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/>
  </bookViews>
  <sheets>
    <sheet name="Isoniazid" sheetId="5" r:id="rId1"/>
    <sheet name="SST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C124" i="5" l="1"/>
  <c r="B116" i="5"/>
  <c r="D100" i="5"/>
  <c r="D101" i="5" s="1"/>
  <c r="B98" i="5"/>
  <c r="F95" i="5"/>
  <c r="D95" i="5"/>
  <c r="G94" i="5"/>
  <c r="E94" i="5"/>
  <c r="B87" i="5"/>
  <c r="F97" i="5" s="1"/>
  <c r="F98" i="5" s="1"/>
  <c r="F99" i="5" s="1"/>
  <c r="B83" i="5"/>
  <c r="B81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F45" i="5"/>
  <c r="F46" i="5" s="1"/>
  <c r="B45" i="5"/>
  <c r="D48" i="5" s="1"/>
  <c r="F44" i="5"/>
  <c r="D44" i="5"/>
  <c r="D45" i="5" s="1"/>
  <c r="D46" i="5" s="1"/>
  <c r="F42" i="5"/>
  <c r="D42" i="5"/>
  <c r="I39" i="5" s="1"/>
  <c r="G41" i="5"/>
  <c r="E41" i="5"/>
  <c r="B34" i="5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C46" i="2"/>
  <c r="C45" i="2"/>
  <c r="C19" i="2"/>
  <c r="I92" i="5" l="1"/>
  <c r="D102" i="5"/>
  <c r="G93" i="5"/>
  <c r="G91" i="5"/>
  <c r="G92" i="5"/>
  <c r="G39" i="5"/>
  <c r="G40" i="5"/>
  <c r="E40" i="5"/>
  <c r="D49" i="5"/>
  <c r="E38" i="5"/>
  <c r="E39" i="5"/>
  <c r="G38" i="5"/>
  <c r="G42" i="5" s="1"/>
  <c r="D97" i="5"/>
  <c r="D98" i="5" s="1"/>
  <c r="D99" i="5" s="1"/>
  <c r="D25" i="2"/>
  <c r="D29" i="2"/>
  <c r="D37" i="2"/>
  <c r="D41" i="2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33" i="2"/>
  <c r="D24" i="2"/>
  <c r="D28" i="2"/>
  <c r="D32" i="2"/>
  <c r="D36" i="2"/>
  <c r="D40" i="2"/>
  <c r="D49" i="2"/>
  <c r="E92" i="5" l="1"/>
  <c r="E91" i="5"/>
  <c r="G95" i="5"/>
  <c r="E42" i="5"/>
  <c r="D52" i="5"/>
  <c r="D50" i="5"/>
  <c r="E93" i="5"/>
  <c r="G65" i="5" l="1"/>
  <c r="H65" i="5" s="1"/>
  <c r="G70" i="5"/>
  <c r="H70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D51" i="5"/>
  <c r="G61" i="5"/>
  <c r="H61" i="5" s="1"/>
  <c r="D103" i="5"/>
  <c r="E95" i="5"/>
  <c r="D105" i="5"/>
  <c r="E111" i="5" l="1"/>
  <c r="F111" i="5" s="1"/>
  <c r="E112" i="5"/>
  <c r="F112" i="5" s="1"/>
  <c r="E110" i="5"/>
  <c r="F110" i="5" s="1"/>
  <c r="E108" i="5"/>
  <c r="E113" i="5"/>
  <c r="F113" i="5" s="1"/>
  <c r="E109" i="5"/>
  <c r="F109" i="5" s="1"/>
  <c r="D104" i="5"/>
  <c r="G74" i="5"/>
  <c r="H60" i="5"/>
  <c r="G72" i="5"/>
  <c r="G73" i="5" s="1"/>
  <c r="H72" i="5" l="1"/>
  <c r="H74" i="5"/>
  <c r="E120" i="5"/>
  <c r="E117" i="5"/>
  <c r="F108" i="5"/>
  <c r="E115" i="5"/>
  <c r="E116" i="5" s="1"/>
  <c r="E119" i="5"/>
  <c r="D125" i="5" l="1"/>
  <c r="F115" i="5"/>
  <c r="F119" i="5"/>
  <c r="F125" i="5"/>
  <c r="F120" i="5"/>
  <c r="F117" i="5"/>
  <c r="G76" i="5"/>
  <c r="H73" i="5"/>
  <c r="G124" i="5" l="1"/>
  <c r="F116" i="5"/>
</calcChain>
</file>

<file path=xl/sharedStrings.xml><?xml version="1.0" encoding="utf-8"?>
<sst xmlns="http://schemas.openxmlformats.org/spreadsheetml/2006/main" count="237" uniqueCount="134">
  <si>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</si>
  <si>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</si>
  <si>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</si>
  <si>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</si>
  <si>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</si>
  <si>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</si>
  <si>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</si>
  <si>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NDQB201609109</t>
  </si>
  <si>
    <t>Weight (mg):</t>
  </si>
  <si>
    <t>Isoniazid BP</t>
  </si>
  <si>
    <t>Standard Conc (mg/mL):</t>
  </si>
  <si>
    <t>Each tablet contains: Isoniazid BP 300 mg.</t>
  </si>
  <si>
    <t>2016-09-21 13:41:59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</si>
  <si>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</si>
  <si>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</si>
  <si>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</si>
  <si>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</si>
  <si>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</si>
  <si>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</si>
  <si>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</si>
  <si>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</si>
  <si>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</si>
  <si>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</si>
  <si>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</si>
  <si>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</si>
  <si>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</si>
  <si>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</si>
  <si>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</si>
  <si>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</si>
  <si>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</si>
  <si>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</si>
  <si>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</si>
  <si>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</si>
  <si>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</si>
  <si>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</si>
  <si>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</si>
  <si>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</si>
  <si>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</si>
  <si>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</si>
  <si>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</si>
  <si>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</si>
  <si>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</si>
  <si>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</si>
  <si>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</si>
  <si>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</si>
  <si>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</si>
  <si>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</si>
  <si>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</si>
  <si>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</si>
  <si>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</si>
  <si>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</si>
  <si>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</si>
  <si>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</si>
  <si>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</si>
  <si>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</si>
  <si>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</si>
  <si>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</si>
  <si>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</si>
  <si>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</si>
  <si>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</si>
  <si>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</si>
  <si>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</si>
  <si>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</si>
  <si>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</si>
  <si>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</si>
  <si>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</si>
  <si>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</si>
  <si>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</si>
  <si>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</si>
  <si>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</si>
  <si>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</si>
  <si>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</si>
  <si>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</si>
  <si>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</si>
  <si>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</si>
  <si>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</si>
  <si>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</si>
  <si>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</si>
  <si>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</si>
  <si>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</si>
  <si>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</si>
  <si>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</si>
  <si>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</si>
  <si>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</si>
  <si>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</si>
  <si>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</si>
  <si>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</si>
  <si>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</si>
  <si>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</si>
  <si>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</si>
  <si>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</si>
  <si>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</si>
  <si>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</si>
  <si>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</si>
  <si>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</si>
  <si>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</si>
  <si>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</si>
  <si>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</si>
  <si>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</si>
  <si>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</si>
  <si>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</si>
  <si>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</si>
  <si>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</si>
  <si>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</si>
  <si>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</si>
  <si>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</si>
  <si>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</si>
  <si>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</si>
  <si>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</si>
  <si>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</si>
  <si>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</si>
  <si>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</si>
  <si>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</si>
  <si>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</si>
  <si>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</si>
  <si>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</si>
  <si>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</si>
  <si>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</si>
  <si>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</si>
  <si>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</si>
  <si>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</si>
  <si>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</si>
  <si>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</si>
  <si>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</si>
  <si>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</si>
  <si>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</si>
  <si>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</si>
  <si>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</si>
  <si>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</si>
  <si>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</si>
  <si>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</si>
  <si>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</si>
  <si>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Each uncoated tablet contains: Isoniazid BP 300 mg.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</si>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</sst>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171" fontId="13" fillId="3" borderId="29" xfId="1" applyNumberFormat="1" applyFont="1" applyFill="1" applyBorder="1" applyAlignment="1" applyProtection="1">
      <alignment horizontal="center"/>
      <protection locked="0"/>
    </xf>
    <xf numFmtId="171" fontId="12" fillId="6" borderId="49" xfId="1" applyNumberFormat="1" applyFont="1" applyFill="1" applyBorder="1" applyAlignment="1">
      <alignment horizontal="center"/>
    </xf>
    <xf numFmtId="171" fontId="12" fillId="6" borderId="50" xfId="1" applyNumberFormat="1" applyFont="1" applyFill="1" applyBorder="1" applyAlignment="1">
      <alignment horizontal="center"/>
    </xf>
    <xf numFmtId="171" fontId="13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3" zoomScale="60" zoomScaleNormal="40" zoomScalePageLayoutView="42" workbookViewId="0">
      <selection activeCell="B58" sqref="B58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252" t="s">
        <v>45</v>
      </c>
      <c r="B1" s="252"/>
      <c r="C1" s="252"/>
      <c r="D1" s="252"/>
      <c r="E1" s="252"/>
      <c r="F1" s="252"/>
      <c r="G1" s="252"/>
      <c r="H1" s="252"/>
      <c r="I1" s="252"/>
    </row>
    <row r="2" spans="1:9" ht="18.75" customHeight="1" x14ac:dyDescent="0.25">
      <c r="A2" s="252"/>
      <c r="B2" s="252"/>
      <c r="C2" s="252"/>
      <c r="D2" s="252"/>
      <c r="E2" s="252"/>
      <c r="F2" s="252"/>
      <c r="G2" s="252"/>
      <c r="H2" s="252"/>
      <c r="I2" s="252"/>
    </row>
    <row r="3" spans="1:9" ht="18.75" customHeight="1" x14ac:dyDescent="0.25">
      <c r="A3" s="252"/>
      <c r="B3" s="252"/>
      <c r="C3" s="252"/>
      <c r="D3" s="252"/>
      <c r="E3" s="252"/>
      <c r="F3" s="252"/>
      <c r="G3" s="252"/>
      <c r="H3" s="252"/>
      <c r="I3" s="252"/>
    </row>
    <row r="4" spans="1:9" ht="18.75" customHeight="1" x14ac:dyDescent="0.25">
      <c r="A4" s="252"/>
      <c r="B4" s="252"/>
      <c r="C4" s="252"/>
      <c r="D4" s="252"/>
      <c r="E4" s="252"/>
      <c r="F4" s="252"/>
      <c r="G4" s="252"/>
      <c r="H4" s="252"/>
      <c r="I4" s="252"/>
    </row>
    <row r="5" spans="1:9" ht="18.75" customHeight="1" x14ac:dyDescent="0.25">
      <c r="A5" s="252"/>
      <c r="B5" s="252"/>
      <c r="C5" s="252"/>
      <c r="D5" s="252"/>
      <c r="E5" s="252"/>
      <c r="F5" s="252"/>
      <c r="G5" s="252"/>
      <c r="H5" s="252"/>
      <c r="I5" s="252"/>
    </row>
    <row r="6" spans="1:9" ht="18.75" customHeight="1" x14ac:dyDescent="0.25">
      <c r="A6" s="252"/>
      <c r="B6" s="252"/>
      <c r="C6" s="252"/>
      <c r="D6" s="252"/>
      <c r="E6" s="252"/>
      <c r="F6" s="252"/>
      <c r="G6" s="252"/>
      <c r="H6" s="252"/>
      <c r="I6" s="252"/>
    </row>
    <row r="7" spans="1:9" ht="18.75" customHeight="1" x14ac:dyDescent="0.25">
      <c r="A7" s="252"/>
      <c r="B7" s="252"/>
      <c r="C7" s="252"/>
      <c r="D7" s="252"/>
      <c r="E7" s="252"/>
      <c r="F7" s="252"/>
      <c r="G7" s="252"/>
      <c r="H7" s="252"/>
      <c r="I7" s="252"/>
    </row>
    <row r="8" spans="1:9" x14ac:dyDescent="0.25">
      <c r="A8" s="253" t="s">
        <v>46</v>
      </c>
      <c r="B8" s="253"/>
      <c r="C8" s="253"/>
      <c r="D8" s="253"/>
      <c r="E8" s="253"/>
      <c r="F8" s="253"/>
      <c r="G8" s="253"/>
      <c r="H8" s="253"/>
      <c r="I8" s="253"/>
    </row>
    <row r="9" spans="1:9" x14ac:dyDescent="0.25">
      <c r="A9" s="253"/>
      <c r="B9" s="253"/>
      <c r="C9" s="253"/>
      <c r="D9" s="253"/>
      <c r="E9" s="253"/>
      <c r="F9" s="253"/>
      <c r="G9" s="253"/>
      <c r="H9" s="253"/>
      <c r="I9" s="253"/>
    </row>
    <row r="10" spans="1:9" x14ac:dyDescent="0.25">
      <c r="A10" s="253"/>
      <c r="B10" s="253"/>
      <c r="C10" s="253"/>
      <c r="D10" s="253"/>
      <c r="E10" s="253"/>
      <c r="F10" s="253"/>
      <c r="G10" s="253"/>
      <c r="H10" s="253"/>
      <c r="I10" s="253"/>
    </row>
    <row r="11" spans="1:9" x14ac:dyDescent="0.25">
      <c r="A11" s="253"/>
      <c r="B11" s="253"/>
      <c r="C11" s="253"/>
      <c r="D11" s="253"/>
      <c r="E11" s="253"/>
      <c r="F11" s="253"/>
      <c r="G11" s="253"/>
      <c r="H11" s="253"/>
      <c r="I11" s="253"/>
    </row>
    <row r="12" spans="1:9" x14ac:dyDescent="0.25">
      <c r="A12" s="253"/>
      <c r="B12" s="253"/>
      <c r="C12" s="253"/>
      <c r="D12" s="253"/>
      <c r="E12" s="253"/>
      <c r="F12" s="253"/>
      <c r="G12" s="253"/>
      <c r="H12" s="253"/>
      <c r="I12" s="253"/>
    </row>
    <row r="13" spans="1:9" x14ac:dyDescent="0.25">
      <c r="A13" s="253"/>
      <c r="B13" s="253"/>
      <c r="C13" s="253"/>
      <c r="D13" s="253"/>
      <c r="E13" s="253"/>
      <c r="F13" s="253"/>
      <c r="G13" s="253"/>
      <c r="H13" s="253"/>
      <c r="I13" s="253"/>
    </row>
    <row r="14" spans="1:9" x14ac:dyDescent="0.25">
      <c r="A14" s="253"/>
      <c r="B14" s="253"/>
      <c r="C14" s="253"/>
      <c r="D14" s="253"/>
      <c r="E14" s="253"/>
      <c r="F14" s="253"/>
      <c r="G14" s="253"/>
      <c r="H14" s="253"/>
      <c r="I14" s="253"/>
    </row>
    <row r="15" spans="1:9" ht="19.5" customHeight="1" thickBot="1" x14ac:dyDescent="0.35">
      <c r="A15" s="93"/>
    </row>
    <row r="16" spans="1:9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57" t="s">
        <v>47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94" t="s">
        <v>33</v>
      </c>
      <c r="B18" s="258" t="s">
        <v>5</v>
      </c>
      <c r="C18" s="258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259" t="s">
        <v>9</v>
      </c>
      <c r="C20" s="259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259" t="s">
        <v>132</v>
      </c>
      <c r="C21" s="259"/>
      <c r="D21" s="259"/>
      <c r="E21" s="259"/>
      <c r="F21" s="259"/>
      <c r="G21" s="259"/>
      <c r="H21" s="259"/>
      <c r="I21" s="99"/>
    </row>
    <row r="22" spans="1:14" ht="26.25" customHeight="1" x14ac:dyDescent="0.4">
      <c r="A22" s="94" t="s">
        <v>37</v>
      </c>
      <c r="B22" s="100">
        <v>42643.559953703705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42646.559965277775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258" t="s">
        <v>131</v>
      </c>
      <c r="C26" s="258"/>
    </row>
    <row r="27" spans="1:14" ht="26.25" customHeight="1" x14ac:dyDescent="0.4">
      <c r="A27" s="104" t="s">
        <v>48</v>
      </c>
      <c r="B27" s="260" t="s">
        <v>133</v>
      </c>
      <c r="C27" s="260"/>
    </row>
    <row r="28" spans="1:14" ht="27" customHeight="1" thickBot="1" x14ac:dyDescent="0.45">
      <c r="A28" s="104" t="s">
        <v>6</v>
      </c>
      <c r="B28" s="105">
        <v>99.9</v>
      </c>
    </row>
    <row r="29" spans="1:14" s="60" customFormat="1" ht="27" customHeight="1" thickBot="1" x14ac:dyDescent="0.45">
      <c r="A29" s="104" t="s">
        <v>49</v>
      </c>
      <c r="B29" s="106">
        <v>0</v>
      </c>
      <c r="C29" s="261" t="s">
        <v>50</v>
      </c>
      <c r="D29" s="262"/>
      <c r="E29" s="262"/>
      <c r="F29" s="262"/>
      <c r="G29" s="263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99.9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249" t="s">
        <v>53</v>
      </c>
      <c r="D31" s="250"/>
      <c r="E31" s="250"/>
      <c r="F31" s="250"/>
      <c r="G31" s="250"/>
      <c r="H31" s="251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249" t="s">
        <v>55</v>
      </c>
      <c r="D32" s="250"/>
      <c r="E32" s="250"/>
      <c r="F32" s="250"/>
      <c r="G32" s="250"/>
      <c r="H32" s="251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</v>
      </c>
      <c r="C36" s="93"/>
      <c r="D36" s="265" t="s">
        <v>59</v>
      </c>
      <c r="E36" s="266"/>
      <c r="F36" s="265" t="s">
        <v>60</v>
      </c>
      <c r="G36" s="267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32225961</v>
      </c>
      <c r="E38" s="128">
        <f>IF(ISBLANK(D38),"-",$D$48/$D$45*D38)</f>
        <v>19010368.600644846</v>
      </c>
      <c r="F38" s="127">
        <v>25466434</v>
      </c>
      <c r="G38" s="129">
        <f>IF(ISBLANK(F38),"-",$D$48/$F$45*F38)</f>
        <v>19468773.976840798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32329013</v>
      </c>
      <c r="E39" s="133">
        <f>IF(ISBLANK(D39),"-",$D$48/$D$45*D39)</f>
        <v>19071159.852301657</v>
      </c>
      <c r="F39" s="132">
        <v>25462005</v>
      </c>
      <c r="G39" s="134">
        <f>IF(ISBLANK(F39),"-",$D$48/$F$45*F39)</f>
        <v>19465388.061092116</v>
      </c>
      <c r="I39" s="268">
        <f>ABS((F43/D43*D42)-F42)/D42</f>
        <v>1.7268164157993423E-2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32261306</v>
      </c>
      <c r="E40" s="133">
        <f>IF(ISBLANK(D40),"-",$D$48/$D$45*D40)</f>
        <v>19031218.916891109</v>
      </c>
      <c r="F40" s="132">
        <v>25450622</v>
      </c>
      <c r="G40" s="134">
        <f>IF(ISBLANK(F40),"-",$D$48/$F$45*F40)</f>
        <v>19456685.898308806</v>
      </c>
      <c r="I40" s="268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32272093.333333332</v>
      </c>
      <c r="E42" s="142">
        <f>AVERAGE(E38:E41)</f>
        <v>19037582.456612539</v>
      </c>
      <c r="F42" s="141">
        <f>AVERAGE(F38:F41)</f>
        <v>25459687</v>
      </c>
      <c r="G42" s="143">
        <f>AVERAGE(G38:G41)</f>
        <v>19463615.978747241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5.43</v>
      </c>
      <c r="E43" s="93"/>
      <c r="F43" s="145">
        <v>4.1900000000000004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5.43</v>
      </c>
      <c r="E44" s="148"/>
      <c r="F44" s="147">
        <f>F43*$B$34</f>
        <v>4.1900000000000004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</v>
      </c>
      <c r="C45" s="146" t="s">
        <v>77</v>
      </c>
      <c r="D45" s="149">
        <f>D44*$B$30/100</f>
        <v>5.4245700000000001</v>
      </c>
      <c r="E45" s="150"/>
      <c r="F45" s="149">
        <f>F44*$B$30/100</f>
        <v>4.1858100000000009</v>
      </c>
      <c r="H45" s="84"/>
    </row>
    <row r="46" spans="1:14" ht="19.5" customHeight="1" thickBot="1" x14ac:dyDescent="0.35">
      <c r="A46" s="269" t="s">
        <v>78</v>
      </c>
      <c r="B46" s="270"/>
      <c r="C46" s="146" t="s">
        <v>79</v>
      </c>
      <c r="D46" s="151">
        <f>D45/$B$45</f>
        <v>0.54245699999999997</v>
      </c>
      <c r="E46" s="152"/>
      <c r="F46" s="153">
        <f>F45/$B$45</f>
        <v>0.41858100000000009</v>
      </c>
      <c r="H46" s="84"/>
    </row>
    <row r="47" spans="1:14" ht="27" customHeight="1" thickBot="1" x14ac:dyDescent="0.45">
      <c r="A47" s="271"/>
      <c r="B47" s="272"/>
      <c r="C47" s="154" t="s">
        <v>80</v>
      </c>
      <c r="D47" s="155">
        <v>0.32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3.2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3.2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19250599.217679888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1.2165742927439516E-2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uncoated tablet contains: Isoniazid BP 300 mg.</v>
      </c>
    </row>
    <row r="56" spans="1:12" ht="26.25" customHeight="1" x14ac:dyDescent="0.4">
      <c r="A56" s="168" t="s">
        <v>87</v>
      </c>
      <c r="B56" s="169">
        <v>300</v>
      </c>
      <c r="C56" s="93" t="str">
        <f>B20</f>
        <v>Isoniazid BP</v>
      </c>
      <c r="H56" s="148"/>
    </row>
    <row r="57" spans="1:12" ht="18.75" x14ac:dyDescent="0.3">
      <c r="A57" s="168" t="s">
        <v>88</v>
      </c>
      <c r="B57" s="170">
        <f>Uniformity!C46</f>
        <v>402.17099999999994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1</v>
      </c>
      <c r="C60" s="273" t="s">
        <v>94</v>
      </c>
      <c r="D60" s="276">
        <v>40.85</v>
      </c>
      <c r="E60" s="173">
        <v>1</v>
      </c>
      <c r="F60" s="174">
        <v>16958674</v>
      </c>
      <c r="G60" s="175">
        <f>IF(ISBLANK(F60),"-",(F60/$D$50*$D$47*$B$68)*($B$57/$D$60))</f>
        <v>277.53407202072151</v>
      </c>
      <c r="H60" s="176">
        <f t="shared" ref="H60:H71" si="0">IF(ISBLANK(F60),"-",(G60/$B$56)*100)</f>
        <v>92.511357340240508</v>
      </c>
      <c r="L60" s="107"/>
    </row>
    <row r="61" spans="1:12" s="60" customFormat="1" ht="26.25" customHeight="1" x14ac:dyDescent="0.4">
      <c r="A61" s="119" t="s">
        <v>95</v>
      </c>
      <c r="B61" s="120">
        <v>1</v>
      </c>
      <c r="C61" s="274"/>
      <c r="D61" s="277"/>
      <c r="E61" s="177">
        <v>2</v>
      </c>
      <c r="F61" s="132">
        <v>16934117</v>
      </c>
      <c r="G61" s="178">
        <f>IF(ISBLANK(F61),"-",(F61/$D$50*$D$47*$B$68)*($B$57/$D$60))</f>
        <v>277.13218893678385</v>
      </c>
      <c r="H61" s="179">
        <f t="shared" si="0"/>
        <v>92.377396312261283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274"/>
      <c r="D62" s="277"/>
      <c r="E62" s="177">
        <v>3</v>
      </c>
      <c r="F62" s="180">
        <v>16922783</v>
      </c>
      <c r="G62" s="178">
        <f>IF(ISBLANK(F62),"-",(F62/$D$50*$D$47*$B$68)*($B$57/$D$60))</f>
        <v>276.94670443650494</v>
      </c>
      <c r="H62" s="179">
        <f t="shared" si="0"/>
        <v>92.315568145501643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275"/>
      <c r="D63" s="278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73" t="s">
        <v>99</v>
      </c>
      <c r="D64" s="276">
        <v>41.9</v>
      </c>
      <c r="E64" s="173">
        <v>1</v>
      </c>
      <c r="F64" s="174">
        <v>17501081</v>
      </c>
      <c r="G64" s="175">
        <f>IF(ISBLANK(F64),"-",(F64/$D$50*$D$47*$B$68)*($B$57/$D$64))</f>
        <v>279.23337708853143</v>
      </c>
      <c r="H64" s="176">
        <f t="shared" si="0"/>
        <v>93.077792362843809</v>
      </c>
    </row>
    <row r="65" spans="1:8" ht="26.25" customHeight="1" x14ac:dyDescent="0.4">
      <c r="A65" s="119" t="s">
        <v>100</v>
      </c>
      <c r="B65" s="120">
        <v>1</v>
      </c>
      <c r="C65" s="274"/>
      <c r="D65" s="277"/>
      <c r="E65" s="177">
        <v>2</v>
      </c>
      <c r="F65" s="132">
        <v>17478502</v>
      </c>
      <c r="G65" s="178">
        <f>IF(ISBLANK(F65),"-",(F65/$D$50*$D$47*$B$68)*($B$57/$D$64))</f>
        <v>278.87312446063476</v>
      </c>
      <c r="H65" s="179">
        <f t="shared" si="0"/>
        <v>92.957708153544914</v>
      </c>
    </row>
    <row r="66" spans="1:8" ht="26.25" customHeight="1" x14ac:dyDescent="0.4">
      <c r="A66" s="119" t="s">
        <v>101</v>
      </c>
      <c r="B66" s="120">
        <v>1</v>
      </c>
      <c r="C66" s="274"/>
      <c r="D66" s="277"/>
      <c r="E66" s="177">
        <v>3</v>
      </c>
      <c r="F66" s="132">
        <v>17486834</v>
      </c>
      <c r="G66" s="178">
        <f>IF(ISBLANK(F66),"-",(F66/$D$50*$D$47*$B$68)*($B$57/$D$64))</f>
        <v>279.00606324869602</v>
      </c>
      <c r="H66" s="179">
        <f t="shared" si="0"/>
        <v>93.002021082898679</v>
      </c>
    </row>
    <row r="67" spans="1:8" ht="27" customHeight="1" thickBot="1" x14ac:dyDescent="0.45">
      <c r="A67" s="119" t="s">
        <v>102</v>
      </c>
      <c r="B67" s="120">
        <v>1</v>
      </c>
      <c r="C67" s="275"/>
      <c r="D67" s="278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100</v>
      </c>
      <c r="C68" s="273" t="s">
        <v>104</v>
      </c>
      <c r="D68" s="276">
        <v>42.17</v>
      </c>
      <c r="E68" s="173">
        <v>1</v>
      </c>
      <c r="F68" s="174">
        <v>17655808</v>
      </c>
      <c r="G68" s="175">
        <f>IF(ISBLANK(F68),"-",(F68/$D$50*$D$47*$B$68)*($B$57/$D$68))</f>
        <v>279.89843698461789</v>
      </c>
      <c r="H68" s="179">
        <f t="shared" si="0"/>
        <v>93.299478994872629</v>
      </c>
    </row>
    <row r="69" spans="1:8" ht="27" customHeight="1" thickBot="1" x14ac:dyDescent="0.45">
      <c r="A69" s="164" t="s">
        <v>105</v>
      </c>
      <c r="B69" s="186">
        <f>(D47*B68)/B56*B57</f>
        <v>42.898239999999994</v>
      </c>
      <c r="C69" s="274"/>
      <c r="D69" s="277"/>
      <c r="E69" s="177">
        <v>2</v>
      </c>
      <c r="F69" s="132">
        <v>17633782</v>
      </c>
      <c r="G69" s="178">
        <f>IF(ISBLANK(F69),"-",(F69/$D$50*$D$47*$B$68)*($B$57/$D$68))</f>
        <v>279.5492576679294</v>
      </c>
      <c r="H69" s="179">
        <f t="shared" si="0"/>
        <v>93.183085889309808</v>
      </c>
    </row>
    <row r="70" spans="1:8" ht="26.25" customHeight="1" x14ac:dyDescent="0.4">
      <c r="A70" s="280" t="s">
        <v>78</v>
      </c>
      <c r="B70" s="281"/>
      <c r="C70" s="274"/>
      <c r="D70" s="277"/>
      <c r="E70" s="177">
        <v>3</v>
      </c>
      <c r="F70" s="132">
        <v>17670541</v>
      </c>
      <c r="G70" s="178">
        <f>IF(ISBLANK(F70),"-",(F70/$D$50*$D$47*$B$68)*($B$57/$D$68))</f>
        <v>280.13199999527671</v>
      </c>
      <c r="H70" s="179">
        <f t="shared" si="0"/>
        <v>93.377333331758905</v>
      </c>
    </row>
    <row r="71" spans="1:8" ht="27" customHeight="1" thickBot="1" x14ac:dyDescent="0.45">
      <c r="A71" s="282"/>
      <c r="B71" s="283"/>
      <c r="C71" s="279"/>
      <c r="D71" s="278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278.70058053774403</v>
      </c>
      <c r="H72" s="189">
        <f>AVERAGE(H60:H71)</f>
        <v>92.900193512581353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4.3033994002132621E-3</v>
      </c>
      <c r="H73" s="191">
        <f>STDEV(H60:H71)/H72</f>
        <v>4.3033994002132743E-3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264" t="str">
        <f>B26</f>
        <v>ISONIAZID</v>
      </c>
      <c r="D76" s="264"/>
      <c r="E76" s="93" t="s">
        <v>108</v>
      </c>
      <c r="F76" s="93"/>
      <c r="G76" s="194">
        <f>H72</f>
        <v>92.900193512581353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285" t="str">
        <f>B26</f>
        <v>ISONIAZID</v>
      </c>
      <c r="C79" s="285"/>
    </row>
    <row r="80" spans="1:8" ht="26.25" customHeight="1" x14ac:dyDescent="0.4">
      <c r="A80" s="104" t="s">
        <v>48</v>
      </c>
      <c r="B80" s="285" t="str">
        <f>B27</f>
        <v>I8-3</v>
      </c>
      <c r="C80" s="285"/>
    </row>
    <row r="81" spans="1:12" ht="27" customHeight="1" thickBot="1" x14ac:dyDescent="0.45">
      <c r="A81" s="104" t="s">
        <v>6</v>
      </c>
      <c r="B81" s="105">
        <f>B28</f>
        <v>99.9</v>
      </c>
    </row>
    <row r="82" spans="1:12" s="60" customFormat="1" ht="27" customHeight="1" thickBot="1" x14ac:dyDescent="0.45">
      <c r="A82" s="104" t="s">
        <v>49</v>
      </c>
      <c r="B82" s="106">
        <v>0</v>
      </c>
      <c r="C82" s="261" t="s">
        <v>50</v>
      </c>
      <c r="D82" s="262"/>
      <c r="E82" s="262"/>
      <c r="F82" s="262"/>
      <c r="G82" s="263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99.9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249" t="s">
        <v>111</v>
      </c>
      <c r="D84" s="250"/>
      <c r="E84" s="250"/>
      <c r="F84" s="250"/>
      <c r="G84" s="250"/>
      <c r="H84" s="251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249" t="s">
        <v>112</v>
      </c>
      <c r="D85" s="250"/>
      <c r="E85" s="250"/>
      <c r="F85" s="250"/>
      <c r="G85" s="250"/>
      <c r="H85" s="251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</v>
      </c>
      <c r="D89" s="195" t="s">
        <v>59</v>
      </c>
      <c r="E89" s="196"/>
      <c r="F89" s="265" t="s">
        <v>60</v>
      </c>
      <c r="G89" s="267"/>
    </row>
    <row r="90" spans="1:12" ht="27" customHeight="1" thickBot="1" x14ac:dyDescent="0.45">
      <c r="A90" s="119" t="s">
        <v>61</v>
      </c>
      <c r="B90" s="120">
        <v>4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50</v>
      </c>
      <c r="C91" s="199">
        <v>1</v>
      </c>
      <c r="D91" s="127">
        <v>0.495</v>
      </c>
      <c r="E91" s="128">
        <f>IF(ISBLANK(D91),"-",$D$101/$D$98*D91)</f>
        <v>0.4768047493220704</v>
      </c>
      <c r="F91" s="303">
        <v>0.59</v>
      </c>
      <c r="G91" s="129">
        <f>IF(ISBLANK(F91),"-",$D$101/$F$98*F91)</f>
        <v>0.47414145037780225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0.496</v>
      </c>
      <c r="E92" s="133">
        <f>IF(ISBLANK(D92),"-",$D$101/$D$98*D92)</f>
        <v>0.47776799123989278</v>
      </c>
      <c r="F92" s="306">
        <v>0.58699999999999997</v>
      </c>
      <c r="G92" s="134">
        <f>IF(ISBLANK(F92),"-",$D$101/$F$98*F92)</f>
        <v>0.47173056164706767</v>
      </c>
      <c r="I92" s="268">
        <f>ABS((F96/D96*D95)-F95)/D95</f>
        <v>1.098822590239357E-2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0.496</v>
      </c>
      <c r="E93" s="133">
        <f>IF(ISBLANK(D93),"-",$D$101/$D$98*D93)</f>
        <v>0.47776799123989278</v>
      </c>
      <c r="F93" s="306">
        <v>0.58899999999999997</v>
      </c>
      <c r="G93" s="134">
        <f>IF(ISBLANK(F93),"-",$D$101/$F$98*F93)</f>
        <v>0.47333782080089071</v>
      </c>
      <c r="I93" s="268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304">
        <f>AVERAGE(D91:D94)</f>
        <v>0.4956666666666667</v>
      </c>
      <c r="E95" s="142">
        <f>AVERAGE(E91:E94)</f>
        <v>0.47744691060061867</v>
      </c>
      <c r="F95" s="305">
        <f>AVERAGE(F91:F94)</f>
        <v>0.58866666666666667</v>
      </c>
      <c r="G95" s="202">
        <f>AVERAGE(G91:G94)</f>
        <v>0.47306994427525356</v>
      </c>
    </row>
    <row r="96" spans="1:12" ht="26.25" customHeight="1" x14ac:dyDescent="0.4">
      <c r="A96" s="119" t="s">
        <v>72</v>
      </c>
      <c r="B96" s="105">
        <v>1</v>
      </c>
      <c r="C96" s="203" t="s">
        <v>113</v>
      </c>
      <c r="D96" s="204">
        <v>4.33</v>
      </c>
      <c r="E96" s="93"/>
      <c r="F96" s="145">
        <v>5.19</v>
      </c>
    </row>
    <row r="97" spans="1:10" ht="26.25" customHeight="1" x14ac:dyDescent="0.4">
      <c r="A97" s="119" t="s">
        <v>74</v>
      </c>
      <c r="B97" s="105">
        <v>1</v>
      </c>
      <c r="C97" s="205" t="s">
        <v>114</v>
      </c>
      <c r="D97" s="206">
        <f>D96*$B$87</f>
        <v>4.33</v>
      </c>
      <c r="E97" s="148"/>
      <c r="F97" s="147">
        <f>F96*$B$87</f>
        <v>5.19</v>
      </c>
    </row>
    <row r="98" spans="1:10" ht="19.5" customHeight="1" thickBot="1" x14ac:dyDescent="0.35">
      <c r="A98" s="119" t="s">
        <v>76</v>
      </c>
      <c r="B98" s="148">
        <f>(B97/B96)*(B95/B94)*(B93/B92)*(B91/B90)*B89</f>
        <v>125</v>
      </c>
      <c r="C98" s="205" t="s">
        <v>115</v>
      </c>
      <c r="D98" s="207">
        <f>D97*$B$83/100</f>
        <v>4.3256699999999997</v>
      </c>
      <c r="E98" s="150"/>
      <c r="F98" s="149">
        <f>F97*$B$83/100</f>
        <v>5.1848100000000015</v>
      </c>
    </row>
    <row r="99" spans="1:10" ht="19.5" customHeight="1" thickBot="1" x14ac:dyDescent="0.35">
      <c r="A99" s="269" t="s">
        <v>78</v>
      </c>
      <c r="B99" s="286"/>
      <c r="C99" s="205" t="s">
        <v>116</v>
      </c>
      <c r="D99" s="208">
        <f>D98/$B$98</f>
        <v>3.4605359999999995E-2</v>
      </c>
      <c r="E99" s="150"/>
      <c r="F99" s="153">
        <f>F98/$B$98</f>
        <v>4.1478480000000012E-2</v>
      </c>
      <c r="H99" s="84"/>
    </row>
    <row r="100" spans="1:10" ht="19.5" customHeight="1" thickBot="1" x14ac:dyDescent="0.35">
      <c r="A100" s="271"/>
      <c r="B100" s="287"/>
      <c r="C100" s="205" t="s">
        <v>80</v>
      </c>
      <c r="D100" s="209">
        <f>$B$56/$B$116</f>
        <v>3.3333333333333333E-2</v>
      </c>
      <c r="F100" s="158"/>
      <c r="G100" s="210"/>
      <c r="H100" s="84"/>
    </row>
    <row r="101" spans="1:10" ht="18.75" x14ac:dyDescent="0.3">
      <c r="C101" s="205" t="s">
        <v>81</v>
      </c>
      <c r="D101" s="206">
        <f>D100*$B$98</f>
        <v>4.166666666666667</v>
      </c>
      <c r="F101" s="158"/>
      <c r="H101" s="84"/>
    </row>
    <row r="102" spans="1:10" ht="19.5" customHeight="1" thickBot="1" x14ac:dyDescent="0.35">
      <c r="C102" s="211" t="s">
        <v>82</v>
      </c>
      <c r="D102" s="212">
        <f>D101/B34</f>
        <v>4.166666666666667</v>
      </c>
      <c r="F102" s="162"/>
      <c r="H102" s="84"/>
      <c r="J102" s="213"/>
    </row>
    <row r="103" spans="1:10" ht="18.75" x14ac:dyDescent="0.3">
      <c r="C103" s="214" t="s">
        <v>117</v>
      </c>
      <c r="D103" s="215">
        <f>AVERAGE(E91:E94,G91:G94)</f>
        <v>0.47525842743793612</v>
      </c>
      <c r="F103" s="162"/>
      <c r="G103" s="210"/>
      <c r="H103" s="84"/>
      <c r="J103" s="216"/>
    </row>
    <row r="104" spans="1:10" ht="18.75" x14ac:dyDescent="0.3">
      <c r="C104" s="190" t="s">
        <v>84</v>
      </c>
      <c r="D104" s="217">
        <f>STDEV(E91:E94,G91:G94)/D103</f>
        <v>5.3536593189661983E-3</v>
      </c>
      <c r="F104" s="162"/>
      <c r="H104" s="84"/>
      <c r="J104" s="216"/>
    </row>
    <row r="105" spans="1:10" ht="19.5" customHeight="1" thickBot="1" x14ac:dyDescent="0.35">
      <c r="C105" s="192" t="s">
        <v>20</v>
      </c>
      <c r="D105" s="218">
        <f>COUNT(E91:E94,G91:G94)</f>
        <v>6</v>
      </c>
      <c r="F105" s="162"/>
      <c r="H105" s="84"/>
      <c r="J105" s="216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19" t="s">
        <v>121</v>
      </c>
    </row>
    <row r="108" spans="1:10" ht="26.25" customHeight="1" x14ac:dyDescent="0.4">
      <c r="A108" s="119" t="s">
        <v>122</v>
      </c>
      <c r="B108" s="120">
        <v>5</v>
      </c>
      <c r="C108" s="173">
        <v>1</v>
      </c>
      <c r="D108" s="300">
        <v>0.41699999999999998</v>
      </c>
      <c r="E108" s="220">
        <f t="shared" ref="E108:E113" si="1">IF(ISBLANK(D108),"-",D108/$D$103*$D$100*$B$116)</f>
        <v>263.22521133270544</v>
      </c>
      <c r="F108" s="221">
        <f t="shared" ref="F108:F113" si="2">IF(ISBLANK(D108), "-", (E108/$B$56)*100)</f>
        <v>87.741737110901823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301">
        <v>0.42599999999999999</v>
      </c>
      <c r="E109" s="222">
        <f t="shared" si="1"/>
        <v>268.90633100175666</v>
      </c>
      <c r="F109" s="223">
        <f t="shared" si="2"/>
        <v>89.635443667252218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301">
        <v>0.42299999999999999</v>
      </c>
      <c r="E110" s="222">
        <f t="shared" si="1"/>
        <v>267.01262444540623</v>
      </c>
      <c r="F110" s="223">
        <f t="shared" si="2"/>
        <v>89.004208148468749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301">
        <v>0.42399999999999999</v>
      </c>
      <c r="E111" s="222">
        <f t="shared" si="1"/>
        <v>267.64385996418969</v>
      </c>
      <c r="F111" s="223">
        <f t="shared" si="2"/>
        <v>89.21461998806322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301">
        <v>0.42799999999999999</v>
      </c>
      <c r="E112" s="222">
        <f t="shared" si="1"/>
        <v>270.16880203932362</v>
      </c>
      <c r="F112" s="223">
        <f t="shared" si="2"/>
        <v>90.056267346441217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302">
        <v>0.432</v>
      </c>
      <c r="E113" s="224">
        <f t="shared" si="1"/>
        <v>272.69374411445744</v>
      </c>
      <c r="F113" s="225">
        <f t="shared" si="2"/>
        <v>90.897914704819144</v>
      </c>
    </row>
    <row r="114" spans="1:10" ht="27" customHeight="1" thickBot="1" x14ac:dyDescent="0.45">
      <c r="A114" s="119" t="s">
        <v>101</v>
      </c>
      <c r="B114" s="120">
        <v>1</v>
      </c>
      <c r="C114" s="226"/>
      <c r="D114" s="148"/>
      <c r="E114" s="93"/>
      <c r="F114" s="223"/>
    </row>
    <row r="115" spans="1:10" ht="26.25" customHeight="1" x14ac:dyDescent="0.4">
      <c r="A115" s="119" t="s">
        <v>102</v>
      </c>
      <c r="B115" s="120">
        <v>1</v>
      </c>
      <c r="C115" s="226"/>
      <c r="D115" s="227" t="s">
        <v>71</v>
      </c>
      <c r="E115" s="228">
        <f>AVERAGE(E108:E113)</f>
        <v>268.2750954829732</v>
      </c>
      <c r="F115" s="229">
        <f>AVERAGE(F108:F113)</f>
        <v>89.425031827657733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9000</v>
      </c>
      <c r="C116" s="230"/>
      <c r="D116" s="231" t="s">
        <v>84</v>
      </c>
      <c r="E116" s="191">
        <f>STDEV(E108:E113)/E115</f>
        <v>1.1905045308869232E-2</v>
      </c>
      <c r="F116" s="232">
        <f>STDEV(F108:F113)/F115</f>
        <v>1.1905045308869195E-2</v>
      </c>
      <c r="I116" s="93"/>
    </row>
    <row r="117" spans="1:10" ht="27" customHeight="1" thickBot="1" x14ac:dyDescent="0.45">
      <c r="A117" s="269" t="s">
        <v>78</v>
      </c>
      <c r="B117" s="270"/>
      <c r="C117" s="233"/>
      <c r="D117" s="192" t="s">
        <v>20</v>
      </c>
      <c r="E117" s="234">
        <f>COUNT(E108:E113)</f>
        <v>6</v>
      </c>
      <c r="F117" s="235">
        <f>COUNT(F108:F113)</f>
        <v>6</v>
      </c>
      <c r="I117" s="93"/>
      <c r="J117" s="216"/>
    </row>
    <row r="118" spans="1:10" ht="26.25" customHeight="1" thickBot="1" x14ac:dyDescent="0.35">
      <c r="A118" s="271"/>
      <c r="B118" s="272"/>
      <c r="C118" s="93"/>
      <c r="D118" s="236"/>
      <c r="E118" s="288" t="s">
        <v>123</v>
      </c>
      <c r="F118" s="289"/>
      <c r="G118" s="93"/>
      <c r="H118" s="93"/>
      <c r="I118" s="93"/>
    </row>
    <row r="119" spans="1:10" ht="25.5" customHeight="1" x14ac:dyDescent="0.4">
      <c r="A119" s="237"/>
      <c r="B119" s="115"/>
      <c r="C119" s="93"/>
      <c r="D119" s="231" t="s">
        <v>124</v>
      </c>
      <c r="E119" s="238">
        <f>MIN(E108:E113)</f>
        <v>263.22521133270544</v>
      </c>
      <c r="F119" s="239">
        <f>MIN(F108:F113)</f>
        <v>87.741737110901823</v>
      </c>
      <c r="G119" s="93"/>
      <c r="H119" s="93"/>
      <c r="I119" s="93"/>
    </row>
    <row r="120" spans="1:10" ht="24" customHeight="1" thickBot="1" x14ac:dyDescent="0.45">
      <c r="A120" s="237"/>
      <c r="B120" s="115"/>
      <c r="C120" s="93"/>
      <c r="D120" s="159" t="s">
        <v>125</v>
      </c>
      <c r="E120" s="240">
        <f>MAX(E108:E113)</f>
        <v>272.69374411445744</v>
      </c>
      <c r="F120" s="241">
        <f>MAX(F108:F113)</f>
        <v>90.897914704819144</v>
      </c>
      <c r="G120" s="93"/>
      <c r="H120" s="93"/>
      <c r="I120" s="93"/>
    </row>
    <row r="121" spans="1:10" ht="27" customHeight="1" x14ac:dyDescent="0.3">
      <c r="A121" s="237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37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37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264" t="str">
        <f>B26</f>
        <v>ISONIAZID</v>
      </c>
      <c r="D124" s="264"/>
      <c r="E124" s="93" t="s">
        <v>127</v>
      </c>
      <c r="F124" s="93"/>
      <c r="G124" s="242">
        <f>F115</f>
        <v>89.425031827657733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2">
        <f>MIN(F108:F113)</f>
        <v>87.741737110901823</v>
      </c>
      <c r="E125" s="104" t="s">
        <v>130</v>
      </c>
      <c r="F125" s="242">
        <f>MAX(F108:F113)</f>
        <v>90.897914704819144</v>
      </c>
      <c r="G125" s="194"/>
      <c r="H125" s="93"/>
      <c r="I125" s="93"/>
    </row>
    <row r="126" spans="1:10" ht="19.5" customHeight="1" thickBot="1" x14ac:dyDescent="0.35">
      <c r="A126" s="243"/>
      <c r="B126" s="243"/>
      <c r="C126" s="244"/>
      <c r="D126" s="244"/>
      <c r="E126" s="244"/>
      <c r="F126" s="244"/>
      <c r="G126" s="244"/>
      <c r="H126" s="244"/>
    </row>
    <row r="127" spans="1:10" ht="18.75" x14ac:dyDescent="0.3">
      <c r="B127" s="284" t="s">
        <v>26</v>
      </c>
      <c r="C127" s="284"/>
      <c r="E127" s="197" t="s">
        <v>27</v>
      </c>
      <c r="F127" s="245"/>
      <c r="G127" s="284" t="s">
        <v>28</v>
      </c>
      <c r="H127" s="284"/>
    </row>
    <row r="128" spans="1:10" ht="69.95" customHeight="1" x14ac:dyDescent="0.3">
      <c r="A128" s="103" t="s">
        <v>29</v>
      </c>
      <c r="B128" s="246"/>
      <c r="C128" s="246"/>
      <c r="E128" s="246"/>
      <c r="F128" s="93"/>
      <c r="G128" s="246"/>
      <c r="H128" s="246"/>
    </row>
    <row r="129" spans="1:9" ht="69.95" customHeight="1" x14ac:dyDescent="0.3">
      <c r="A129" s="103" t="s">
        <v>30</v>
      </c>
      <c r="B129" s="247"/>
      <c r="C129" s="247"/>
      <c r="E129" s="247"/>
      <c r="F129" s="93"/>
      <c r="G129" s="248"/>
      <c r="H129" s="248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43" sqref="C43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99.9</v>
      </c>
      <c r="C19" s="55"/>
      <c r="D19" s="55"/>
      <c r="E19" s="55"/>
    </row>
    <row r="20" spans="1:5" ht="16.5" customHeight="1" x14ac:dyDescent="0.3">
      <c r="A20" s="53" t="s">
        <v>8</v>
      </c>
      <c r="B20" s="57">
        <v>5.66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</f>
        <v>0.56600000000000006</v>
      </c>
      <c r="C21" s="55"/>
      <c r="D21" s="55"/>
      <c r="E21" s="55"/>
    </row>
    <row r="22" spans="1:5" ht="15.75" customHeight="1" x14ac:dyDescent="0.25">
      <c r="A22" s="55"/>
      <c r="B22" s="59">
        <v>42646.559953703705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32164062</v>
      </c>
      <c r="C24" s="63">
        <v>2248.1999999999998</v>
      </c>
      <c r="D24" s="64">
        <v>1.5</v>
      </c>
      <c r="E24" s="65">
        <v>1.5</v>
      </c>
    </row>
    <row r="25" spans="1:5" ht="16.5" customHeight="1" x14ac:dyDescent="0.3">
      <c r="A25" s="62">
        <v>2</v>
      </c>
      <c r="B25" s="63">
        <v>32365725</v>
      </c>
      <c r="C25" s="63">
        <v>2225.8000000000002</v>
      </c>
      <c r="D25" s="64">
        <v>1.6</v>
      </c>
      <c r="E25" s="64">
        <v>1.5</v>
      </c>
    </row>
    <row r="26" spans="1:5" ht="16.5" customHeight="1" x14ac:dyDescent="0.3">
      <c r="A26" s="62">
        <v>3</v>
      </c>
      <c r="B26" s="63">
        <v>32201290</v>
      </c>
      <c r="C26" s="63">
        <v>2223.9</v>
      </c>
      <c r="D26" s="64">
        <v>1.6</v>
      </c>
      <c r="E26" s="64">
        <v>1.5</v>
      </c>
    </row>
    <row r="27" spans="1:5" ht="16.5" customHeight="1" x14ac:dyDescent="0.3">
      <c r="A27" s="62">
        <v>4</v>
      </c>
      <c r="B27" s="63">
        <v>32397244</v>
      </c>
      <c r="C27" s="63">
        <v>2209.3000000000002</v>
      </c>
      <c r="D27" s="64">
        <v>1.6</v>
      </c>
      <c r="E27" s="64">
        <v>1.5</v>
      </c>
    </row>
    <row r="28" spans="1:5" ht="16.5" customHeight="1" x14ac:dyDescent="0.3">
      <c r="A28" s="62">
        <v>5</v>
      </c>
      <c r="B28" s="63">
        <v>32351417</v>
      </c>
      <c r="C28" s="63">
        <v>2228.3000000000002</v>
      </c>
      <c r="D28" s="64">
        <v>1.6</v>
      </c>
      <c r="E28" s="64">
        <v>1.5</v>
      </c>
    </row>
    <row r="29" spans="1:5" ht="16.5" customHeight="1" x14ac:dyDescent="0.3">
      <c r="A29" s="62">
        <v>6</v>
      </c>
      <c r="B29" s="66">
        <v>32296440</v>
      </c>
      <c r="C29" s="66">
        <v>2223.9</v>
      </c>
      <c r="D29" s="67">
        <v>1.6</v>
      </c>
      <c r="E29" s="67">
        <v>1.5</v>
      </c>
    </row>
    <row r="30" spans="1:5" ht="16.5" customHeight="1" x14ac:dyDescent="0.3">
      <c r="A30" s="68" t="s">
        <v>18</v>
      </c>
      <c r="B30" s="69">
        <f>AVERAGE(B24:B29)</f>
        <v>32296029.666666668</v>
      </c>
      <c r="C30" s="70">
        <f>AVERAGE(C24:C29)</f>
        <v>2226.5666666666666</v>
      </c>
      <c r="D30" s="71">
        <f>AVERAGE(D24:D29)</f>
        <v>1.5833333333333333</v>
      </c>
      <c r="E30" s="71">
        <f>AVERAGE(E24:E29)</f>
        <v>1.5</v>
      </c>
    </row>
    <row r="31" spans="1:5" ht="16.5" customHeight="1" x14ac:dyDescent="0.3">
      <c r="A31" s="72" t="s">
        <v>19</v>
      </c>
      <c r="B31" s="73">
        <f>(STDEV(B24:B29)/B30)</f>
        <v>2.9230902998741612E-3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/>
      <c r="D45" s="64"/>
      <c r="E45" s="65"/>
    </row>
    <row r="46" spans="1:5" ht="16.5" customHeight="1" x14ac:dyDescent="0.3">
      <c r="A46" s="62">
        <v>2</v>
      </c>
      <c r="B46" s="63"/>
      <c r="C46" s="63"/>
      <c r="D46" s="64"/>
      <c r="E46" s="64"/>
    </row>
    <row r="47" spans="1:5" ht="16.5" customHeight="1" x14ac:dyDescent="0.3">
      <c r="A47" s="62">
        <v>3</v>
      </c>
      <c r="B47" s="63"/>
      <c r="C47" s="63"/>
      <c r="D47" s="64"/>
      <c r="E47" s="64"/>
    </row>
    <row r="48" spans="1:5" ht="16.5" customHeight="1" x14ac:dyDescent="0.3">
      <c r="A48" s="62">
        <v>4</v>
      </c>
      <c r="B48" s="63"/>
      <c r="C48" s="63"/>
      <c r="D48" s="64"/>
      <c r="E48" s="64"/>
    </row>
    <row r="49" spans="1:7" ht="16.5" customHeight="1" x14ac:dyDescent="0.3">
      <c r="A49" s="62">
        <v>5</v>
      </c>
      <c r="B49" s="63"/>
      <c r="C49" s="63"/>
      <c r="D49" s="64"/>
      <c r="E49" s="64"/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291" t="s">
        <v>26</v>
      </c>
      <c r="C59" s="291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31</v>
      </c>
      <c r="B11" s="296"/>
      <c r="C11" s="296"/>
      <c r="D11" s="296"/>
      <c r="E11" s="296"/>
      <c r="F11" s="297"/>
      <c r="G11" s="41"/>
    </row>
    <row r="12" spans="1:7" ht="16.5" customHeight="1" x14ac:dyDescent="0.3">
      <c r="A12" s="294" t="s">
        <v>32</v>
      </c>
      <c r="B12" s="294"/>
      <c r="C12" s="294"/>
      <c r="D12" s="294"/>
      <c r="E12" s="294"/>
      <c r="F12" s="294"/>
      <c r="G12" s="40"/>
    </row>
    <row r="14" spans="1:7" ht="16.5" customHeight="1" x14ac:dyDescent="0.3">
      <c r="A14" s="299" t="s">
        <v>33</v>
      </c>
      <c r="B14" s="299"/>
      <c r="C14" s="10" t="s">
        <v>5</v>
      </c>
    </row>
    <row r="15" spans="1:7" ht="16.5" customHeight="1" x14ac:dyDescent="0.3">
      <c r="A15" s="299" t="s">
        <v>34</v>
      </c>
      <c r="B15" s="299"/>
      <c r="C15" s="10" t="s">
        <v>7</v>
      </c>
    </row>
    <row r="16" spans="1:7" ht="16.5" customHeight="1" x14ac:dyDescent="0.3">
      <c r="A16" s="299" t="s">
        <v>35</v>
      </c>
      <c r="B16" s="299"/>
      <c r="C16" s="10" t="s">
        <v>9</v>
      </c>
    </row>
    <row r="17" spans="1:5" ht="16.5" customHeight="1" x14ac:dyDescent="0.3">
      <c r="A17" s="299" t="s">
        <v>36</v>
      </c>
      <c r="B17" s="299"/>
      <c r="C17" s="10" t="s">
        <v>11</v>
      </c>
    </row>
    <row r="18" spans="1:5" ht="16.5" customHeight="1" x14ac:dyDescent="0.3">
      <c r="A18" s="299" t="s">
        <v>37</v>
      </c>
      <c r="B18" s="299"/>
      <c r="C18" s="47" t="s">
        <v>12</v>
      </c>
    </row>
    <row r="19" spans="1:5" ht="16.5" customHeight="1" x14ac:dyDescent="0.3">
      <c r="A19" s="299" t="s">
        <v>38</v>
      </c>
      <c r="B19" s="29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4" t="s">
        <v>1</v>
      </c>
      <c r="B21" s="294"/>
      <c r="C21" s="9" t="s">
        <v>39</v>
      </c>
      <c r="D21" s="16"/>
    </row>
    <row r="22" spans="1:5" ht="15.75" customHeight="1" x14ac:dyDescent="0.3">
      <c r="A22" s="298"/>
      <c r="B22" s="298"/>
      <c r="C22" s="7"/>
      <c r="D22" s="298"/>
      <c r="E22" s="29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409.37</v>
      </c>
      <c r="D24" s="37">
        <f t="shared" ref="D24:D43" si="0">(C24-$C$46)/$C$46</f>
        <v>1.7900345872775687E-2</v>
      </c>
      <c r="E24" s="3"/>
    </row>
    <row r="25" spans="1:5" ht="15.75" customHeight="1" x14ac:dyDescent="0.3">
      <c r="C25" s="45">
        <v>399.81</v>
      </c>
      <c r="D25" s="38">
        <f t="shared" si="0"/>
        <v>-5.870637117047061E-3</v>
      </c>
      <c r="E25" s="3"/>
    </row>
    <row r="26" spans="1:5" ht="15.75" customHeight="1" x14ac:dyDescent="0.3">
      <c r="C26" s="45">
        <v>401.01</v>
      </c>
      <c r="D26" s="38">
        <f t="shared" si="0"/>
        <v>-2.8868317208350295E-3</v>
      </c>
      <c r="E26" s="3"/>
    </row>
    <row r="27" spans="1:5" ht="15.75" customHeight="1" x14ac:dyDescent="0.3">
      <c r="C27" s="45">
        <v>407.71</v>
      </c>
      <c r="D27" s="38">
        <f t="shared" si="0"/>
        <v>1.3772748408015607E-2</v>
      </c>
      <c r="E27" s="3"/>
    </row>
    <row r="28" spans="1:5" ht="15.75" customHeight="1" x14ac:dyDescent="0.3">
      <c r="C28" s="45">
        <v>406.58</v>
      </c>
      <c r="D28" s="38">
        <f t="shared" si="0"/>
        <v>1.0962998326582596E-2</v>
      </c>
      <c r="E28" s="3"/>
    </row>
    <row r="29" spans="1:5" ht="15.75" customHeight="1" x14ac:dyDescent="0.3">
      <c r="C29" s="45">
        <v>404.33</v>
      </c>
      <c r="D29" s="38">
        <f t="shared" si="0"/>
        <v>5.3683632086849844E-3</v>
      </c>
      <c r="E29" s="3"/>
    </row>
    <row r="30" spans="1:5" ht="15.75" customHeight="1" x14ac:dyDescent="0.3">
      <c r="C30" s="45">
        <v>404.47</v>
      </c>
      <c r="D30" s="38">
        <f t="shared" si="0"/>
        <v>5.7164738382431655E-3</v>
      </c>
      <c r="E30" s="3"/>
    </row>
    <row r="31" spans="1:5" ht="15.75" customHeight="1" x14ac:dyDescent="0.3">
      <c r="C31" s="45">
        <v>403.24</v>
      </c>
      <c r="D31" s="38">
        <f t="shared" si="0"/>
        <v>2.6580733071257597E-3</v>
      </c>
      <c r="E31" s="3"/>
    </row>
    <row r="32" spans="1:5" ht="15.75" customHeight="1" x14ac:dyDescent="0.3">
      <c r="C32" s="45">
        <v>400.49</v>
      </c>
      <c r="D32" s="38">
        <f t="shared" si="0"/>
        <v>-4.1798140591935437E-3</v>
      </c>
      <c r="E32" s="3"/>
    </row>
    <row r="33" spans="1:7" ht="15.75" customHeight="1" x14ac:dyDescent="0.3">
      <c r="C33" s="45">
        <v>401.35</v>
      </c>
      <c r="D33" s="38">
        <f t="shared" si="0"/>
        <v>-2.0414201919082002E-3</v>
      </c>
      <c r="E33" s="3"/>
    </row>
    <row r="34" spans="1:7" ht="15.75" customHeight="1" x14ac:dyDescent="0.3">
      <c r="C34" s="45">
        <v>400.18</v>
      </c>
      <c r="D34" s="38">
        <f t="shared" si="0"/>
        <v>-4.9506304532149978E-3</v>
      </c>
      <c r="E34" s="3"/>
    </row>
    <row r="35" spans="1:7" ht="15.75" customHeight="1" x14ac:dyDescent="0.3">
      <c r="C35" s="45">
        <v>396.49</v>
      </c>
      <c r="D35" s="38">
        <f t="shared" si="0"/>
        <v>-1.4125832046567074E-2</v>
      </c>
      <c r="E35" s="3"/>
    </row>
    <row r="36" spans="1:7" ht="15.75" customHeight="1" x14ac:dyDescent="0.3">
      <c r="C36" s="45">
        <v>404.39</v>
      </c>
      <c r="D36" s="38">
        <f t="shared" si="0"/>
        <v>5.5175534784955935E-3</v>
      </c>
      <c r="E36" s="3"/>
    </row>
    <row r="37" spans="1:7" ht="15.75" customHeight="1" x14ac:dyDescent="0.3">
      <c r="C37" s="45">
        <v>396.96</v>
      </c>
      <c r="D37" s="38">
        <f t="shared" si="0"/>
        <v>-1.2957174933050758E-2</v>
      </c>
      <c r="E37" s="3"/>
    </row>
    <row r="38" spans="1:7" ht="15.75" customHeight="1" x14ac:dyDescent="0.3">
      <c r="C38" s="45">
        <v>402.3</v>
      </c>
      <c r="D38" s="38">
        <f t="shared" si="0"/>
        <v>3.2075908009298525E-4</v>
      </c>
      <c r="E38" s="3"/>
    </row>
    <row r="39" spans="1:7" ht="15.75" customHeight="1" x14ac:dyDescent="0.3">
      <c r="C39" s="45">
        <v>403.55</v>
      </c>
      <c r="D39" s="38">
        <f t="shared" si="0"/>
        <v>3.4288897011472137E-3</v>
      </c>
      <c r="E39" s="3"/>
    </row>
    <row r="40" spans="1:7" ht="15.75" customHeight="1" x14ac:dyDescent="0.3">
      <c r="C40" s="45">
        <v>398.36</v>
      </c>
      <c r="D40" s="38">
        <f t="shared" si="0"/>
        <v>-9.4760686374699386E-3</v>
      </c>
      <c r="E40" s="3"/>
    </row>
    <row r="41" spans="1:7" ht="15.75" customHeight="1" x14ac:dyDescent="0.3">
      <c r="C41" s="45">
        <v>398.52</v>
      </c>
      <c r="D41" s="38">
        <f t="shared" si="0"/>
        <v>-9.0782279179750756E-3</v>
      </c>
      <c r="E41" s="3"/>
    </row>
    <row r="42" spans="1:7" ht="15.75" customHeight="1" x14ac:dyDescent="0.3">
      <c r="C42" s="45">
        <v>404.57</v>
      </c>
      <c r="D42" s="38">
        <f t="shared" si="0"/>
        <v>5.9651242879274194E-3</v>
      </c>
      <c r="E42" s="3"/>
    </row>
    <row r="43" spans="1:7" ht="16.5" customHeight="1" x14ac:dyDescent="0.3">
      <c r="C43" s="46">
        <v>399.74</v>
      </c>
      <c r="D43" s="39">
        <f t="shared" si="0"/>
        <v>-6.0446924318260809E-3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8043.4199999999983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402.17099999999994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2">
        <f>C46</f>
        <v>402.17099999999994</v>
      </c>
      <c r="C49" s="43">
        <f>-IF(C46&lt;=80,10%,IF(C46&lt;250,7.5%,5%))</f>
        <v>-0.05</v>
      </c>
      <c r="D49" s="31">
        <f>IF(C46&lt;=80,C46*0.9,IF(C46&lt;250,C46*0.925,C46*0.95))</f>
        <v>382.0624499999999</v>
      </c>
    </row>
    <row r="50" spans="1:6" ht="17.25" customHeight="1" x14ac:dyDescent="0.3">
      <c r="B50" s="293"/>
      <c r="C50" s="44">
        <f>IF(C46&lt;=80, 10%, IF(C46&lt;250, 7.5%, 5%))</f>
        <v>0.05</v>
      </c>
      <c r="D50" s="31">
        <f>IF(C46&lt;=80, C46*1.1, IF(C46&lt;250, C46*1.075, C46*1.05))</f>
        <v>422.27954999999997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Isoniazid</vt:lpstr>
      <vt:lpstr>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2016-10-04T05:54:57Z</cp:lastPrinted>
  <dcterms:created xsi:type="dcterms:W3CDTF">2005-07-05T10:19:27Z</dcterms:created>
  <dcterms:modified xsi:type="dcterms:W3CDTF">2016-10-06T10:52:44Z</dcterms:modified>
</cp:coreProperties>
</file>