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5" r:id="rId1"/>
    <sheet name="Isoniazid" sheetId="4" r:id="rId2"/>
    <sheet name="Uniformity" sheetId="2" r:id="rId3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4" l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D100" i="4"/>
  <c r="D101" i="4" s="1"/>
  <c r="B98" i="4"/>
  <c r="F95" i="4"/>
  <c r="D95" i="4"/>
  <c r="G94" i="4"/>
  <c r="E94" i="4"/>
  <c r="B87" i="4"/>
  <c r="F97" i="4" s="1"/>
  <c r="F98" i="4" s="1"/>
  <c r="F99" i="4" s="1"/>
  <c r="B83" i="4"/>
  <c r="B81" i="4"/>
  <c r="B80" i="4"/>
  <c r="B79" i="4"/>
  <c r="C76" i="4"/>
  <c r="H71" i="4"/>
  <c r="G71" i="4"/>
  <c r="B68" i="4"/>
  <c r="H67" i="4"/>
  <c r="G67" i="4"/>
  <c r="H63" i="4"/>
  <c r="G63" i="4"/>
  <c r="B69" i="4"/>
  <c r="C56" i="4"/>
  <c r="B55" i="4"/>
  <c r="B45" i="4"/>
  <c r="D48" i="4" s="1"/>
  <c r="F44" i="4"/>
  <c r="F45" i="4" s="1"/>
  <c r="F46" i="4" s="1"/>
  <c r="F42" i="4"/>
  <c r="D42" i="4"/>
  <c r="I39" i="4" s="1"/>
  <c r="G41" i="4"/>
  <c r="E41" i="4"/>
  <c r="B34" i="4"/>
  <c r="D44" i="4" s="1"/>
  <c r="D45" i="4" s="1"/>
  <c r="D46" i="4" s="1"/>
  <c r="B30" i="4"/>
  <c r="C49" i="2"/>
  <c r="C46" i="2"/>
  <c r="C45" i="2"/>
  <c r="D43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4" l="1"/>
  <c r="D102" i="4"/>
  <c r="G93" i="4"/>
  <c r="G91" i="4"/>
  <c r="G92" i="4"/>
  <c r="G39" i="4"/>
  <c r="E39" i="4"/>
  <c r="D49" i="4"/>
  <c r="E40" i="4"/>
  <c r="G38" i="4"/>
  <c r="G40" i="4"/>
  <c r="E38" i="4"/>
  <c r="D97" i="4"/>
  <c r="D98" i="4" s="1"/>
  <c r="D99" i="4" s="1"/>
  <c r="C50" i="2"/>
  <c r="D38" i="2"/>
  <c r="D42" i="2"/>
  <c r="B49" i="2"/>
  <c r="D50" i="2"/>
  <c r="D49" i="2"/>
  <c r="E92" i="4" l="1"/>
  <c r="D50" i="4"/>
  <c r="D52" i="4"/>
  <c r="E42" i="4"/>
  <c r="E91" i="4"/>
  <c r="G95" i="4"/>
  <c r="G42" i="4"/>
  <c r="E93" i="4"/>
  <c r="G70" i="4" l="1"/>
  <c r="H70" i="4" s="1"/>
  <c r="G68" i="4"/>
  <c r="H68" i="4" s="1"/>
  <c r="G65" i="4"/>
  <c r="H65" i="4" s="1"/>
  <c r="G69" i="4"/>
  <c r="H69" i="4" s="1"/>
  <c r="G66" i="4"/>
  <c r="H66" i="4" s="1"/>
  <c r="G64" i="4"/>
  <c r="H64" i="4" s="1"/>
  <c r="G62" i="4"/>
  <c r="H62" i="4" s="1"/>
  <c r="G60" i="4"/>
  <c r="D51" i="4"/>
  <c r="G61" i="4"/>
  <c r="H61" i="4" s="1"/>
  <c r="D103" i="4"/>
  <c r="E95" i="4"/>
  <c r="D105" i="4"/>
  <c r="E112" i="4" l="1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H60" i="4"/>
  <c r="G72" i="4"/>
  <c r="G73" i="4" s="1"/>
  <c r="G74" i="4"/>
  <c r="E120" i="4" l="1"/>
  <c r="E117" i="4"/>
  <c r="F108" i="4"/>
  <c r="E115" i="4"/>
  <c r="E116" i="4" s="1"/>
  <c r="E119" i="4"/>
  <c r="H74" i="4"/>
  <c r="H72" i="4"/>
  <c r="G76" i="4" l="1"/>
  <c r="H73" i="4"/>
  <c r="D125" i="4"/>
  <c r="F115" i="4"/>
  <c r="F119" i="4"/>
  <c r="F125" i="4"/>
  <c r="F120" i="4"/>
  <c r="F117" i="4"/>
  <c r="G124" i="4" l="1"/>
  <c r="F116" i="4"/>
</calcChain>
</file>

<file path=xl/sharedStrings.xml><?xml version="1.0" encoding="utf-8"?>
<sst xmlns="http://schemas.openxmlformats.org/spreadsheetml/2006/main" count="237" uniqueCount="133">
  <si>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</si>
  <si>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</si>
  <si>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</si>
  <si>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</si>
  <si>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</si>
  <si>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</si>
  <si>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</si>
  <si>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NDQB201609110</t>
  </si>
  <si>
    <t>Weight (mg):</t>
  </si>
  <si>
    <t>Isoniazid BP</t>
  </si>
  <si>
    <t>Standard Conc (mg/mL):</t>
  </si>
  <si>
    <t>Each uncoated tablet contains: Isoniazid BP 300 mg.</t>
  </si>
  <si>
    <t>2016-09-21 13:51:21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</si>
  <si>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</si>
  <si>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</si>
  <si>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</si>
  <si>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</si>
  <si>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</si>
  <si>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</si>
  <si>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</si>
  <si>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</si>
  <si>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</si>
  <si>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</si>
  <si>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</si>
  <si>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</si>
  <si>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</si>
  <si>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</si>
  <si>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</si>
  <si>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</si>
  <si>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</si>
  <si>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</si>
  <si>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</si>
  <si>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</si>
  <si>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</si>
  <si>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</si>
  <si>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</si>
  <si>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</si>
  <si>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</si>
  <si>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</si>
  <si>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</si>
  <si>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</si>
  <si>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</si>
  <si>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</si>
  <si>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</si>
  <si>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</si>
  <si>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</si>
  <si>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</si>
  <si>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</si>
  <si>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</si>
  <si>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</si>
  <si>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</si>
  <si>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</si>
  <si>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</si>
  <si>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</si>
  <si>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</si>
  <si>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</si>
  <si>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</si>
  <si>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</si>
  <si>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</si>
  <si>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</si>
  <si>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</si>
  <si>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</si>
  <si>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</si>
  <si>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</si>
  <si>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</si>
  <si>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</si>
  <si>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</si>
  <si>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</si>
  <si>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</si>
  <si>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</si>
  <si>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</si>
  <si>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</si>
  <si>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</si>
  <si>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</si>
  <si>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</si>
  <si>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</si>
  <si>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</si>
  <si>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</si>
  <si>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</si>
  <si>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</si>
  <si>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</si>
  <si>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</si>
  <si>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</si>
  <si>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</si>
  <si>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</si>
  <si>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</si>
  <si>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</si>
  <si>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</si>
  <si>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</si>
  <si>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</si>
  <si>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</si>
  <si>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</si>
  <si>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</si>
  <si>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</si>
  <si>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</si>
  <si>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</si>
  <si>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</si>
  <si>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</si>
  <si>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</si>
  <si>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</si>
  <si>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</si>
  <si>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</si>
  <si>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</si>
  <si>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</si>
  <si>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</si>
  <si>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</si>
  <si>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</si>
  <si>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</si>
  <si>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</si>
  <si>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</si>
  <si>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</si>
  <si>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</si>
  <si>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</si>
  <si>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</si>
  <si>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</si>
  <si>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</si>
  <si>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</si>
  <si>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</si>
  <si>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</si>
  <si>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</si>
  <si>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</si>
  <si>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</si>
  <si>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</si>
  <si>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</si>
  <si>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</si>
  <si>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</si>
  <si>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</si>
  <si>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</si>
  <si>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</si>
  <si>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</si>
  <si>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</si>
  <si>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</si>
  <si>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I8-3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</si>
</sst>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3" workbookViewId="0">
      <selection activeCell="E41" sqref="E41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 x14ac:dyDescent="0.3">
      <c r="A14" s="213"/>
      <c r="C14" s="214"/>
      <c r="F14" s="214"/>
    </row>
    <row r="15" spans="1:6" ht="18.75" customHeight="1" x14ac:dyDescent="0.3">
      <c r="A15" s="254" t="s">
        <v>0</v>
      </c>
      <c r="B15" s="254"/>
      <c r="C15" s="254"/>
      <c r="D15" s="254"/>
      <c r="E15" s="254"/>
    </row>
    <row r="16" spans="1:6" ht="16.5" customHeight="1" x14ac:dyDescent="0.3">
      <c r="A16" s="215" t="s">
        <v>1</v>
      </c>
      <c r="B16" s="216" t="s">
        <v>2</v>
      </c>
    </row>
    <row r="17" spans="1:5" ht="16.5" customHeight="1" x14ac:dyDescent="0.3">
      <c r="A17" s="217" t="s">
        <v>3</v>
      </c>
      <c r="B17" s="217" t="s">
        <v>5</v>
      </c>
      <c r="D17" s="218"/>
      <c r="E17" s="219"/>
    </row>
    <row r="18" spans="1:5" ht="16.5" customHeight="1" x14ac:dyDescent="0.3">
      <c r="A18" s="220" t="s">
        <v>4</v>
      </c>
      <c r="B18" s="48" t="s">
        <v>131</v>
      </c>
      <c r="C18" s="219"/>
      <c r="D18" s="219"/>
      <c r="E18" s="219"/>
    </row>
    <row r="19" spans="1:5" ht="16.5" customHeight="1" x14ac:dyDescent="0.3">
      <c r="A19" s="220" t="s">
        <v>6</v>
      </c>
      <c r="B19" s="221">
        <v>99.9</v>
      </c>
      <c r="C19" s="219"/>
      <c r="D19" s="219"/>
      <c r="E19" s="219"/>
    </row>
    <row r="20" spans="1:5" ht="16.5" customHeight="1" x14ac:dyDescent="0.3">
      <c r="A20" s="217" t="s">
        <v>8</v>
      </c>
      <c r="B20" s="221">
        <v>5.66</v>
      </c>
      <c r="C20" s="219"/>
      <c r="D20" s="219"/>
      <c r="E20" s="219"/>
    </row>
    <row r="21" spans="1:5" ht="16.5" customHeight="1" x14ac:dyDescent="0.3">
      <c r="A21" s="217" t="s">
        <v>10</v>
      </c>
      <c r="B21" s="222">
        <f>B20/10</f>
        <v>0.56600000000000006</v>
      </c>
      <c r="C21" s="219"/>
      <c r="D21" s="219"/>
      <c r="E21" s="219"/>
    </row>
    <row r="22" spans="1:5" ht="15.75" customHeight="1" x14ac:dyDescent="0.25">
      <c r="A22" s="219"/>
      <c r="B22" s="223">
        <v>42646.559953703705</v>
      </c>
      <c r="C22" s="219"/>
      <c r="D22" s="219"/>
      <c r="E22" s="219"/>
    </row>
    <row r="23" spans="1:5" ht="16.5" customHeight="1" x14ac:dyDescent="0.3">
      <c r="A23" s="64" t="s">
        <v>13</v>
      </c>
      <c r="B23" s="224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225">
        <v>1</v>
      </c>
      <c r="B24" s="226">
        <v>32164062</v>
      </c>
      <c r="C24" s="226">
        <v>2248.1999999999998</v>
      </c>
      <c r="D24" s="227">
        <v>1.5</v>
      </c>
      <c r="E24" s="228">
        <v>1.5</v>
      </c>
    </row>
    <row r="25" spans="1:5" ht="16.5" customHeight="1" x14ac:dyDescent="0.3">
      <c r="A25" s="225">
        <v>2</v>
      </c>
      <c r="B25" s="226">
        <v>32365725</v>
      </c>
      <c r="C25" s="226">
        <v>2225.8000000000002</v>
      </c>
      <c r="D25" s="227">
        <v>1.6</v>
      </c>
      <c r="E25" s="227">
        <v>1.5</v>
      </c>
    </row>
    <row r="26" spans="1:5" ht="16.5" customHeight="1" x14ac:dyDescent="0.3">
      <c r="A26" s="225">
        <v>3</v>
      </c>
      <c r="B26" s="226">
        <v>32201290</v>
      </c>
      <c r="C26" s="226">
        <v>2223.9</v>
      </c>
      <c r="D26" s="227">
        <v>1.6</v>
      </c>
      <c r="E26" s="227">
        <v>1.5</v>
      </c>
    </row>
    <row r="27" spans="1:5" ht="16.5" customHeight="1" x14ac:dyDescent="0.3">
      <c r="A27" s="225">
        <v>4</v>
      </c>
      <c r="B27" s="226">
        <v>32397244</v>
      </c>
      <c r="C27" s="226">
        <v>2209.3000000000002</v>
      </c>
      <c r="D27" s="227">
        <v>1.6</v>
      </c>
      <c r="E27" s="227">
        <v>1.5</v>
      </c>
    </row>
    <row r="28" spans="1:5" ht="16.5" customHeight="1" x14ac:dyDescent="0.3">
      <c r="A28" s="225">
        <v>5</v>
      </c>
      <c r="B28" s="226">
        <v>32351417</v>
      </c>
      <c r="C28" s="226">
        <v>2228.3000000000002</v>
      </c>
      <c r="D28" s="227">
        <v>1.6</v>
      </c>
      <c r="E28" s="227">
        <v>1.5</v>
      </c>
    </row>
    <row r="29" spans="1:5" ht="16.5" customHeight="1" x14ac:dyDescent="0.3">
      <c r="A29" s="225">
        <v>6</v>
      </c>
      <c r="B29" s="229">
        <v>32296440</v>
      </c>
      <c r="C29" s="229">
        <v>2223.9</v>
      </c>
      <c r="D29" s="230">
        <v>1.6</v>
      </c>
      <c r="E29" s="230">
        <v>1.5</v>
      </c>
    </row>
    <row r="30" spans="1:5" ht="16.5" customHeight="1" x14ac:dyDescent="0.3">
      <c r="A30" s="231" t="s">
        <v>18</v>
      </c>
      <c r="B30" s="232">
        <f>AVERAGE(B24:B29)</f>
        <v>32296029.666666668</v>
      </c>
      <c r="C30" s="233">
        <f>AVERAGE(C24:C29)</f>
        <v>2226.5666666666666</v>
      </c>
      <c r="D30" s="234">
        <f>AVERAGE(D24:D29)</f>
        <v>1.5833333333333333</v>
      </c>
      <c r="E30" s="234">
        <f>AVERAGE(E24:E29)</f>
        <v>1.5</v>
      </c>
    </row>
    <row r="31" spans="1:5" ht="16.5" customHeight="1" x14ac:dyDescent="0.3">
      <c r="A31" s="235" t="s">
        <v>19</v>
      </c>
      <c r="B31" s="236">
        <f>(STDEV(B24:B29)/B30)</f>
        <v>2.9230902998741612E-3</v>
      </c>
      <c r="C31" s="237"/>
      <c r="D31" s="237"/>
      <c r="E31" s="238"/>
    </row>
    <row r="32" spans="1:5" s="48" customFormat="1" ht="16.5" customHeight="1" x14ac:dyDescent="0.3">
      <c r="A32" s="239" t="s">
        <v>20</v>
      </c>
      <c r="B32" s="240">
        <f>COUNT(B24:B29)</f>
        <v>6</v>
      </c>
      <c r="C32" s="241"/>
      <c r="D32" s="242"/>
      <c r="E32" s="243"/>
    </row>
    <row r="33" spans="1:5" s="48" customFormat="1" ht="15.75" customHeight="1" x14ac:dyDescent="0.25">
      <c r="A33" s="219"/>
      <c r="B33" s="219"/>
      <c r="C33" s="219"/>
      <c r="D33" s="219"/>
      <c r="E33" s="219"/>
    </row>
    <row r="34" spans="1:5" s="48" customFormat="1" ht="16.5" customHeight="1" x14ac:dyDescent="0.3">
      <c r="A34" s="220" t="s">
        <v>21</v>
      </c>
      <c r="B34" s="244" t="s">
        <v>22</v>
      </c>
      <c r="C34" s="245"/>
      <c r="D34" s="245"/>
      <c r="E34" s="245"/>
    </row>
    <row r="35" spans="1:5" ht="16.5" customHeight="1" x14ac:dyDescent="0.3">
      <c r="A35" s="220"/>
      <c r="B35" s="244" t="s">
        <v>23</v>
      </c>
      <c r="C35" s="245"/>
      <c r="D35" s="245"/>
      <c r="E35" s="245"/>
    </row>
    <row r="36" spans="1:5" ht="16.5" customHeight="1" x14ac:dyDescent="0.3">
      <c r="A36" s="220"/>
      <c r="B36" s="244" t="s">
        <v>24</v>
      </c>
      <c r="C36" s="245"/>
      <c r="D36" s="245"/>
      <c r="E36" s="245"/>
    </row>
    <row r="37" spans="1:5" ht="15.75" customHeight="1" x14ac:dyDescent="0.25">
      <c r="A37" s="219"/>
      <c r="B37" s="219"/>
      <c r="C37" s="219"/>
      <c r="D37" s="219"/>
      <c r="E37" s="219"/>
    </row>
    <row r="38" spans="1:5" ht="16.5" customHeight="1" x14ac:dyDescent="0.3">
      <c r="A38" s="215" t="s">
        <v>1</v>
      </c>
      <c r="B38" s="216" t="s">
        <v>25</v>
      </c>
    </row>
    <row r="39" spans="1:5" ht="16.5" customHeight="1" x14ac:dyDescent="0.3">
      <c r="A39" s="220" t="s">
        <v>4</v>
      </c>
      <c r="B39" s="217"/>
      <c r="C39" s="219"/>
      <c r="D39" s="219"/>
      <c r="E39" s="219"/>
    </row>
    <row r="40" spans="1:5" ht="16.5" customHeight="1" x14ac:dyDescent="0.3">
      <c r="A40" s="220" t="s">
        <v>6</v>
      </c>
      <c r="B40" s="221"/>
      <c r="C40" s="219"/>
      <c r="D40" s="219"/>
      <c r="E40" s="219"/>
    </row>
    <row r="41" spans="1:5" ht="16.5" customHeight="1" x14ac:dyDescent="0.3">
      <c r="A41" s="217" t="s">
        <v>8</v>
      </c>
      <c r="B41" s="221"/>
      <c r="C41" s="219"/>
      <c r="D41" s="219"/>
      <c r="E41" s="219"/>
    </row>
    <row r="42" spans="1:5" ht="16.5" customHeight="1" x14ac:dyDescent="0.3">
      <c r="A42" s="217" t="s">
        <v>10</v>
      </c>
      <c r="B42" s="222"/>
      <c r="C42" s="219"/>
      <c r="D42" s="219"/>
      <c r="E42" s="219"/>
    </row>
    <row r="43" spans="1:5" ht="15.75" customHeight="1" x14ac:dyDescent="0.25">
      <c r="A43" s="219"/>
      <c r="B43" s="219"/>
      <c r="C43" s="219"/>
      <c r="D43" s="219"/>
      <c r="E43" s="219"/>
    </row>
    <row r="44" spans="1:5" ht="16.5" customHeight="1" x14ac:dyDescent="0.3">
      <c r="A44" s="64" t="s">
        <v>13</v>
      </c>
      <c r="B44" s="224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225">
        <v>1</v>
      </c>
      <c r="B45" s="226"/>
      <c r="C45" s="226"/>
      <c r="D45" s="227"/>
      <c r="E45" s="228"/>
    </row>
    <row r="46" spans="1:5" ht="16.5" customHeight="1" x14ac:dyDescent="0.3">
      <c r="A46" s="225">
        <v>2</v>
      </c>
      <c r="B46" s="226"/>
      <c r="C46" s="226"/>
      <c r="D46" s="227"/>
      <c r="E46" s="227"/>
    </row>
    <row r="47" spans="1:5" ht="16.5" customHeight="1" x14ac:dyDescent="0.3">
      <c r="A47" s="225">
        <v>3</v>
      </c>
      <c r="B47" s="226"/>
      <c r="C47" s="226"/>
      <c r="D47" s="227"/>
      <c r="E47" s="227"/>
    </row>
    <row r="48" spans="1:5" ht="16.5" customHeight="1" x14ac:dyDescent="0.3">
      <c r="A48" s="225">
        <v>4</v>
      </c>
      <c r="B48" s="226"/>
      <c r="C48" s="226"/>
      <c r="D48" s="227"/>
      <c r="E48" s="227"/>
    </row>
    <row r="49" spans="1:7" ht="16.5" customHeight="1" x14ac:dyDescent="0.3">
      <c r="A49" s="225">
        <v>5</v>
      </c>
      <c r="B49" s="226"/>
      <c r="C49" s="226"/>
      <c r="D49" s="227"/>
      <c r="E49" s="227"/>
    </row>
    <row r="50" spans="1:7" ht="16.5" customHeight="1" x14ac:dyDescent="0.3">
      <c r="A50" s="225">
        <v>6</v>
      </c>
      <c r="B50" s="229"/>
      <c r="C50" s="229"/>
      <c r="D50" s="230"/>
      <c r="E50" s="230"/>
    </row>
    <row r="51" spans="1:7" ht="16.5" customHeight="1" x14ac:dyDescent="0.3">
      <c r="A51" s="231" t="s">
        <v>18</v>
      </c>
      <c r="B51" s="232" t="e">
        <f>AVERAGE(B45:B50)</f>
        <v>#DIV/0!</v>
      </c>
      <c r="C51" s="233" t="e">
        <f>AVERAGE(C45:C50)</f>
        <v>#DIV/0!</v>
      </c>
      <c r="D51" s="234" t="e">
        <f>AVERAGE(D45:D50)</f>
        <v>#DIV/0!</v>
      </c>
      <c r="E51" s="234" t="e">
        <f>AVERAGE(E45:E50)</f>
        <v>#DIV/0!</v>
      </c>
    </row>
    <row r="52" spans="1:7" ht="16.5" customHeight="1" x14ac:dyDescent="0.3">
      <c r="A52" s="235" t="s">
        <v>19</v>
      </c>
      <c r="B52" s="236" t="e">
        <f>(STDEV(B45:B50)/B51)</f>
        <v>#DIV/0!</v>
      </c>
      <c r="C52" s="237"/>
      <c r="D52" s="237"/>
      <c r="E52" s="238"/>
    </row>
    <row r="53" spans="1:7" s="48" customFormat="1" ht="16.5" customHeight="1" x14ac:dyDescent="0.3">
      <c r="A53" s="239" t="s">
        <v>20</v>
      </c>
      <c r="B53" s="240">
        <f>COUNT(B45:B50)</f>
        <v>0</v>
      </c>
      <c r="C53" s="241"/>
      <c r="D53" s="242"/>
      <c r="E53" s="243"/>
    </row>
    <row r="54" spans="1:7" s="48" customFormat="1" ht="15.75" customHeight="1" x14ac:dyDescent="0.25">
      <c r="A54" s="219"/>
      <c r="B54" s="219"/>
      <c r="C54" s="219"/>
      <c r="D54" s="219"/>
      <c r="E54" s="219"/>
    </row>
    <row r="55" spans="1:7" s="48" customFormat="1" ht="16.5" customHeight="1" x14ac:dyDescent="0.3">
      <c r="A55" s="220" t="s">
        <v>21</v>
      </c>
      <c r="B55" s="244" t="s">
        <v>22</v>
      </c>
      <c r="C55" s="245"/>
      <c r="D55" s="245"/>
      <c r="E55" s="245"/>
    </row>
    <row r="56" spans="1:7" ht="16.5" customHeight="1" x14ac:dyDescent="0.3">
      <c r="A56" s="220"/>
      <c r="B56" s="244" t="s">
        <v>23</v>
      </c>
      <c r="C56" s="245"/>
      <c r="D56" s="245"/>
      <c r="E56" s="245"/>
    </row>
    <row r="57" spans="1:7" ht="16.5" customHeight="1" x14ac:dyDescent="0.3">
      <c r="A57" s="220"/>
      <c r="B57" s="244" t="s">
        <v>24</v>
      </c>
      <c r="C57" s="245"/>
      <c r="D57" s="245"/>
      <c r="E57" s="245"/>
    </row>
    <row r="58" spans="1:7" ht="14.25" customHeight="1" thickBot="1" x14ac:dyDescent="0.3">
      <c r="A58" s="246"/>
      <c r="B58" s="102"/>
      <c r="D58" s="247"/>
      <c r="F58" s="50"/>
      <c r="G58" s="50"/>
    </row>
    <row r="59" spans="1:7" ht="15" customHeight="1" x14ac:dyDescent="0.3">
      <c r="B59" s="255" t="s">
        <v>26</v>
      </c>
      <c r="C59" s="255"/>
      <c r="E59" s="248" t="s">
        <v>27</v>
      </c>
      <c r="F59" s="249"/>
      <c r="G59" s="248" t="s">
        <v>28</v>
      </c>
    </row>
    <row r="60" spans="1:7" ht="15" customHeight="1" x14ac:dyDescent="0.3">
      <c r="A60" s="250" t="s">
        <v>29</v>
      </c>
      <c r="B60" s="251"/>
      <c r="C60" s="251"/>
      <c r="E60" s="251"/>
      <c r="G60" s="251"/>
    </row>
    <row r="61" spans="1:7" ht="15" customHeight="1" x14ac:dyDescent="0.3">
      <c r="A61" s="250" t="s">
        <v>30</v>
      </c>
      <c r="B61" s="252"/>
      <c r="C61" s="252"/>
      <c r="E61" s="252"/>
      <c r="G61" s="2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5" zoomScale="42" zoomScaleNormal="40" zoomScalePageLayoutView="42" workbookViewId="0">
      <selection activeCell="C124" sqref="C124:D124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59" t="s">
        <v>45</v>
      </c>
      <c r="B1" s="259"/>
      <c r="C1" s="259"/>
      <c r="D1" s="259"/>
      <c r="E1" s="259"/>
      <c r="F1" s="259"/>
      <c r="G1" s="259"/>
      <c r="H1" s="259"/>
      <c r="I1" s="259"/>
    </row>
    <row r="2" spans="1:9" ht="18.75" customHeight="1" x14ac:dyDescent="0.25">
      <c r="A2" s="259"/>
      <c r="B2" s="259"/>
      <c r="C2" s="259"/>
      <c r="D2" s="259"/>
      <c r="E2" s="259"/>
      <c r="F2" s="259"/>
      <c r="G2" s="259"/>
      <c r="H2" s="259"/>
      <c r="I2" s="259"/>
    </row>
    <row r="3" spans="1:9" ht="18.75" customHeight="1" x14ac:dyDescent="0.25">
      <c r="A3" s="259"/>
      <c r="B3" s="259"/>
      <c r="C3" s="259"/>
      <c r="D3" s="259"/>
      <c r="E3" s="259"/>
      <c r="F3" s="259"/>
      <c r="G3" s="259"/>
      <c r="H3" s="259"/>
      <c r="I3" s="259"/>
    </row>
    <row r="4" spans="1:9" ht="18.75" customHeight="1" x14ac:dyDescent="0.25">
      <c r="A4" s="259"/>
      <c r="B4" s="259"/>
      <c r="C4" s="259"/>
      <c r="D4" s="259"/>
      <c r="E4" s="259"/>
      <c r="F4" s="259"/>
      <c r="G4" s="259"/>
      <c r="H4" s="259"/>
      <c r="I4" s="259"/>
    </row>
    <row r="5" spans="1:9" ht="18.75" customHeight="1" x14ac:dyDescent="0.25">
      <c r="A5" s="259"/>
      <c r="B5" s="259"/>
      <c r="C5" s="259"/>
      <c r="D5" s="259"/>
      <c r="E5" s="259"/>
      <c r="F5" s="259"/>
      <c r="G5" s="259"/>
      <c r="H5" s="259"/>
      <c r="I5" s="259"/>
    </row>
    <row r="6" spans="1:9" ht="18.75" customHeight="1" x14ac:dyDescent="0.25">
      <c r="A6" s="259"/>
      <c r="B6" s="259"/>
      <c r="C6" s="259"/>
      <c r="D6" s="259"/>
      <c r="E6" s="259"/>
      <c r="F6" s="259"/>
      <c r="G6" s="259"/>
      <c r="H6" s="259"/>
      <c r="I6" s="259"/>
    </row>
    <row r="7" spans="1:9" ht="18.75" customHeight="1" x14ac:dyDescent="0.25">
      <c r="A7" s="259"/>
      <c r="B7" s="259"/>
      <c r="C7" s="259"/>
      <c r="D7" s="259"/>
      <c r="E7" s="259"/>
      <c r="F7" s="259"/>
      <c r="G7" s="259"/>
      <c r="H7" s="259"/>
      <c r="I7" s="259"/>
    </row>
    <row r="8" spans="1:9" x14ac:dyDescent="0.25">
      <c r="A8" s="260" t="s">
        <v>46</v>
      </c>
      <c r="B8" s="260"/>
      <c r="C8" s="260"/>
      <c r="D8" s="260"/>
      <c r="E8" s="260"/>
      <c r="F8" s="260"/>
      <c r="G8" s="260"/>
      <c r="H8" s="260"/>
      <c r="I8" s="260"/>
    </row>
    <row r="9" spans="1:9" x14ac:dyDescent="0.25">
      <c r="A9" s="260"/>
      <c r="B9" s="260"/>
      <c r="C9" s="260"/>
      <c r="D9" s="260"/>
      <c r="E9" s="260"/>
      <c r="F9" s="260"/>
      <c r="G9" s="260"/>
      <c r="H9" s="260"/>
      <c r="I9" s="260"/>
    </row>
    <row r="10" spans="1:9" x14ac:dyDescent="0.25">
      <c r="A10" s="260"/>
      <c r="B10" s="260"/>
      <c r="C10" s="260"/>
      <c r="D10" s="260"/>
      <c r="E10" s="260"/>
      <c r="F10" s="260"/>
      <c r="G10" s="260"/>
      <c r="H10" s="260"/>
      <c r="I10" s="260"/>
    </row>
    <row r="11" spans="1:9" x14ac:dyDescent="0.25">
      <c r="A11" s="260"/>
      <c r="B11" s="260"/>
      <c r="C11" s="260"/>
      <c r="D11" s="260"/>
      <c r="E11" s="260"/>
      <c r="F11" s="260"/>
      <c r="G11" s="260"/>
      <c r="H11" s="260"/>
      <c r="I11" s="260"/>
    </row>
    <row r="12" spans="1:9" x14ac:dyDescent="0.25">
      <c r="A12" s="260"/>
      <c r="B12" s="260"/>
      <c r="C12" s="260"/>
      <c r="D12" s="260"/>
      <c r="E12" s="260"/>
      <c r="F12" s="260"/>
      <c r="G12" s="260"/>
      <c r="H12" s="260"/>
      <c r="I12" s="260"/>
    </row>
    <row r="13" spans="1:9" x14ac:dyDescent="0.25">
      <c r="A13" s="260"/>
      <c r="B13" s="260"/>
      <c r="C13" s="260"/>
      <c r="D13" s="260"/>
      <c r="E13" s="260"/>
      <c r="F13" s="260"/>
      <c r="G13" s="260"/>
      <c r="H13" s="260"/>
      <c r="I13" s="260"/>
    </row>
    <row r="14" spans="1:9" x14ac:dyDescent="0.25">
      <c r="A14" s="260"/>
      <c r="B14" s="260"/>
      <c r="C14" s="260"/>
      <c r="D14" s="260"/>
      <c r="E14" s="260"/>
      <c r="F14" s="260"/>
      <c r="G14" s="260"/>
      <c r="H14" s="260"/>
      <c r="I14" s="260"/>
    </row>
    <row r="15" spans="1:9" ht="19.5" customHeight="1" thickBot="1" x14ac:dyDescent="0.35">
      <c r="A15" s="49"/>
    </row>
    <row r="16" spans="1:9" ht="19.5" customHeight="1" thickBot="1" x14ac:dyDescent="0.35">
      <c r="A16" s="261" t="s">
        <v>31</v>
      </c>
      <c r="B16" s="262"/>
      <c r="C16" s="262"/>
      <c r="D16" s="262"/>
      <c r="E16" s="262"/>
      <c r="F16" s="262"/>
      <c r="G16" s="262"/>
      <c r="H16" s="263"/>
    </row>
    <row r="17" spans="1:14" ht="20.25" customHeight="1" x14ac:dyDescent="0.25">
      <c r="A17" s="264" t="s">
        <v>47</v>
      </c>
      <c r="B17" s="264"/>
      <c r="C17" s="264"/>
      <c r="D17" s="264"/>
      <c r="E17" s="264"/>
      <c r="F17" s="264"/>
      <c r="G17" s="264"/>
      <c r="H17" s="264"/>
    </row>
    <row r="18" spans="1:14" ht="26.25" customHeight="1" x14ac:dyDescent="0.4">
      <c r="A18" s="51" t="s">
        <v>33</v>
      </c>
      <c r="B18" s="265" t="s">
        <v>5</v>
      </c>
      <c r="C18" s="265"/>
      <c r="D18" s="52"/>
      <c r="E18" s="53"/>
      <c r="F18" s="54"/>
      <c r="G18" s="54"/>
      <c r="H18" s="54"/>
    </row>
    <row r="19" spans="1:14" ht="26.25" customHeight="1" x14ac:dyDescent="0.4">
      <c r="A19" s="51" t="s">
        <v>34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35</v>
      </c>
      <c r="B20" s="266" t="s">
        <v>9</v>
      </c>
      <c r="C20" s="266"/>
      <c r="D20" s="54"/>
      <c r="E20" s="54"/>
      <c r="F20" s="54"/>
      <c r="G20" s="54"/>
      <c r="H20" s="54"/>
    </row>
    <row r="21" spans="1:14" ht="26.25" customHeight="1" x14ac:dyDescent="0.4">
      <c r="A21" s="51" t="s">
        <v>36</v>
      </c>
      <c r="B21" s="266" t="s">
        <v>11</v>
      </c>
      <c r="C21" s="266"/>
      <c r="D21" s="266"/>
      <c r="E21" s="266"/>
      <c r="F21" s="266"/>
      <c r="G21" s="266"/>
      <c r="H21" s="266"/>
      <c r="I21" s="56"/>
    </row>
    <row r="22" spans="1:14" ht="26.25" customHeight="1" x14ac:dyDescent="0.4">
      <c r="A22" s="51" t="s">
        <v>37</v>
      </c>
      <c r="B22" s="57">
        <v>42643.559953703705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42646.559965277775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65" t="s">
        <v>131</v>
      </c>
      <c r="C26" s="265"/>
    </row>
    <row r="27" spans="1:14" ht="26.25" customHeight="1" x14ac:dyDescent="0.4">
      <c r="A27" s="61" t="s">
        <v>48</v>
      </c>
      <c r="B27" s="267" t="s">
        <v>132</v>
      </c>
      <c r="C27" s="267"/>
    </row>
    <row r="28" spans="1:14" ht="27" customHeight="1" thickBot="1" x14ac:dyDescent="0.45">
      <c r="A28" s="61" t="s">
        <v>6</v>
      </c>
      <c r="B28" s="62">
        <v>99.9</v>
      </c>
    </row>
    <row r="29" spans="1:14" s="64" customFormat="1" ht="27" customHeight="1" thickBot="1" x14ac:dyDescent="0.45">
      <c r="A29" s="61" t="s">
        <v>49</v>
      </c>
      <c r="B29" s="63">
        <v>0</v>
      </c>
      <c r="C29" s="268" t="s">
        <v>50</v>
      </c>
      <c r="D29" s="269"/>
      <c r="E29" s="269"/>
      <c r="F29" s="269"/>
      <c r="G29" s="270"/>
      <c r="I29" s="65"/>
      <c r="J29" s="65"/>
      <c r="K29" s="65"/>
      <c r="L29" s="65"/>
    </row>
    <row r="30" spans="1:14" s="64" customFormat="1" ht="19.5" customHeight="1" thickBot="1" x14ac:dyDescent="0.35">
      <c r="A30" s="61" t="s">
        <v>51</v>
      </c>
      <c r="B30" s="66">
        <f>B28-B29</f>
        <v>99.9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52</v>
      </c>
      <c r="B31" s="69">
        <v>1</v>
      </c>
      <c r="C31" s="256" t="s">
        <v>53</v>
      </c>
      <c r="D31" s="257"/>
      <c r="E31" s="257"/>
      <c r="F31" s="257"/>
      <c r="G31" s="257"/>
      <c r="H31" s="258"/>
      <c r="I31" s="65"/>
      <c r="J31" s="65"/>
      <c r="K31" s="65"/>
      <c r="L31" s="65"/>
    </row>
    <row r="32" spans="1:14" s="64" customFormat="1" ht="27" customHeight="1" thickBot="1" x14ac:dyDescent="0.45">
      <c r="A32" s="61" t="s">
        <v>54</v>
      </c>
      <c r="B32" s="69">
        <v>1</v>
      </c>
      <c r="C32" s="256" t="s">
        <v>55</v>
      </c>
      <c r="D32" s="257"/>
      <c r="E32" s="257"/>
      <c r="F32" s="257"/>
      <c r="G32" s="257"/>
      <c r="H32" s="258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58</v>
      </c>
      <c r="B36" s="76">
        <v>10</v>
      </c>
      <c r="C36" s="49"/>
      <c r="D36" s="272" t="s">
        <v>59</v>
      </c>
      <c r="E36" s="273"/>
      <c r="F36" s="272" t="s">
        <v>60</v>
      </c>
      <c r="G36" s="274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61</v>
      </c>
      <c r="B37" s="78">
        <v>1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66</v>
      </c>
      <c r="B38" s="78">
        <v>1</v>
      </c>
      <c r="C38" s="84">
        <v>1</v>
      </c>
      <c r="D38" s="85">
        <v>32225961</v>
      </c>
      <c r="E38" s="86">
        <f>IF(ISBLANK(D38),"-",$D$48/$D$45*D38)</f>
        <v>19010368.600644846</v>
      </c>
      <c r="F38" s="85">
        <v>25466434</v>
      </c>
      <c r="G38" s="87">
        <f>IF(ISBLANK(F38),"-",$D$48/$F$45*F38)</f>
        <v>19468773.976840798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67</v>
      </c>
      <c r="B39" s="78">
        <v>1</v>
      </c>
      <c r="C39" s="89">
        <v>2</v>
      </c>
      <c r="D39" s="90">
        <v>32329013</v>
      </c>
      <c r="E39" s="91">
        <f>IF(ISBLANK(D39),"-",$D$48/$D$45*D39)</f>
        <v>19071159.852301657</v>
      </c>
      <c r="F39" s="90">
        <v>25462005</v>
      </c>
      <c r="G39" s="92">
        <f>IF(ISBLANK(F39),"-",$D$48/$F$45*F39)</f>
        <v>19465388.061092116</v>
      </c>
      <c r="I39" s="275">
        <f>ABS((F43/D43*D42)-F42)/D42</f>
        <v>1.7268164157993423E-2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68</v>
      </c>
      <c r="B40" s="78">
        <v>1</v>
      </c>
      <c r="C40" s="89">
        <v>3</v>
      </c>
      <c r="D40" s="90">
        <v>32261306</v>
      </c>
      <c r="E40" s="91">
        <f>IF(ISBLANK(D40),"-",$D$48/$D$45*D40)</f>
        <v>19031218.916891109</v>
      </c>
      <c r="F40" s="90">
        <v>25450622</v>
      </c>
      <c r="G40" s="92">
        <f>IF(ISBLANK(F40),"-",$D$48/$F$45*F40)</f>
        <v>19456685.898308806</v>
      </c>
      <c r="I40" s="275"/>
      <c r="L40" s="70"/>
      <c r="M40" s="70"/>
      <c r="N40" s="49"/>
    </row>
    <row r="41" spans="1:14" ht="27" customHeight="1" thickBot="1" x14ac:dyDescent="0.4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70</v>
      </c>
      <c r="B42" s="78">
        <v>1</v>
      </c>
      <c r="C42" s="98" t="s">
        <v>71</v>
      </c>
      <c r="D42" s="99">
        <f>AVERAGE(D38:D41)</f>
        <v>32272093.333333332</v>
      </c>
      <c r="E42" s="100">
        <f>AVERAGE(E38:E41)</f>
        <v>19037582.456612539</v>
      </c>
      <c r="F42" s="99">
        <f>AVERAGE(F38:F41)</f>
        <v>25459687</v>
      </c>
      <c r="G42" s="101">
        <f>AVERAGE(G38:G41)</f>
        <v>19463615.978747241</v>
      </c>
      <c r="H42" s="102"/>
    </row>
    <row r="43" spans="1:14" ht="26.25" customHeight="1" x14ac:dyDescent="0.4">
      <c r="A43" s="77" t="s">
        <v>72</v>
      </c>
      <c r="B43" s="78">
        <v>1</v>
      </c>
      <c r="C43" s="103" t="s">
        <v>73</v>
      </c>
      <c r="D43" s="104">
        <v>5.43</v>
      </c>
      <c r="E43" s="49"/>
      <c r="F43" s="104">
        <v>4.1900000000000004</v>
      </c>
      <c r="H43" s="102"/>
    </row>
    <row r="44" spans="1:14" ht="26.25" customHeight="1" x14ac:dyDescent="0.4">
      <c r="A44" s="77" t="s">
        <v>74</v>
      </c>
      <c r="B44" s="78">
        <v>1</v>
      </c>
      <c r="C44" s="105" t="s">
        <v>75</v>
      </c>
      <c r="D44" s="106">
        <f>D43*$B$34</f>
        <v>5.43</v>
      </c>
      <c r="E44" s="107"/>
      <c r="F44" s="106">
        <f>F43*$B$34</f>
        <v>4.1900000000000004</v>
      </c>
      <c r="H44" s="102"/>
    </row>
    <row r="45" spans="1:14" ht="19.5" customHeight="1" thickBot="1" x14ac:dyDescent="0.35">
      <c r="A45" s="77" t="s">
        <v>76</v>
      </c>
      <c r="B45" s="89">
        <f>(B44/B43)*(B42/B41)*(B40/B39)*(B38/B37)*B36</f>
        <v>10</v>
      </c>
      <c r="C45" s="105" t="s">
        <v>77</v>
      </c>
      <c r="D45" s="108">
        <f>D44*$B$30/100</f>
        <v>5.4245700000000001</v>
      </c>
      <c r="E45" s="109"/>
      <c r="F45" s="108">
        <f>F44*$B$30/100</f>
        <v>4.1858100000000009</v>
      </c>
      <c r="H45" s="102"/>
    </row>
    <row r="46" spans="1:14" ht="19.5" customHeight="1" thickBot="1" x14ac:dyDescent="0.35">
      <c r="A46" s="276" t="s">
        <v>78</v>
      </c>
      <c r="B46" s="277"/>
      <c r="C46" s="105" t="s">
        <v>79</v>
      </c>
      <c r="D46" s="110">
        <f>D45/$B$45</f>
        <v>0.54245699999999997</v>
      </c>
      <c r="E46" s="111"/>
      <c r="F46" s="112">
        <f>F45/$B$45</f>
        <v>0.41858100000000009</v>
      </c>
      <c r="H46" s="102"/>
    </row>
    <row r="47" spans="1:14" ht="27" customHeight="1" thickBot="1" x14ac:dyDescent="0.45">
      <c r="A47" s="278"/>
      <c r="B47" s="279"/>
      <c r="C47" s="113" t="s">
        <v>80</v>
      </c>
      <c r="D47" s="114">
        <v>0.32</v>
      </c>
      <c r="E47" s="115"/>
      <c r="F47" s="111"/>
      <c r="H47" s="102"/>
    </row>
    <row r="48" spans="1:14" ht="18.75" x14ac:dyDescent="0.3">
      <c r="C48" s="116" t="s">
        <v>81</v>
      </c>
      <c r="D48" s="108">
        <f>D47*$B$45</f>
        <v>3.2</v>
      </c>
      <c r="F48" s="117"/>
      <c r="H48" s="102"/>
    </row>
    <row r="49" spans="1:12" ht="19.5" customHeight="1" thickBot="1" x14ac:dyDescent="0.35">
      <c r="C49" s="118" t="s">
        <v>82</v>
      </c>
      <c r="D49" s="119">
        <f>D48/B34</f>
        <v>3.2</v>
      </c>
      <c r="F49" s="117"/>
      <c r="H49" s="102"/>
    </row>
    <row r="50" spans="1:12" ht="18.75" x14ac:dyDescent="0.3">
      <c r="C50" s="75" t="s">
        <v>83</v>
      </c>
      <c r="D50" s="120">
        <f>AVERAGE(E38:E41,G38:G41)</f>
        <v>19250599.217679888</v>
      </c>
      <c r="F50" s="121"/>
      <c r="H50" s="102"/>
    </row>
    <row r="51" spans="1:12" ht="18.75" x14ac:dyDescent="0.3">
      <c r="C51" s="77" t="s">
        <v>84</v>
      </c>
      <c r="D51" s="122">
        <f>STDEV(E38:E41,G38:G41)/D50</f>
        <v>1.2165742927439516E-2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49" t="s">
        <v>86</v>
      </c>
      <c r="B55" s="127" t="str">
        <f>B21</f>
        <v>Each uncoated tablet contains: Isoniazid BP 300 mg.</v>
      </c>
    </row>
    <row r="56" spans="1:12" ht="26.25" customHeight="1" x14ac:dyDescent="0.4">
      <c r="A56" s="127" t="s">
        <v>87</v>
      </c>
      <c r="B56" s="128">
        <v>300</v>
      </c>
      <c r="C56" s="49" t="str">
        <f>B20</f>
        <v>Isoniazid BP</v>
      </c>
      <c r="H56" s="107"/>
    </row>
    <row r="57" spans="1:12" ht="18.75" x14ac:dyDescent="0.3">
      <c r="A57" s="127" t="s">
        <v>88</v>
      </c>
      <c r="B57" s="129">
        <f>Uniformity!C46</f>
        <v>397.28050000000002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89</v>
      </c>
      <c r="B59" s="76">
        <v>100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">
      <c r="A60" s="77" t="s">
        <v>93</v>
      </c>
      <c r="B60" s="78">
        <v>1</v>
      </c>
      <c r="C60" s="280" t="s">
        <v>94</v>
      </c>
      <c r="D60" s="283">
        <v>41.73</v>
      </c>
      <c r="E60" s="132">
        <v>1</v>
      </c>
      <c r="F60" s="133">
        <v>17652883</v>
      </c>
      <c r="G60" s="134">
        <f>IF(ISBLANK(F60),"-",(F60/$D$50*$D$47*$B$68)*($B$57/$D$60))</f>
        <v>279.36386643573746</v>
      </c>
      <c r="H60" s="135">
        <f t="shared" ref="H60:H71" si="0">IF(ISBLANK(F60),"-",(G60/$B$56)*100)</f>
        <v>93.121288811912478</v>
      </c>
      <c r="L60" s="65"/>
    </row>
    <row r="61" spans="1:12" s="64" customFormat="1" ht="26.25" customHeight="1" x14ac:dyDescent="0.4">
      <c r="A61" s="77" t="s">
        <v>95</v>
      </c>
      <c r="B61" s="78">
        <v>1</v>
      </c>
      <c r="C61" s="281"/>
      <c r="D61" s="284"/>
      <c r="E61" s="136">
        <v>2</v>
      </c>
      <c r="F61" s="90">
        <v>17659247</v>
      </c>
      <c r="G61" s="137">
        <f>IF(ISBLANK(F61),"-",(F61/$D$50*$D$47*$B$68)*($B$57/$D$60))</f>
        <v>279.4645792567535</v>
      </c>
      <c r="H61" s="138">
        <f t="shared" si="0"/>
        <v>93.154859752251156</v>
      </c>
      <c r="L61" s="65"/>
    </row>
    <row r="62" spans="1:12" s="64" customFormat="1" ht="26.25" customHeight="1" x14ac:dyDescent="0.4">
      <c r="A62" s="77" t="s">
        <v>96</v>
      </c>
      <c r="B62" s="78">
        <v>1</v>
      </c>
      <c r="C62" s="281"/>
      <c r="D62" s="284"/>
      <c r="E62" s="136">
        <v>3</v>
      </c>
      <c r="F62" s="139">
        <v>17603605</v>
      </c>
      <c r="G62" s="137">
        <f>IF(ISBLANK(F62),"-",(F62/$D$50*$D$47*$B$68)*($B$57/$D$60))</f>
        <v>278.5840225648966</v>
      </c>
      <c r="H62" s="138">
        <f t="shared" si="0"/>
        <v>92.861340854965533</v>
      </c>
      <c r="L62" s="65"/>
    </row>
    <row r="63" spans="1:12" ht="27" customHeight="1" thickBot="1" x14ac:dyDescent="0.45">
      <c r="A63" s="77" t="s">
        <v>97</v>
      </c>
      <c r="B63" s="78">
        <v>1</v>
      </c>
      <c r="C63" s="282"/>
      <c r="D63" s="285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98</v>
      </c>
      <c r="B64" s="78">
        <v>1</v>
      </c>
      <c r="C64" s="280" t="s">
        <v>99</v>
      </c>
      <c r="D64" s="283">
        <v>41.87</v>
      </c>
      <c r="E64" s="132">
        <v>1</v>
      </c>
      <c r="F64" s="133">
        <v>18086857</v>
      </c>
      <c r="G64" s="134">
        <f>IF(ISBLANK(F64),"-",(F64/$D$50*$D$47*$B$68)*($B$57/$D$64))</f>
        <v>285.27460895609187</v>
      </c>
      <c r="H64" s="135">
        <f t="shared" si="0"/>
        <v>95.091536318697294</v>
      </c>
    </row>
    <row r="65" spans="1:8" ht="26.25" customHeight="1" x14ac:dyDescent="0.4">
      <c r="A65" s="77" t="s">
        <v>100</v>
      </c>
      <c r="B65" s="78">
        <v>1</v>
      </c>
      <c r="C65" s="281"/>
      <c r="D65" s="284"/>
      <c r="E65" s="136">
        <v>2</v>
      </c>
      <c r="F65" s="90">
        <v>18144717</v>
      </c>
      <c r="G65" s="137">
        <f>IF(ISBLANK(F65),"-",(F65/$D$50*$D$47*$B$68)*($B$57/$D$64))</f>
        <v>286.18720470858773</v>
      </c>
      <c r="H65" s="138">
        <f t="shared" si="0"/>
        <v>95.395734902862571</v>
      </c>
    </row>
    <row r="66" spans="1:8" ht="26.25" customHeight="1" x14ac:dyDescent="0.4">
      <c r="A66" s="77" t="s">
        <v>101</v>
      </c>
      <c r="B66" s="78">
        <v>1</v>
      </c>
      <c r="C66" s="281"/>
      <c r="D66" s="284"/>
      <c r="E66" s="136">
        <v>3</v>
      </c>
      <c r="F66" s="90">
        <v>18078071</v>
      </c>
      <c r="G66" s="137">
        <f>IF(ISBLANK(F66),"-",(F66/$D$50*$D$47*$B$68)*($B$57/$D$64))</f>
        <v>285.13603193774702</v>
      </c>
      <c r="H66" s="138">
        <f t="shared" si="0"/>
        <v>95.045343979249012</v>
      </c>
    </row>
    <row r="67" spans="1:8" ht="27" customHeight="1" thickBot="1" x14ac:dyDescent="0.45">
      <c r="A67" s="77" t="s">
        <v>102</v>
      </c>
      <c r="B67" s="78">
        <v>1</v>
      </c>
      <c r="C67" s="282"/>
      <c r="D67" s="285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103</v>
      </c>
      <c r="B68" s="144">
        <f>(B67/B66)*(B65/B64)*(B63/B62)*(B61/B60)*B59</f>
        <v>100</v>
      </c>
      <c r="C68" s="280" t="s">
        <v>104</v>
      </c>
      <c r="D68" s="283">
        <v>42.16</v>
      </c>
      <c r="E68" s="132">
        <v>1</v>
      </c>
      <c r="F68" s="133">
        <v>17454238</v>
      </c>
      <c r="G68" s="134">
        <f>IF(ISBLANK(F68),"-",(F68/$D$50*$D$47*$B$68)*($B$57/$D$68))</f>
        <v>273.40299392259504</v>
      </c>
      <c r="H68" s="138">
        <f t="shared" si="0"/>
        <v>91.134331307531681</v>
      </c>
    </row>
    <row r="69" spans="1:8" ht="27" customHeight="1" thickBot="1" x14ac:dyDescent="0.45">
      <c r="A69" s="123" t="s">
        <v>105</v>
      </c>
      <c r="B69" s="145">
        <f>(D47*B68)/B56*B57</f>
        <v>42.376586666666668</v>
      </c>
      <c r="C69" s="281"/>
      <c r="D69" s="284"/>
      <c r="E69" s="136">
        <v>2</v>
      </c>
      <c r="F69" s="90">
        <v>17415385</v>
      </c>
      <c r="G69" s="137">
        <f>IF(ISBLANK(F69),"-",(F69/$D$50*$D$47*$B$68)*($B$57/$D$68))</f>
        <v>272.79440095377714</v>
      </c>
      <c r="H69" s="138">
        <f t="shared" si="0"/>
        <v>90.931466984592376</v>
      </c>
    </row>
    <row r="70" spans="1:8" ht="26.25" customHeight="1" x14ac:dyDescent="0.4">
      <c r="A70" s="287" t="s">
        <v>78</v>
      </c>
      <c r="B70" s="288"/>
      <c r="C70" s="281"/>
      <c r="D70" s="284"/>
      <c r="E70" s="136">
        <v>3</v>
      </c>
      <c r="F70" s="90">
        <v>17390869</v>
      </c>
      <c r="G70" s="137">
        <f>IF(ISBLANK(F70),"-",(F70/$D$50*$D$47*$B$68)*($B$57/$D$68))</f>
        <v>272.41038259680232</v>
      </c>
      <c r="H70" s="138">
        <f t="shared" si="0"/>
        <v>90.803460865600769</v>
      </c>
    </row>
    <row r="71" spans="1:8" ht="27" customHeight="1" thickBot="1" x14ac:dyDescent="0.45">
      <c r="A71" s="289"/>
      <c r="B71" s="290"/>
      <c r="C71" s="286"/>
      <c r="D71" s="285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71</v>
      </c>
      <c r="G72" s="147">
        <f>AVERAGE(G60:G71)</f>
        <v>279.17978792588764</v>
      </c>
      <c r="H72" s="148">
        <f>AVERAGE(H60:H71)</f>
        <v>93.059929308629208</v>
      </c>
    </row>
    <row r="73" spans="1:8" ht="26.25" customHeight="1" x14ac:dyDescent="0.4">
      <c r="C73" s="107"/>
      <c r="D73" s="107"/>
      <c r="E73" s="107"/>
      <c r="F73" s="149" t="s">
        <v>84</v>
      </c>
      <c r="G73" s="150">
        <f>STDEV(G60:G71)/G72</f>
        <v>1.970735753464237E-2</v>
      </c>
      <c r="H73" s="150">
        <f>STDEV(H60:H71)/H72</f>
        <v>1.9707357534642395E-2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">
      <c r="A76" s="60" t="s">
        <v>106</v>
      </c>
      <c r="B76" s="61" t="s">
        <v>107</v>
      </c>
      <c r="C76" s="271" t="str">
        <f>B26</f>
        <v>ISONIAZID</v>
      </c>
      <c r="D76" s="271"/>
      <c r="E76" s="49" t="s">
        <v>108</v>
      </c>
      <c r="F76" s="49"/>
      <c r="G76" s="153">
        <f>H72</f>
        <v>93.059929308629208</v>
      </c>
      <c r="H76" s="6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92" t="str">
        <f>B26</f>
        <v>ISONIAZID</v>
      </c>
      <c r="C79" s="292"/>
    </row>
    <row r="80" spans="1:8" ht="26.25" customHeight="1" x14ac:dyDescent="0.4">
      <c r="A80" s="61" t="s">
        <v>48</v>
      </c>
      <c r="B80" s="292" t="str">
        <f>B27</f>
        <v>I8-3</v>
      </c>
      <c r="C80" s="292"/>
    </row>
    <row r="81" spans="1:12" ht="27" customHeight="1" thickBot="1" x14ac:dyDescent="0.45">
      <c r="A81" s="61" t="s">
        <v>6</v>
      </c>
      <c r="B81" s="62">
        <f>B28</f>
        <v>99.9</v>
      </c>
    </row>
    <row r="82" spans="1:12" s="64" customFormat="1" ht="27" customHeight="1" thickBot="1" x14ac:dyDescent="0.45">
      <c r="A82" s="61" t="s">
        <v>49</v>
      </c>
      <c r="B82" s="63">
        <v>0</v>
      </c>
      <c r="C82" s="268" t="s">
        <v>50</v>
      </c>
      <c r="D82" s="269"/>
      <c r="E82" s="269"/>
      <c r="F82" s="269"/>
      <c r="G82" s="270"/>
      <c r="I82" s="65"/>
      <c r="J82" s="65"/>
      <c r="K82" s="65"/>
      <c r="L82" s="65"/>
    </row>
    <row r="83" spans="1:12" s="64" customFormat="1" ht="19.5" customHeight="1" thickBot="1" x14ac:dyDescent="0.35">
      <c r="A83" s="61" t="s">
        <v>51</v>
      </c>
      <c r="B83" s="66">
        <f>B81-B82</f>
        <v>99.9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52</v>
      </c>
      <c r="B84" s="69">
        <v>1</v>
      </c>
      <c r="C84" s="256" t="s">
        <v>111</v>
      </c>
      <c r="D84" s="257"/>
      <c r="E84" s="257"/>
      <c r="F84" s="257"/>
      <c r="G84" s="257"/>
      <c r="H84" s="258"/>
      <c r="I84" s="65"/>
      <c r="J84" s="65"/>
      <c r="K84" s="65"/>
      <c r="L84" s="65"/>
    </row>
    <row r="85" spans="1:12" s="64" customFormat="1" ht="27" customHeight="1" thickBot="1" x14ac:dyDescent="0.45">
      <c r="A85" s="61" t="s">
        <v>54</v>
      </c>
      <c r="B85" s="69">
        <v>1</v>
      </c>
      <c r="C85" s="256" t="s">
        <v>112</v>
      </c>
      <c r="D85" s="257"/>
      <c r="E85" s="257"/>
      <c r="F85" s="257"/>
      <c r="G85" s="257"/>
      <c r="H85" s="258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56</v>
      </c>
      <c r="B87" s="74">
        <f>B84/B85</f>
        <v>1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58</v>
      </c>
      <c r="B89" s="76">
        <v>10</v>
      </c>
      <c r="D89" s="154" t="s">
        <v>59</v>
      </c>
      <c r="E89" s="155"/>
      <c r="F89" s="272" t="s">
        <v>60</v>
      </c>
      <c r="G89" s="274"/>
    </row>
    <row r="90" spans="1:12" ht="27" customHeight="1" thickBot="1" x14ac:dyDescent="0.45">
      <c r="A90" s="77" t="s">
        <v>61</v>
      </c>
      <c r="B90" s="78">
        <v>4</v>
      </c>
      <c r="C90" s="156" t="s">
        <v>62</v>
      </c>
      <c r="D90" s="80" t="s">
        <v>63</v>
      </c>
      <c r="E90" s="81" t="s">
        <v>64</v>
      </c>
      <c r="F90" s="80" t="s">
        <v>63</v>
      </c>
      <c r="G90" s="157" t="s">
        <v>64</v>
      </c>
      <c r="I90" s="83" t="s">
        <v>65</v>
      </c>
    </row>
    <row r="91" spans="1:12" ht="26.25" customHeight="1" x14ac:dyDescent="0.4">
      <c r="A91" s="77" t="s">
        <v>66</v>
      </c>
      <c r="B91" s="78">
        <v>50</v>
      </c>
      <c r="C91" s="158">
        <v>1</v>
      </c>
      <c r="D91" s="85">
        <v>0.495</v>
      </c>
      <c r="E91" s="86">
        <f>IF(ISBLANK(D91),"-",$D$101/$D$98*D91)</f>
        <v>0.4768047493220704</v>
      </c>
      <c r="F91" s="85">
        <v>0.59</v>
      </c>
      <c r="G91" s="87">
        <f>IF(ISBLANK(F91),"-",$D$101/$F$98*F91)</f>
        <v>0.47414145037780225</v>
      </c>
      <c r="I91" s="88"/>
    </row>
    <row r="92" spans="1:12" ht="26.25" customHeight="1" x14ac:dyDescent="0.4">
      <c r="A92" s="77" t="s">
        <v>67</v>
      </c>
      <c r="B92" s="78">
        <v>1</v>
      </c>
      <c r="C92" s="107">
        <v>2</v>
      </c>
      <c r="D92" s="85">
        <v>0.496</v>
      </c>
      <c r="E92" s="91">
        <f>IF(ISBLANK(D92),"-",$D$101/$D$98*D92)</f>
        <v>0.47776799123989278</v>
      </c>
      <c r="F92" s="85">
        <v>0.58699999999999997</v>
      </c>
      <c r="G92" s="92">
        <f>IF(ISBLANK(F92),"-",$D$101/$F$98*F92)</f>
        <v>0.47173056164706767</v>
      </c>
      <c r="I92" s="275">
        <f>ABS((F96/D96*D95)-F95)/D95</f>
        <v>1.098822590239357E-2</v>
      </c>
    </row>
    <row r="93" spans="1:12" ht="26.25" customHeight="1" x14ac:dyDescent="0.4">
      <c r="A93" s="77" t="s">
        <v>68</v>
      </c>
      <c r="B93" s="78">
        <v>1</v>
      </c>
      <c r="C93" s="107">
        <v>3</v>
      </c>
      <c r="D93" s="85">
        <v>0.496</v>
      </c>
      <c r="E93" s="91">
        <f>IF(ISBLANK(D93),"-",$D$101/$D$98*D93)</f>
        <v>0.47776799123989278</v>
      </c>
      <c r="F93" s="85">
        <v>0.58899999999999997</v>
      </c>
      <c r="G93" s="92">
        <f>IF(ISBLANK(F93),"-",$D$101/$F$98*F93)</f>
        <v>0.47333782080089071</v>
      </c>
      <c r="I93" s="275"/>
    </row>
    <row r="94" spans="1:12" ht="27" customHeight="1" thickBot="1" x14ac:dyDescent="0.45">
      <c r="A94" s="77" t="s">
        <v>69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70</v>
      </c>
      <c r="B95" s="78">
        <v>1</v>
      </c>
      <c r="C95" s="61" t="s">
        <v>71</v>
      </c>
      <c r="D95" s="161">
        <f>AVERAGE(D91:D94)</f>
        <v>0.4956666666666667</v>
      </c>
      <c r="E95" s="100">
        <f>AVERAGE(E91:E94)</f>
        <v>0.47744691060061867</v>
      </c>
      <c r="F95" s="162">
        <f>AVERAGE(F91:F94)</f>
        <v>0.58866666666666667</v>
      </c>
      <c r="G95" s="163">
        <f>AVERAGE(G91:G94)</f>
        <v>0.47306994427525356</v>
      </c>
    </row>
    <row r="96" spans="1:12" ht="26.25" customHeight="1" x14ac:dyDescent="0.4">
      <c r="A96" s="77" t="s">
        <v>72</v>
      </c>
      <c r="B96" s="62">
        <v>1</v>
      </c>
      <c r="C96" s="164" t="s">
        <v>113</v>
      </c>
      <c r="D96" s="165">
        <v>4.33</v>
      </c>
      <c r="E96" s="49"/>
      <c r="F96" s="104">
        <v>5.19</v>
      </c>
    </row>
    <row r="97" spans="1:10" ht="26.25" customHeight="1" x14ac:dyDescent="0.4">
      <c r="A97" s="77" t="s">
        <v>74</v>
      </c>
      <c r="B97" s="62">
        <v>1</v>
      </c>
      <c r="C97" s="166" t="s">
        <v>114</v>
      </c>
      <c r="D97" s="167">
        <f>D96*$B$87</f>
        <v>4.33</v>
      </c>
      <c r="E97" s="107"/>
      <c r="F97" s="106">
        <f>F96*$B$87</f>
        <v>5.19</v>
      </c>
    </row>
    <row r="98" spans="1:10" ht="19.5" customHeight="1" thickBot="1" x14ac:dyDescent="0.35">
      <c r="A98" s="77" t="s">
        <v>76</v>
      </c>
      <c r="B98" s="107">
        <f>(B97/B96)*(B95/B94)*(B93/B92)*(B91/B90)*B89</f>
        <v>125</v>
      </c>
      <c r="C98" s="166" t="s">
        <v>115</v>
      </c>
      <c r="D98" s="168">
        <f>D97*$B$83/100</f>
        <v>4.3256699999999997</v>
      </c>
      <c r="E98" s="109"/>
      <c r="F98" s="108">
        <f>F97*$B$83/100</f>
        <v>5.1848100000000015</v>
      </c>
    </row>
    <row r="99" spans="1:10" ht="19.5" customHeight="1" thickBot="1" x14ac:dyDescent="0.35">
      <c r="A99" s="276" t="s">
        <v>78</v>
      </c>
      <c r="B99" s="293"/>
      <c r="C99" s="166" t="s">
        <v>116</v>
      </c>
      <c r="D99" s="169">
        <f>D98/$B$98</f>
        <v>3.4605359999999995E-2</v>
      </c>
      <c r="E99" s="109"/>
      <c r="F99" s="112">
        <f>F98/$B$98</f>
        <v>4.1478480000000012E-2</v>
      </c>
      <c r="H99" s="102"/>
    </row>
    <row r="100" spans="1:10" ht="19.5" customHeight="1" thickBot="1" x14ac:dyDescent="0.35">
      <c r="A100" s="278"/>
      <c r="B100" s="294"/>
      <c r="C100" s="166" t="s">
        <v>80</v>
      </c>
      <c r="D100" s="170">
        <f>$B$56/$B$116</f>
        <v>3.3333333333333333E-2</v>
      </c>
      <c r="F100" s="117"/>
      <c r="G100" s="171"/>
      <c r="H100" s="102"/>
    </row>
    <row r="101" spans="1:10" ht="18.75" x14ac:dyDescent="0.3">
      <c r="C101" s="166" t="s">
        <v>81</v>
      </c>
      <c r="D101" s="167">
        <f>D100*$B$98</f>
        <v>4.166666666666667</v>
      </c>
      <c r="F101" s="117"/>
      <c r="H101" s="102"/>
    </row>
    <row r="102" spans="1:10" ht="19.5" customHeight="1" thickBot="1" x14ac:dyDescent="0.35">
      <c r="C102" s="172" t="s">
        <v>82</v>
      </c>
      <c r="D102" s="173">
        <f>D101/B34</f>
        <v>4.166666666666667</v>
      </c>
      <c r="F102" s="121"/>
      <c r="H102" s="102"/>
      <c r="J102" s="174"/>
    </row>
    <row r="103" spans="1:10" ht="18.75" x14ac:dyDescent="0.3">
      <c r="C103" s="175" t="s">
        <v>117</v>
      </c>
      <c r="D103" s="176">
        <f>AVERAGE(E91:E94,G91:G94)</f>
        <v>0.47525842743793612</v>
      </c>
      <c r="F103" s="121"/>
      <c r="G103" s="171"/>
      <c r="H103" s="102"/>
      <c r="J103" s="177"/>
    </row>
    <row r="104" spans="1:10" ht="18.75" x14ac:dyDescent="0.3">
      <c r="C104" s="149" t="s">
        <v>84</v>
      </c>
      <c r="D104" s="178">
        <f>STDEV(E91:E94,G91:G94)/D103</f>
        <v>5.3536593189661983E-3</v>
      </c>
      <c r="F104" s="121"/>
      <c r="H104" s="102"/>
      <c r="J104" s="177"/>
    </row>
    <row r="105" spans="1:10" ht="19.5" customHeight="1" thickBot="1" x14ac:dyDescent="0.35">
      <c r="C105" s="151" t="s">
        <v>20</v>
      </c>
      <c r="D105" s="179">
        <f>COUNT(E91:E94,G91:G94)</f>
        <v>6</v>
      </c>
      <c r="F105" s="121"/>
      <c r="H105" s="102"/>
      <c r="J105" s="177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118</v>
      </c>
      <c r="B107" s="76">
        <v>900</v>
      </c>
      <c r="C107" s="131" t="s">
        <v>119</v>
      </c>
      <c r="D107" s="131" t="s">
        <v>63</v>
      </c>
      <c r="E107" s="131" t="s">
        <v>120</v>
      </c>
      <c r="F107" s="180" t="s">
        <v>121</v>
      </c>
    </row>
    <row r="108" spans="1:10" ht="26.25" customHeight="1" x14ac:dyDescent="0.4">
      <c r="A108" s="77" t="s">
        <v>122</v>
      </c>
      <c r="B108" s="78">
        <v>5</v>
      </c>
      <c r="C108" s="132">
        <v>1</v>
      </c>
      <c r="D108" s="181">
        <v>0.434</v>
      </c>
      <c r="E108" s="182">
        <f t="shared" ref="E108:E113" si="1">IF(ISBLANK(D108),"-",D108/$D$103*$D$100*$B$116)</f>
        <v>273.95621515202441</v>
      </c>
      <c r="F108" s="183">
        <f t="shared" ref="F108:F113" si="2">IF(ISBLANK(D108), "-", (E108/$B$56)*100)</f>
        <v>91.318738384008142</v>
      </c>
    </row>
    <row r="109" spans="1:10" ht="26.25" customHeight="1" x14ac:dyDescent="0.4">
      <c r="A109" s="77" t="s">
        <v>95</v>
      </c>
      <c r="B109" s="78">
        <v>50</v>
      </c>
      <c r="C109" s="136">
        <v>2</v>
      </c>
      <c r="D109" s="184">
        <v>0.42299999999999999</v>
      </c>
      <c r="E109" s="185">
        <f t="shared" si="1"/>
        <v>267.01262444540623</v>
      </c>
      <c r="F109" s="186">
        <f t="shared" si="2"/>
        <v>89.004208148468749</v>
      </c>
    </row>
    <row r="110" spans="1:10" ht="26.25" customHeight="1" x14ac:dyDescent="0.4">
      <c r="A110" s="77" t="s">
        <v>96</v>
      </c>
      <c r="B110" s="78">
        <v>1</v>
      </c>
      <c r="C110" s="136">
        <v>3</v>
      </c>
      <c r="D110" s="184">
        <v>0.43</v>
      </c>
      <c r="E110" s="185">
        <f t="shared" si="1"/>
        <v>271.43127307689053</v>
      </c>
      <c r="F110" s="186">
        <f t="shared" si="2"/>
        <v>90.477091025630173</v>
      </c>
    </row>
    <row r="111" spans="1:10" ht="26.25" customHeight="1" x14ac:dyDescent="0.4">
      <c r="A111" s="77" t="s">
        <v>97</v>
      </c>
      <c r="B111" s="78">
        <v>1</v>
      </c>
      <c r="C111" s="136">
        <v>4</v>
      </c>
      <c r="D111" s="184">
        <v>0.42599999999999999</v>
      </c>
      <c r="E111" s="185">
        <f t="shared" si="1"/>
        <v>268.90633100175666</v>
      </c>
      <c r="F111" s="186">
        <f t="shared" si="2"/>
        <v>89.635443667252218</v>
      </c>
    </row>
    <row r="112" spans="1:10" ht="26.25" customHeight="1" x14ac:dyDescent="0.4">
      <c r="A112" s="77" t="s">
        <v>98</v>
      </c>
      <c r="B112" s="78">
        <v>1</v>
      </c>
      <c r="C112" s="136">
        <v>5</v>
      </c>
      <c r="D112" s="184">
        <v>0.42599999999999999</v>
      </c>
      <c r="E112" s="185">
        <f t="shared" si="1"/>
        <v>268.90633100175666</v>
      </c>
      <c r="F112" s="186">
        <f t="shared" si="2"/>
        <v>89.635443667252218</v>
      </c>
    </row>
    <row r="113" spans="1:10" ht="27" customHeight="1" thickBot="1" x14ac:dyDescent="0.45">
      <c r="A113" s="77" t="s">
        <v>100</v>
      </c>
      <c r="B113" s="78">
        <v>1</v>
      </c>
      <c r="C113" s="140">
        <v>6</v>
      </c>
      <c r="D113" s="187">
        <v>0.42699999999999999</v>
      </c>
      <c r="E113" s="188">
        <f t="shared" si="1"/>
        <v>269.53756652054011</v>
      </c>
      <c r="F113" s="189">
        <f t="shared" si="2"/>
        <v>89.845855506846704</v>
      </c>
    </row>
    <row r="114" spans="1:10" ht="27" customHeight="1" thickBot="1" x14ac:dyDescent="0.45">
      <c r="A114" s="77" t="s">
        <v>101</v>
      </c>
      <c r="B114" s="78">
        <v>1</v>
      </c>
      <c r="C114" s="190"/>
      <c r="D114" s="107"/>
      <c r="E114" s="49"/>
      <c r="F114" s="186"/>
    </row>
    <row r="115" spans="1:10" ht="26.25" customHeight="1" x14ac:dyDescent="0.4">
      <c r="A115" s="77" t="s">
        <v>102</v>
      </c>
      <c r="B115" s="78">
        <v>1</v>
      </c>
      <c r="C115" s="190"/>
      <c r="D115" s="191" t="s">
        <v>71</v>
      </c>
      <c r="E115" s="192">
        <f>AVERAGE(E108:E113)</f>
        <v>269.95839019972908</v>
      </c>
      <c r="F115" s="193">
        <f>AVERAGE(F108:F113)</f>
        <v>89.986130066576379</v>
      </c>
    </row>
    <row r="116" spans="1:10" ht="27" customHeight="1" thickBot="1" x14ac:dyDescent="0.45">
      <c r="A116" s="77" t="s">
        <v>103</v>
      </c>
      <c r="B116" s="89">
        <f>(B115/B114)*(B113/B112)*(B111/B110)*(B109/B108)*B107</f>
        <v>9000</v>
      </c>
      <c r="C116" s="194"/>
      <c r="D116" s="195" t="s">
        <v>84</v>
      </c>
      <c r="E116" s="150">
        <f>STDEV(E108:E113)/E115</f>
        <v>8.9548911091785963E-3</v>
      </c>
      <c r="F116" s="196">
        <f>STDEV(F108:F113)/F115</f>
        <v>8.9548911091785928E-3</v>
      </c>
      <c r="I116" s="49"/>
    </row>
    <row r="117" spans="1:10" ht="27" customHeight="1" thickBot="1" x14ac:dyDescent="0.45">
      <c r="A117" s="276" t="s">
        <v>78</v>
      </c>
      <c r="B117" s="277"/>
      <c r="C117" s="197"/>
      <c r="D117" s="151" t="s">
        <v>20</v>
      </c>
      <c r="E117" s="198">
        <f>COUNT(E108:E113)</f>
        <v>6</v>
      </c>
      <c r="F117" s="199">
        <f>COUNT(F108:F113)</f>
        <v>6</v>
      </c>
      <c r="I117" s="49"/>
      <c r="J117" s="177"/>
    </row>
    <row r="118" spans="1:10" ht="26.25" customHeight="1" thickBot="1" x14ac:dyDescent="0.35">
      <c r="A118" s="278"/>
      <c r="B118" s="279"/>
      <c r="C118" s="49"/>
      <c r="D118" s="200"/>
      <c r="E118" s="295" t="s">
        <v>123</v>
      </c>
      <c r="F118" s="296"/>
      <c r="G118" s="49"/>
      <c r="H118" s="49"/>
      <c r="I118" s="49"/>
    </row>
    <row r="119" spans="1:10" ht="25.5" customHeight="1" x14ac:dyDescent="0.4">
      <c r="A119" s="201"/>
      <c r="B119" s="73"/>
      <c r="C119" s="49"/>
      <c r="D119" s="195" t="s">
        <v>124</v>
      </c>
      <c r="E119" s="202">
        <f>MIN(E108:E113)</f>
        <v>267.01262444540623</v>
      </c>
      <c r="F119" s="203">
        <f>MIN(F108:F113)</f>
        <v>89.004208148468749</v>
      </c>
      <c r="G119" s="49"/>
      <c r="H119" s="49"/>
      <c r="I119" s="49"/>
    </row>
    <row r="120" spans="1:10" ht="24" customHeight="1" thickBot="1" x14ac:dyDescent="0.45">
      <c r="A120" s="201"/>
      <c r="B120" s="73"/>
      <c r="C120" s="49"/>
      <c r="D120" s="118" t="s">
        <v>125</v>
      </c>
      <c r="E120" s="204">
        <f>MAX(E108:E113)</f>
        <v>273.95621515202441</v>
      </c>
      <c r="F120" s="205">
        <f>MAX(F108:F113)</f>
        <v>91.318738384008142</v>
      </c>
      <c r="G120" s="49"/>
      <c r="H120" s="49"/>
      <c r="I120" s="49"/>
    </row>
    <row r="121" spans="1:10" ht="27" customHeight="1" x14ac:dyDescent="0.3">
      <c r="A121" s="201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201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201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106</v>
      </c>
      <c r="B124" s="61" t="s">
        <v>126</v>
      </c>
      <c r="C124" s="271" t="str">
        <f>B26</f>
        <v>ISONIAZID</v>
      </c>
      <c r="D124" s="271"/>
      <c r="E124" s="49" t="s">
        <v>127</v>
      </c>
      <c r="F124" s="49"/>
      <c r="G124" s="206">
        <f>F115</f>
        <v>89.986130066576379</v>
      </c>
      <c r="H124" s="49"/>
      <c r="I124" s="49"/>
    </row>
    <row r="125" spans="1:10" ht="45.75" customHeight="1" x14ac:dyDescent="0.65">
      <c r="A125" s="60"/>
      <c r="B125" s="61" t="s">
        <v>128</v>
      </c>
      <c r="C125" s="61" t="s">
        <v>129</v>
      </c>
      <c r="D125" s="206">
        <f>MIN(F108:F113)</f>
        <v>89.004208148468749</v>
      </c>
      <c r="E125" s="61" t="s">
        <v>130</v>
      </c>
      <c r="F125" s="206">
        <f>MAX(F108:F113)</f>
        <v>91.318738384008142</v>
      </c>
      <c r="G125" s="153"/>
      <c r="H125" s="49"/>
      <c r="I125" s="49"/>
    </row>
    <row r="126" spans="1:10" ht="19.5" customHeight="1" thickBot="1" x14ac:dyDescent="0.35">
      <c r="A126" s="207"/>
      <c r="B126" s="207"/>
      <c r="C126" s="208"/>
      <c r="D126" s="208"/>
      <c r="E126" s="208"/>
      <c r="F126" s="208"/>
      <c r="G126" s="208"/>
      <c r="H126" s="208"/>
    </row>
    <row r="127" spans="1:10" ht="18.75" x14ac:dyDescent="0.3">
      <c r="B127" s="291" t="s">
        <v>26</v>
      </c>
      <c r="C127" s="291"/>
      <c r="E127" s="156" t="s">
        <v>27</v>
      </c>
      <c r="F127" s="209"/>
      <c r="G127" s="291" t="s">
        <v>28</v>
      </c>
      <c r="H127" s="291"/>
    </row>
    <row r="128" spans="1:10" ht="69.95" customHeight="1" x14ac:dyDescent="0.3">
      <c r="A128" s="60" t="s">
        <v>29</v>
      </c>
      <c r="B128" s="210"/>
      <c r="C128" s="210"/>
      <c r="E128" s="210"/>
      <c r="F128" s="49"/>
      <c r="G128" s="210"/>
      <c r="H128" s="210"/>
    </row>
    <row r="129" spans="1:9" ht="69.95" customHeight="1" x14ac:dyDescent="0.3">
      <c r="A129" s="60" t="s">
        <v>30</v>
      </c>
      <c r="B129" s="211"/>
      <c r="C129" s="211"/>
      <c r="E129" s="211"/>
      <c r="F129" s="49"/>
      <c r="G129" s="212"/>
      <c r="H129" s="212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0" t="s">
        <v>31</v>
      </c>
      <c r="B11" s="301"/>
      <c r="C11" s="301"/>
      <c r="D11" s="301"/>
      <c r="E11" s="301"/>
      <c r="F11" s="302"/>
      <c r="G11" s="41"/>
    </row>
    <row r="12" spans="1:7" ht="16.5" customHeight="1" x14ac:dyDescent="0.3">
      <c r="A12" s="299" t="s">
        <v>32</v>
      </c>
      <c r="B12" s="299"/>
      <c r="C12" s="299"/>
      <c r="D12" s="299"/>
      <c r="E12" s="299"/>
      <c r="F12" s="299"/>
      <c r="G12" s="40"/>
    </row>
    <row r="14" spans="1:7" ht="16.5" customHeight="1" x14ac:dyDescent="0.3">
      <c r="A14" s="304" t="s">
        <v>33</v>
      </c>
      <c r="B14" s="304"/>
      <c r="C14" s="10" t="s">
        <v>5</v>
      </c>
    </row>
    <row r="15" spans="1:7" ht="16.5" customHeight="1" x14ac:dyDescent="0.3">
      <c r="A15" s="304" t="s">
        <v>34</v>
      </c>
      <c r="B15" s="304"/>
      <c r="C15" s="10" t="s">
        <v>7</v>
      </c>
    </row>
    <row r="16" spans="1:7" ht="16.5" customHeight="1" x14ac:dyDescent="0.3">
      <c r="A16" s="304" t="s">
        <v>35</v>
      </c>
      <c r="B16" s="304"/>
      <c r="C16" s="10" t="s">
        <v>9</v>
      </c>
    </row>
    <row r="17" spans="1:5" ht="16.5" customHeight="1" x14ac:dyDescent="0.3">
      <c r="A17" s="304" t="s">
        <v>36</v>
      </c>
      <c r="B17" s="304"/>
      <c r="C17" s="10" t="s">
        <v>11</v>
      </c>
    </row>
    <row r="18" spans="1:5" ht="16.5" customHeight="1" x14ac:dyDescent="0.3">
      <c r="A18" s="304" t="s">
        <v>37</v>
      </c>
      <c r="B18" s="304"/>
      <c r="C18" s="47" t="s">
        <v>12</v>
      </c>
    </row>
    <row r="19" spans="1:5" ht="16.5" customHeight="1" x14ac:dyDescent="0.3">
      <c r="A19" s="304" t="s">
        <v>38</v>
      </c>
      <c r="B19" s="30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9" t="s">
        <v>1</v>
      </c>
      <c r="B21" s="299"/>
      <c r="C21" s="9" t="s">
        <v>39</v>
      </c>
      <c r="D21" s="16"/>
    </row>
    <row r="22" spans="1:5" ht="15.75" customHeight="1" x14ac:dyDescent="0.3">
      <c r="A22" s="303"/>
      <c r="B22" s="303"/>
      <c r="C22" s="7"/>
      <c r="D22" s="303"/>
      <c r="E22" s="303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400.5</v>
      </c>
      <c r="D24" s="37">
        <f t="shared" ref="D24:D43" si="0">(C24-$C$46)/$C$46</f>
        <v>8.1038460231498445E-3</v>
      </c>
      <c r="E24" s="3"/>
    </row>
    <row r="25" spans="1:5" ht="15.75" customHeight="1" x14ac:dyDescent="0.3">
      <c r="C25" s="45">
        <v>402.23</v>
      </c>
      <c r="D25" s="38">
        <f t="shared" si="0"/>
        <v>1.2458451899854135E-2</v>
      </c>
      <c r="E25" s="3"/>
    </row>
    <row r="26" spans="1:5" ht="15.75" customHeight="1" x14ac:dyDescent="0.3">
      <c r="C26" s="45">
        <v>392.01</v>
      </c>
      <c r="D26" s="38">
        <f t="shared" si="0"/>
        <v>-1.3266445244606836E-2</v>
      </c>
      <c r="E26" s="3"/>
    </row>
    <row r="27" spans="1:5" ht="15.75" customHeight="1" x14ac:dyDescent="0.3">
      <c r="C27" s="45">
        <v>389.77</v>
      </c>
      <c r="D27" s="38">
        <f t="shared" si="0"/>
        <v>-1.8904778865310619E-2</v>
      </c>
      <c r="E27" s="3"/>
    </row>
    <row r="28" spans="1:5" ht="15.75" customHeight="1" x14ac:dyDescent="0.3">
      <c r="C28" s="45">
        <v>394.31</v>
      </c>
      <c r="D28" s="38">
        <f t="shared" si="0"/>
        <v>-7.4770848304913417E-3</v>
      </c>
      <c r="E28" s="3"/>
    </row>
    <row r="29" spans="1:5" ht="15.75" customHeight="1" x14ac:dyDescent="0.3">
      <c r="C29" s="45">
        <v>396.01</v>
      </c>
      <c r="D29" s="38">
        <f t="shared" si="0"/>
        <v>-3.1979923504929812E-3</v>
      </c>
      <c r="E29" s="3"/>
    </row>
    <row r="30" spans="1:5" ht="15.75" customHeight="1" x14ac:dyDescent="0.3">
      <c r="C30" s="45">
        <v>396.95</v>
      </c>
      <c r="D30" s="38">
        <f t="shared" si="0"/>
        <v>-8.319059203762306E-4</v>
      </c>
      <c r="E30" s="3"/>
    </row>
    <row r="31" spans="1:5" ht="15.75" customHeight="1" x14ac:dyDescent="0.3">
      <c r="C31" s="45">
        <v>395.02</v>
      </c>
      <c r="D31" s="38">
        <f t="shared" si="0"/>
        <v>-5.6899344417861829E-3</v>
      </c>
      <c r="E31" s="3"/>
    </row>
    <row r="32" spans="1:5" ht="15.75" customHeight="1" x14ac:dyDescent="0.3">
      <c r="C32" s="45">
        <v>400.08</v>
      </c>
      <c r="D32" s="38">
        <f t="shared" si="0"/>
        <v>7.0466584692678502E-3</v>
      </c>
      <c r="E32" s="3"/>
    </row>
    <row r="33" spans="1:7" ht="15.75" customHeight="1" x14ac:dyDescent="0.3">
      <c r="C33" s="45">
        <v>403.04</v>
      </c>
      <c r="D33" s="38">
        <f t="shared" si="0"/>
        <v>1.4497313610912195E-2</v>
      </c>
      <c r="E33" s="3"/>
    </row>
    <row r="34" spans="1:7" ht="15.75" customHeight="1" x14ac:dyDescent="0.3">
      <c r="C34" s="45">
        <v>397.33</v>
      </c>
      <c r="D34" s="38">
        <f t="shared" si="0"/>
        <v>1.2459710456457426E-4</v>
      </c>
      <c r="E34" s="3"/>
    </row>
    <row r="35" spans="1:7" ht="15.75" customHeight="1" x14ac:dyDescent="0.3">
      <c r="C35" s="45">
        <v>399.97</v>
      </c>
      <c r="D35" s="38">
        <f t="shared" si="0"/>
        <v>6.7697760146798285E-3</v>
      </c>
      <c r="E35" s="3"/>
    </row>
    <row r="36" spans="1:7" ht="15.75" customHeight="1" x14ac:dyDescent="0.3">
      <c r="C36" s="45">
        <v>392.98</v>
      </c>
      <c r="D36" s="38">
        <f t="shared" si="0"/>
        <v>-1.0824845417784158E-2</v>
      </c>
      <c r="E36" s="3"/>
    </row>
    <row r="37" spans="1:7" ht="15.75" customHeight="1" x14ac:dyDescent="0.3">
      <c r="C37" s="45">
        <v>398</v>
      </c>
      <c r="D37" s="38">
        <f t="shared" si="0"/>
        <v>1.8110629643286853E-3</v>
      </c>
      <c r="E37" s="3"/>
    </row>
    <row r="38" spans="1:7" ht="15.75" customHeight="1" x14ac:dyDescent="0.3">
      <c r="C38" s="45">
        <v>398.7</v>
      </c>
      <c r="D38" s="38">
        <f t="shared" si="0"/>
        <v>3.5730422207985815E-3</v>
      </c>
      <c r="E38" s="3"/>
    </row>
    <row r="39" spans="1:7" ht="15.75" customHeight="1" x14ac:dyDescent="0.3">
      <c r="C39" s="45">
        <v>399.04</v>
      </c>
      <c r="D39" s="38">
        <f t="shared" si="0"/>
        <v>4.4288607167983392E-3</v>
      </c>
      <c r="E39" s="3"/>
    </row>
    <row r="40" spans="1:7" ht="15.75" customHeight="1" x14ac:dyDescent="0.3">
      <c r="C40" s="45">
        <v>399.62</v>
      </c>
      <c r="D40" s="38">
        <f t="shared" si="0"/>
        <v>5.8887863864448085E-3</v>
      </c>
      <c r="E40" s="3"/>
    </row>
    <row r="41" spans="1:7" ht="15.75" customHeight="1" x14ac:dyDescent="0.3">
      <c r="C41" s="45">
        <v>400.45</v>
      </c>
      <c r="D41" s="38">
        <f t="shared" si="0"/>
        <v>7.977990361973393E-3</v>
      </c>
      <c r="E41" s="3"/>
    </row>
    <row r="42" spans="1:7" ht="15.75" customHeight="1" x14ac:dyDescent="0.3">
      <c r="C42" s="45">
        <v>399.39</v>
      </c>
      <c r="D42" s="38">
        <f t="shared" si="0"/>
        <v>5.309850345033216E-3</v>
      </c>
      <c r="E42" s="3"/>
    </row>
    <row r="43" spans="1:7" ht="16.5" customHeight="1" x14ac:dyDescent="0.3">
      <c r="C43" s="46">
        <v>390.21</v>
      </c>
      <c r="D43" s="39">
        <f t="shared" si="0"/>
        <v>-1.7797249046958102E-2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7945.6100000000006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397.28050000000002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7">
        <f>C46</f>
        <v>397.28050000000002</v>
      </c>
      <c r="C49" s="43">
        <f>-IF(C46&lt;=80,10%,IF(C46&lt;250,7.5%,5%))</f>
        <v>-0.05</v>
      </c>
      <c r="D49" s="31">
        <f>IF(C46&lt;=80,C46*0.9,IF(C46&lt;250,C46*0.925,C46*0.95))</f>
        <v>377.41647499999999</v>
      </c>
    </row>
    <row r="50" spans="1:6" ht="17.25" customHeight="1" x14ac:dyDescent="0.3">
      <c r="B50" s="298"/>
      <c r="C50" s="44">
        <f>IF(C46&lt;=80, 10%, IF(C46&lt;250, 7.5%, 5%))</f>
        <v>0.05</v>
      </c>
      <c r="D50" s="31">
        <f>IF(C46&lt;=80, C46*1.1, IF(C46&lt;250, C46*1.075, C46*1.05))</f>
        <v>417.14452500000004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Isoniazid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2016-10-04T06:05:12Z</cp:lastPrinted>
  <dcterms:created xsi:type="dcterms:W3CDTF">2005-07-05T10:19:27Z</dcterms:created>
  <dcterms:modified xsi:type="dcterms:W3CDTF">2016-10-04T06:06:43Z</dcterms:modified>
</cp:coreProperties>
</file>