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2" r:id="rId2"/>
    <sheet name="FLUCONAZOLE" sheetId="3" r:id="rId3"/>
  </sheets>
  <definedNames>
    <definedName name="_xlnm.Print_Area" localSheetId="2">FLUCONAZOLE!$A$1:$I$129</definedName>
    <definedName name="_xlnm.Print_Area" localSheetId="0">SST!$A$15:$G$61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F95" i="3"/>
  <c r="D95" i="3"/>
  <c r="I92" i="3" s="1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B57" i="3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9" i="3" l="1"/>
  <c r="D101" i="3"/>
  <c r="G92" i="3" s="1"/>
  <c r="I39" i="3"/>
  <c r="F44" i="3"/>
  <c r="F45" i="3" s="1"/>
  <c r="D45" i="3"/>
  <c r="E40" i="3" s="1"/>
  <c r="B69" i="3"/>
  <c r="G94" i="3"/>
  <c r="C50" i="2"/>
  <c r="D97" i="3"/>
  <c r="D98" i="3" s="1"/>
  <c r="D99" i="3" s="1"/>
  <c r="D26" i="2"/>
  <c r="D30" i="2"/>
  <c r="D34" i="2"/>
  <c r="D38" i="2"/>
  <c r="D42" i="2"/>
  <c r="B49" i="2"/>
  <c r="D50" i="2"/>
  <c r="D49" i="3"/>
  <c r="D24" i="2"/>
  <c r="D28" i="2"/>
  <c r="D32" i="2"/>
  <c r="D36" i="2"/>
  <c r="D40" i="2"/>
  <c r="D49" i="2"/>
  <c r="G93" i="3" l="1"/>
  <c r="G91" i="3"/>
  <c r="G95" i="3" s="1"/>
  <c r="D102" i="3"/>
  <c r="G40" i="3"/>
  <c r="G39" i="3"/>
  <c r="D46" i="3"/>
  <c r="E39" i="3"/>
  <c r="G41" i="3"/>
  <c r="F46" i="3"/>
  <c r="G38" i="3"/>
  <c r="E38" i="3"/>
  <c r="E41" i="3"/>
  <c r="E92" i="3"/>
  <c r="E94" i="3"/>
  <c r="E91" i="3"/>
  <c r="E93" i="3"/>
  <c r="E42" i="3" l="1"/>
  <c r="G42" i="3"/>
  <c r="D52" i="3"/>
  <c r="D50" i="3"/>
  <c r="G70" i="3" s="1"/>
  <c r="H70" i="3" s="1"/>
  <c r="D103" i="3"/>
  <c r="E95" i="3"/>
  <c r="D105" i="3"/>
  <c r="D51" i="3" l="1"/>
  <c r="G69" i="3"/>
  <c r="H69" i="3" s="1"/>
  <c r="G71" i="3"/>
  <c r="H71" i="3" s="1"/>
  <c r="G60" i="3"/>
  <c r="H60" i="3" s="1"/>
  <c r="G63" i="3"/>
  <c r="H63" i="3" s="1"/>
  <c r="G62" i="3"/>
  <c r="H62" i="3" s="1"/>
  <c r="G65" i="3"/>
  <c r="H65" i="3" s="1"/>
  <c r="G64" i="3"/>
  <c r="H64" i="3" s="1"/>
  <c r="G68" i="3"/>
  <c r="H68" i="3" s="1"/>
  <c r="G67" i="3"/>
  <c r="H67" i="3" s="1"/>
  <c r="G66" i="3"/>
  <c r="H66" i="3" s="1"/>
  <c r="G61" i="3"/>
  <c r="H61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G72" i="3" l="1"/>
  <c r="G73" i="3" s="1"/>
  <c r="G74" i="3"/>
  <c r="E120" i="3"/>
  <c r="E117" i="3"/>
  <c r="F108" i="3"/>
  <c r="E115" i="3"/>
  <c r="E116" i="3" s="1"/>
  <c r="E119" i="3"/>
  <c r="H74" i="3"/>
  <c r="H72" i="3"/>
  <c r="F125" i="3" l="1"/>
  <c r="F120" i="3"/>
  <c r="F117" i="3"/>
  <c r="D125" i="3"/>
  <c r="F115" i="3"/>
  <c r="F119" i="3"/>
  <c r="G76" i="3"/>
  <c r="H73" i="3"/>
  <c r="G124" i="3" l="1"/>
  <c r="F116" i="3"/>
</calcChain>
</file>

<file path=xl/sharedStrings.xml><?xml version="1.0" encoding="utf-8"?>
<sst xmlns="http://schemas.openxmlformats.org/spreadsheetml/2006/main" count="238" uniqueCount="137">
  <si>
    <t>HPLC System Suitability Report</t>
  </si>
  <si>
    <t>Analysis Data</t>
  </si>
  <si>
    <t>Assay</t>
  </si>
  <si>
    <t>Sample(s)</t>
  </si>
  <si>
    <t>Reference Substance:</t>
  </si>
  <si>
    <t>FLUCONAZOLE TABLETS 200 MG</t>
  </si>
  <si>
    <t>% age Purity:</t>
  </si>
  <si>
    <t>NDQB201609111</t>
  </si>
  <si>
    <t>Weight (mg):</t>
  </si>
  <si>
    <t>Fluconazole USP</t>
  </si>
  <si>
    <t>Standard Conc (mg/mL):</t>
  </si>
  <si>
    <t>Each tablet contains Fluconazole USP. 200mg</t>
  </si>
  <si>
    <t>2016-09-21 14:05:42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</si>
  <si>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</si>
  <si>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</si>
  <si>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</si>
  <si>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</si>
  <si>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</si>
  <si>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</si>
  <si>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</si>
  <si>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</si>
  <si>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</si>
  <si>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</si>
  <si>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</si>
  <si>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</si>
  <si>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</si>
  <si>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</si>
  <si>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</si>
  <si>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</si>
  <si>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</si>
  <si>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</si>
  <si>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</si>
  <si>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</si>
  <si>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</si>
  <si>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</si>
  <si>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</si>
  <si>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</si>
  <si>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</si>
  <si>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</si>
  <si>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</si>
  <si>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</si>
  <si>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</si>
  <si>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</si>
  <si>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</si>
  <si>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</si>
  <si>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</si>
  <si>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</si>
  <si>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</si>
  <si>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</si>
  <si>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</si>
  <si>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</si>
  <si>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</si>
  <si>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</si>
  <si>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</si>
  <si>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</si>
  <si>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</si>
  <si>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</si>
  <si>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</si>
  <si>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</si>
  <si>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</si>
  <si>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</si>
  <si>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</si>
  <si>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</si>
  <si>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</si>
  <si>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</si>
  <si>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</si>
  <si>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</si>
  <si>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</si>
  <si>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</si>
  <si>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</si>
  <si>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</si>
  <si>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</si>
  <si>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</si>
  <si>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</si>
  <si>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</si>
  <si>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</si>
  <si>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</si>
  <si>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</si>
  <si>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</si>
  <si>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</si>
  <si>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</si>
  <si>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</si>
  <si>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</si>
  <si>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</si>
  <si>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</si>
  <si>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</si>
  <si>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</si>
  <si>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</si>
  <si>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</si>
  <si>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</si>
  <si>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</si>
  <si>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</si>
  <si>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</si>
  <si>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</si>
  <si>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</si>
  <si>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</si>
  <si>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</si>
  <si>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</si>
  <si>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</si>
  <si>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</si>
  <si>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</si>
  <si>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</si>
  <si>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</si>
  <si>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</si>
  <si>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</si>
  <si>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</si>
  <si>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</si>
  <si>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</si>
  <si>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</si>
  <si>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</si>
  <si>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</si>
  <si>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</si>
  <si>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</si>
  <si>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</si>
  <si>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</si>
  <si>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</si>
  <si>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</si>
  <si>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</si>
  <si>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</si>
  <si>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</si>
  <si>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</si>
  <si>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</si>
  <si>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</si>
  <si>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</si>
  <si>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</si>
  <si>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</si>
  <si>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</si>
  <si>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</si>
  <si>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</si>
  <si>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</si>
  <si>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</si>
  <si>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F1-9</t>
  </si>
  <si>
    <t>FLUCONAZOLE 200 MG TABLETS</t>
  </si>
  <si>
    <t xml:space="preserve">Fluconazole </t>
  </si>
  <si>
    <t>RUTTO</t>
  </si>
  <si>
    <r>
      <t>The number of Theoretical Plates (USP) for all peaks is</t>
    </r>
    <r>
      <rPr>
        <b/>
        <sz val="12"/>
        <color rgb="FF000000"/>
        <rFont val="Book Antiqua"/>
        <family val="1"/>
      </rPr>
      <t xml:space="preserve"> NLT 1100</t>
    </r>
  </si>
  <si>
    <r>
      <t xml:space="preserve">The Assymetry of all peaks is </t>
    </r>
    <r>
      <rPr>
        <b/>
        <sz val="12"/>
        <color rgb="FF000000"/>
        <rFont val="Book Antiqua"/>
        <family val="1"/>
      </rPr>
      <t>NMT 3.0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</si>
</sst>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6" fillId="2" borderId="0" xfId="0" applyFont="1" applyFill="1" applyAlignment="1" applyProtection="1">
      <alignment horizontal="left"/>
      <protection locked="0"/>
    </xf>
    <xf numFmtId="0" fontId="27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C21" sqref="C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132</v>
      </c>
      <c r="D17" s="9"/>
      <c r="E17" s="10"/>
    </row>
    <row r="18" spans="1:6" ht="16.5" customHeight="1" x14ac:dyDescent="0.3">
      <c r="A18" s="11" t="s">
        <v>4</v>
      </c>
      <c r="B18" s="12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99.58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10.7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10.7/50</f>
        <v>0.214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7679182</v>
      </c>
      <c r="C24" s="18">
        <v>8271.2999999999993</v>
      </c>
      <c r="D24" s="19">
        <v>1.1000000000000001</v>
      </c>
      <c r="E24" s="20">
        <v>6.9</v>
      </c>
    </row>
    <row r="25" spans="1:6" ht="16.5" customHeight="1" x14ac:dyDescent="0.3">
      <c r="A25" s="17">
        <v>2</v>
      </c>
      <c r="B25" s="18">
        <v>7673494</v>
      </c>
      <c r="C25" s="18">
        <v>8298.2000000000007</v>
      </c>
      <c r="D25" s="19">
        <v>1.1000000000000001</v>
      </c>
      <c r="E25" s="19">
        <v>6.9</v>
      </c>
    </row>
    <row r="26" spans="1:6" ht="16.5" customHeight="1" x14ac:dyDescent="0.3">
      <c r="A26" s="17">
        <v>3</v>
      </c>
      <c r="B26" s="18">
        <v>7671688</v>
      </c>
      <c r="C26" s="18">
        <v>8357.5</v>
      </c>
      <c r="D26" s="19">
        <v>1.1000000000000001</v>
      </c>
      <c r="E26" s="19">
        <v>6.9</v>
      </c>
    </row>
    <row r="27" spans="1:6" ht="16.5" customHeight="1" x14ac:dyDescent="0.3">
      <c r="A27" s="17">
        <v>4</v>
      </c>
      <c r="B27" s="18">
        <v>7678027</v>
      </c>
      <c r="C27" s="18">
        <v>8100</v>
      </c>
      <c r="D27" s="19">
        <v>1</v>
      </c>
      <c r="E27" s="19">
        <v>6.9</v>
      </c>
    </row>
    <row r="28" spans="1:6" ht="16.5" customHeight="1" x14ac:dyDescent="0.3">
      <c r="A28" s="17">
        <v>5</v>
      </c>
      <c r="B28" s="18">
        <v>7676693</v>
      </c>
      <c r="C28" s="18">
        <v>7861.3</v>
      </c>
      <c r="D28" s="19">
        <v>1</v>
      </c>
      <c r="E28" s="19">
        <v>6.9</v>
      </c>
    </row>
    <row r="29" spans="1:6" ht="16.5" customHeight="1" x14ac:dyDescent="0.3">
      <c r="A29" s="17">
        <v>6</v>
      </c>
      <c r="B29" s="21">
        <v>7682227</v>
      </c>
      <c r="C29" s="21">
        <v>7795.5</v>
      </c>
      <c r="D29" s="22">
        <v>1</v>
      </c>
      <c r="E29" s="22">
        <v>6.9</v>
      </c>
    </row>
    <row r="30" spans="1:6" ht="16.5" customHeight="1" x14ac:dyDescent="0.3">
      <c r="A30" s="23" t="s">
        <v>18</v>
      </c>
      <c r="B30" s="24">
        <f>AVERAGE(B24:B29)</f>
        <v>7676885.166666667</v>
      </c>
      <c r="C30" s="25">
        <f>AVERAGE(C24:C29)</f>
        <v>8113.9666666666672</v>
      </c>
      <c r="D30" s="26">
        <f>AVERAGE(D24:D29)</f>
        <v>1.05</v>
      </c>
      <c r="E30" s="26">
        <f>AVERAGE(E24:E29)</f>
        <v>6.8999999999999995</v>
      </c>
    </row>
    <row r="31" spans="1:6" ht="16.5" customHeight="1" x14ac:dyDescent="0.3">
      <c r="A31" s="27" t="s">
        <v>19</v>
      </c>
      <c r="B31" s="28">
        <f>(STDEV(B24:B29)/B30)</f>
        <v>4.9997856392182958E-4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36" t="s">
        <v>135</v>
      </c>
      <c r="C35" s="38"/>
      <c r="D35" s="38"/>
      <c r="E35" s="39"/>
      <c r="F35" s="2"/>
    </row>
    <row r="36" spans="1:6" ht="16.5" customHeight="1" x14ac:dyDescent="0.3">
      <c r="A36" s="11"/>
      <c r="B36" s="336" t="s">
        <v>136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134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E19" sqref="E1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446.51</v>
      </c>
      <c r="D24" s="87">
        <f t="shared" ref="D24:D43" si="0">(C24-$C$46)/$C$46</f>
        <v>-1.756246534592474E-2</v>
      </c>
      <c r="E24" s="53"/>
    </row>
    <row r="25" spans="1:5" ht="15.75" customHeight="1" x14ac:dyDescent="0.3">
      <c r="C25" s="95">
        <v>461.12</v>
      </c>
      <c r="D25" s="88">
        <f t="shared" si="0"/>
        <v>1.4583314997843716E-2</v>
      </c>
      <c r="E25" s="53"/>
    </row>
    <row r="26" spans="1:5" ht="15.75" customHeight="1" x14ac:dyDescent="0.3">
      <c r="C26" s="95">
        <v>455.7</v>
      </c>
      <c r="D26" s="88">
        <f t="shared" si="0"/>
        <v>2.657912570518227E-3</v>
      </c>
      <c r="E26" s="53"/>
    </row>
    <row r="27" spans="1:5" ht="15.75" customHeight="1" x14ac:dyDescent="0.3">
      <c r="C27" s="95">
        <v>456.79</v>
      </c>
      <c r="D27" s="88">
        <f t="shared" si="0"/>
        <v>5.0561946084859621E-3</v>
      </c>
      <c r="E27" s="53"/>
    </row>
    <row r="28" spans="1:5" ht="15.75" customHeight="1" x14ac:dyDescent="0.3">
      <c r="C28" s="95">
        <v>455.46</v>
      </c>
      <c r="D28" s="88">
        <f t="shared" si="0"/>
        <v>2.1298504704152345E-3</v>
      </c>
      <c r="E28" s="53"/>
    </row>
    <row r="29" spans="1:5" ht="15.75" customHeight="1" x14ac:dyDescent="0.3">
      <c r="C29" s="95">
        <v>451.47</v>
      </c>
      <c r="D29" s="88">
        <f t="shared" si="0"/>
        <v>-6.6491819437965709E-3</v>
      </c>
      <c r="E29" s="53"/>
    </row>
    <row r="30" spans="1:5" ht="15.75" customHeight="1" x14ac:dyDescent="0.3">
      <c r="C30" s="95">
        <v>455.71</v>
      </c>
      <c r="D30" s="88">
        <f t="shared" si="0"/>
        <v>2.6799151580224972E-3</v>
      </c>
      <c r="E30" s="53"/>
    </row>
    <row r="31" spans="1:5" ht="15.75" customHeight="1" x14ac:dyDescent="0.3">
      <c r="C31" s="95">
        <v>455.17</v>
      </c>
      <c r="D31" s="88">
        <f t="shared" si="0"/>
        <v>1.4917754327908902E-3</v>
      </c>
      <c r="E31" s="53"/>
    </row>
    <row r="32" spans="1:5" ht="15.75" customHeight="1" x14ac:dyDescent="0.3">
      <c r="C32" s="95">
        <v>456.71</v>
      </c>
      <c r="D32" s="88">
        <f t="shared" si="0"/>
        <v>4.8801739084515473E-3</v>
      </c>
      <c r="E32" s="53"/>
    </row>
    <row r="33" spans="1:7" ht="15.75" customHeight="1" x14ac:dyDescent="0.3">
      <c r="C33" s="95">
        <v>455.15</v>
      </c>
      <c r="D33" s="88">
        <f t="shared" si="0"/>
        <v>1.4477702577822241E-3</v>
      </c>
      <c r="E33" s="53"/>
    </row>
    <row r="34" spans="1:7" ht="15.75" customHeight="1" x14ac:dyDescent="0.3">
      <c r="C34" s="95">
        <v>454.46</v>
      </c>
      <c r="D34" s="88">
        <f t="shared" si="0"/>
        <v>-7.0408280013815663E-5</v>
      </c>
      <c r="E34" s="53"/>
    </row>
    <row r="35" spans="1:7" ht="15.75" customHeight="1" x14ac:dyDescent="0.3">
      <c r="C35" s="95">
        <v>450.71</v>
      </c>
      <c r="D35" s="88">
        <f t="shared" si="0"/>
        <v>-8.3213785941227553E-3</v>
      </c>
      <c r="E35" s="53"/>
    </row>
    <row r="36" spans="1:7" ht="15.75" customHeight="1" x14ac:dyDescent="0.3">
      <c r="C36" s="95">
        <v>456.79</v>
      </c>
      <c r="D36" s="88">
        <f t="shared" si="0"/>
        <v>5.0561946084859621E-3</v>
      </c>
      <c r="E36" s="53"/>
    </row>
    <row r="37" spans="1:7" ht="15.75" customHeight="1" x14ac:dyDescent="0.3">
      <c r="C37" s="95">
        <v>447.85</v>
      </c>
      <c r="D37" s="88">
        <f t="shared" si="0"/>
        <v>-1.4614118620349744E-2</v>
      </c>
      <c r="E37" s="53"/>
    </row>
    <row r="38" spans="1:7" ht="15.75" customHeight="1" x14ac:dyDescent="0.3">
      <c r="C38" s="95">
        <v>452.91</v>
      </c>
      <c r="D38" s="88">
        <f t="shared" si="0"/>
        <v>-3.4808093431787437E-3</v>
      </c>
      <c r="E38" s="53"/>
    </row>
    <row r="39" spans="1:7" ht="15.75" customHeight="1" x14ac:dyDescent="0.3">
      <c r="C39" s="95">
        <v>453</v>
      </c>
      <c r="D39" s="88">
        <f t="shared" si="0"/>
        <v>-3.2827860556401841E-3</v>
      </c>
      <c r="E39" s="53"/>
    </row>
    <row r="40" spans="1:7" ht="15.75" customHeight="1" x14ac:dyDescent="0.3">
      <c r="C40" s="95">
        <v>455.74</v>
      </c>
      <c r="D40" s="88">
        <f t="shared" si="0"/>
        <v>2.7459229205354339E-3</v>
      </c>
      <c r="E40" s="53"/>
    </row>
    <row r="41" spans="1:7" ht="15.75" customHeight="1" x14ac:dyDescent="0.3">
      <c r="C41" s="95">
        <v>456.19</v>
      </c>
      <c r="D41" s="88">
        <f t="shared" si="0"/>
        <v>3.7360393582284816E-3</v>
      </c>
      <c r="E41" s="53"/>
    </row>
    <row r="42" spans="1:7" ht="15.75" customHeight="1" x14ac:dyDescent="0.3">
      <c r="C42" s="95">
        <v>455.64</v>
      </c>
      <c r="D42" s="88">
        <f t="shared" si="0"/>
        <v>2.5258970454924787E-3</v>
      </c>
      <c r="E42" s="53"/>
    </row>
    <row r="43" spans="1:7" ht="16.5" customHeight="1" x14ac:dyDescent="0.3">
      <c r="C43" s="96">
        <v>456.76</v>
      </c>
      <c r="D43" s="89">
        <f t="shared" si="0"/>
        <v>4.9901868459730249E-3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9089.84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454.49200000000002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454.49200000000002</v>
      </c>
      <c r="C49" s="93">
        <f>-IF(C46&lt;=80,10%,IF(C46&lt;250,7.5%,5%))</f>
        <v>-0.05</v>
      </c>
      <c r="D49" s="81">
        <f>IF(C46&lt;=80,C46*0.9,IF(C46&lt;250,C46*0.925,C46*0.95))</f>
        <v>431.76740000000001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477.21660000000003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5" t="s">
        <v>45</v>
      </c>
      <c r="B1" s="325"/>
      <c r="C1" s="325"/>
      <c r="D1" s="325"/>
      <c r="E1" s="325"/>
      <c r="F1" s="325"/>
      <c r="G1" s="325"/>
      <c r="H1" s="325"/>
      <c r="I1" s="325"/>
    </row>
    <row r="2" spans="1:9" ht="18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</row>
    <row r="3" spans="1:9" ht="18.75" customHeight="1" x14ac:dyDescent="0.25">
      <c r="A3" s="325"/>
      <c r="B3" s="325"/>
      <c r="C3" s="325"/>
      <c r="D3" s="325"/>
      <c r="E3" s="325"/>
      <c r="F3" s="325"/>
      <c r="G3" s="325"/>
      <c r="H3" s="325"/>
      <c r="I3" s="325"/>
    </row>
    <row r="4" spans="1:9" ht="18.75" customHeight="1" x14ac:dyDescent="0.25">
      <c r="A4" s="325"/>
      <c r="B4" s="325"/>
      <c r="C4" s="325"/>
      <c r="D4" s="325"/>
      <c r="E4" s="325"/>
      <c r="F4" s="325"/>
      <c r="G4" s="325"/>
      <c r="H4" s="325"/>
      <c r="I4" s="325"/>
    </row>
    <row r="5" spans="1:9" ht="18.75" customHeight="1" x14ac:dyDescent="0.25">
      <c r="A5" s="325"/>
      <c r="B5" s="325"/>
      <c r="C5" s="325"/>
      <c r="D5" s="325"/>
      <c r="E5" s="325"/>
      <c r="F5" s="325"/>
      <c r="G5" s="325"/>
      <c r="H5" s="325"/>
      <c r="I5" s="325"/>
    </row>
    <row r="6" spans="1:9" ht="18.75" customHeight="1" x14ac:dyDescent="0.25">
      <c r="A6" s="325"/>
      <c r="B6" s="325"/>
      <c r="C6" s="325"/>
      <c r="D6" s="325"/>
      <c r="E6" s="325"/>
      <c r="F6" s="325"/>
      <c r="G6" s="325"/>
      <c r="H6" s="325"/>
      <c r="I6" s="325"/>
    </row>
    <row r="7" spans="1:9" ht="18.75" customHeight="1" x14ac:dyDescent="0.25">
      <c r="A7" s="325"/>
      <c r="B7" s="325"/>
      <c r="C7" s="325"/>
      <c r="D7" s="325"/>
      <c r="E7" s="325"/>
      <c r="F7" s="325"/>
      <c r="G7" s="325"/>
      <c r="H7" s="325"/>
      <c r="I7" s="325"/>
    </row>
    <row r="8" spans="1:9" x14ac:dyDescent="0.25">
      <c r="A8" s="326" t="s">
        <v>46</v>
      </c>
      <c r="B8" s="326"/>
      <c r="C8" s="326"/>
      <c r="D8" s="326"/>
      <c r="E8" s="326"/>
      <c r="F8" s="326"/>
      <c r="G8" s="326"/>
      <c r="H8" s="326"/>
      <c r="I8" s="326"/>
    </row>
    <row r="9" spans="1:9" x14ac:dyDescent="0.25">
      <c r="A9" s="326"/>
      <c r="B9" s="326"/>
      <c r="C9" s="326"/>
      <c r="D9" s="326"/>
      <c r="E9" s="326"/>
      <c r="F9" s="326"/>
      <c r="G9" s="326"/>
      <c r="H9" s="326"/>
      <c r="I9" s="326"/>
    </row>
    <row r="10" spans="1:9" x14ac:dyDescent="0.25">
      <c r="A10" s="326"/>
      <c r="B10" s="326"/>
      <c r="C10" s="326"/>
      <c r="D10" s="326"/>
      <c r="E10" s="326"/>
      <c r="F10" s="326"/>
      <c r="G10" s="326"/>
      <c r="H10" s="326"/>
      <c r="I10" s="326"/>
    </row>
    <row r="11" spans="1:9" x14ac:dyDescent="0.25">
      <c r="A11" s="326"/>
      <c r="B11" s="326"/>
      <c r="C11" s="326"/>
      <c r="D11" s="326"/>
      <c r="E11" s="326"/>
      <c r="F11" s="326"/>
      <c r="G11" s="326"/>
      <c r="H11" s="326"/>
      <c r="I11" s="326"/>
    </row>
    <row r="12" spans="1:9" x14ac:dyDescent="0.25">
      <c r="A12" s="326"/>
      <c r="B12" s="326"/>
      <c r="C12" s="326"/>
      <c r="D12" s="326"/>
      <c r="E12" s="326"/>
      <c r="F12" s="326"/>
      <c r="G12" s="326"/>
      <c r="H12" s="326"/>
      <c r="I12" s="326"/>
    </row>
    <row r="13" spans="1:9" x14ac:dyDescent="0.25">
      <c r="A13" s="326"/>
      <c r="B13" s="326"/>
      <c r="C13" s="326"/>
      <c r="D13" s="326"/>
      <c r="E13" s="326"/>
      <c r="F13" s="326"/>
      <c r="G13" s="326"/>
      <c r="H13" s="326"/>
      <c r="I13" s="326"/>
    </row>
    <row r="14" spans="1:9" x14ac:dyDescent="0.25">
      <c r="A14" s="326"/>
      <c r="B14" s="326"/>
      <c r="C14" s="326"/>
      <c r="D14" s="326"/>
      <c r="E14" s="326"/>
      <c r="F14" s="326"/>
      <c r="G14" s="326"/>
      <c r="H14" s="326"/>
      <c r="I14" s="326"/>
    </row>
    <row r="15" spans="1:9" ht="19.5" customHeight="1" x14ac:dyDescent="0.3">
      <c r="A15" s="98"/>
    </row>
    <row r="16" spans="1:9" ht="19.5" customHeight="1" x14ac:dyDescent="0.3">
      <c r="A16" s="298" t="s">
        <v>31</v>
      </c>
      <c r="B16" s="299"/>
      <c r="C16" s="299"/>
      <c r="D16" s="299"/>
      <c r="E16" s="299"/>
      <c r="F16" s="299"/>
      <c r="G16" s="299"/>
      <c r="H16" s="300"/>
    </row>
    <row r="17" spans="1:14" ht="20.25" customHeight="1" x14ac:dyDescent="0.25">
      <c r="A17" s="301" t="s">
        <v>47</v>
      </c>
      <c r="B17" s="301"/>
      <c r="C17" s="301"/>
      <c r="D17" s="301"/>
      <c r="E17" s="301"/>
      <c r="F17" s="301"/>
      <c r="G17" s="301"/>
      <c r="H17" s="301"/>
    </row>
    <row r="18" spans="1:14" ht="26.25" customHeight="1" x14ac:dyDescent="0.4">
      <c r="A18" s="100" t="s">
        <v>33</v>
      </c>
      <c r="B18" s="297" t="s">
        <v>5</v>
      </c>
      <c r="C18" s="29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7" t="s">
        <v>133</v>
      </c>
      <c r="C20" s="30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7" t="s">
        <v>11</v>
      </c>
      <c r="C21" s="302"/>
      <c r="D21" s="302"/>
      <c r="E21" s="302"/>
      <c r="F21" s="302"/>
      <c r="G21" s="302"/>
      <c r="H21" s="302"/>
      <c r="I21" s="104"/>
    </row>
    <row r="22" spans="1:14" ht="26.25" customHeight="1" x14ac:dyDescent="0.4">
      <c r="A22" s="100" t="s">
        <v>37</v>
      </c>
      <c r="B22" s="105">
        <v>42654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42655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7" t="s">
        <v>133</v>
      </c>
      <c r="C26" s="302"/>
    </row>
    <row r="27" spans="1:14" ht="26.25" customHeight="1" x14ac:dyDescent="0.4">
      <c r="A27" s="109" t="s">
        <v>48</v>
      </c>
      <c r="B27" s="303" t="s">
        <v>131</v>
      </c>
      <c r="C27" s="303"/>
    </row>
    <row r="28" spans="1:14" ht="27" customHeight="1" x14ac:dyDescent="0.4">
      <c r="A28" s="109" t="s">
        <v>6</v>
      </c>
      <c r="B28" s="110">
        <v>99.58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99.58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0" t="s">
        <v>59</v>
      </c>
      <c r="E36" s="311"/>
      <c r="F36" s="310" t="s">
        <v>60</v>
      </c>
      <c r="G36" s="31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7672202</v>
      </c>
      <c r="E38" s="133">
        <f>IF(ISBLANK(D38),"-",$D$48/$D$45*D38)</f>
        <v>7200524.445662437</v>
      </c>
      <c r="F38" s="132">
        <v>9571278</v>
      </c>
      <c r="G38" s="134">
        <f>IF(ISBLANK(F38),"-",$D$48/$F$45*F38)</f>
        <v>7422121.1714684293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7662352</v>
      </c>
      <c r="E39" s="138">
        <f>IF(ISBLANK(D39),"-",$D$48/$D$45*D39)</f>
        <v>7191280.0115625821</v>
      </c>
      <c r="F39" s="137">
        <v>9571529</v>
      </c>
      <c r="G39" s="139">
        <f>IF(ISBLANK(F39),"-",$D$48/$F$45*F39)</f>
        <v>7422315.8113497533</v>
      </c>
      <c r="I39" s="314">
        <f>ABS((F43/D43*D42)-F42)/D42</f>
        <v>3.7262427239176409E-2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7672639</v>
      </c>
      <c r="E40" s="138">
        <f>IF(ISBLANK(D40),"-",$D$48/$D$45*D40)</f>
        <v>7200934.5794392526</v>
      </c>
      <c r="F40" s="137">
        <v>9559651</v>
      </c>
      <c r="G40" s="139">
        <f>IF(ISBLANK(F40),"-",$D$48/$F$45*F40)</f>
        <v>7413104.924854272</v>
      </c>
      <c r="I40" s="31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7669064.333333333</v>
      </c>
      <c r="E42" s="148">
        <f>AVERAGE(E38:E41)</f>
        <v>7197579.67888809</v>
      </c>
      <c r="F42" s="147">
        <f>AVERAGE(F38:F41)</f>
        <v>9567486</v>
      </c>
      <c r="G42" s="149">
        <f>AVERAGE(G38:G41)</f>
        <v>7419180.6358908182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10.7</v>
      </c>
      <c r="E43" s="140"/>
      <c r="F43" s="152">
        <v>12.95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10.7</v>
      </c>
      <c r="E44" s="155"/>
      <c r="F44" s="154">
        <f>F43*$B$34</f>
        <v>12.95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</v>
      </c>
      <c r="C45" s="153" t="s">
        <v>77</v>
      </c>
      <c r="D45" s="157">
        <f>D44*$B$30/100</f>
        <v>10.655059999999999</v>
      </c>
      <c r="E45" s="158"/>
      <c r="F45" s="157">
        <f>F44*$B$30/100</f>
        <v>12.89561</v>
      </c>
      <c r="H45" s="150"/>
    </row>
    <row r="46" spans="1:14" ht="19.5" customHeight="1" x14ac:dyDescent="0.3">
      <c r="A46" s="315" t="s">
        <v>78</v>
      </c>
      <c r="B46" s="316"/>
      <c r="C46" s="153" t="s">
        <v>79</v>
      </c>
      <c r="D46" s="159">
        <f>D45/$B$45</f>
        <v>0.21310119999999999</v>
      </c>
      <c r="E46" s="160"/>
      <c r="F46" s="161">
        <f>F45/$B$45</f>
        <v>0.25791219999999998</v>
      </c>
      <c r="H46" s="150"/>
    </row>
    <row r="47" spans="1:14" ht="27" customHeight="1" x14ac:dyDescent="0.4">
      <c r="A47" s="317"/>
      <c r="B47" s="318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7308380.1573894536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1.6620722098663294E-2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Fluconazole USP. 200mg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 xml:space="preserve">Fluconazole </v>
      </c>
      <c r="H56" s="179"/>
    </row>
    <row r="57" spans="1:12" ht="18.75" x14ac:dyDescent="0.3">
      <c r="A57" s="176" t="s">
        <v>88</v>
      </c>
      <c r="B57" s="247">
        <f>Uniformity!C46</f>
        <v>454.49200000000002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9" t="s">
        <v>94</v>
      </c>
      <c r="D60" s="322">
        <v>454.33</v>
      </c>
      <c r="E60" s="182">
        <v>1</v>
      </c>
      <c r="F60" s="183">
        <v>7407104</v>
      </c>
      <c r="G60" s="248">
        <f>IF(ISBLANK(F60),"-",(F60/$D$50*$D$47*$B$68)*($B$57/$D$60))</f>
        <v>202.77393852523679</v>
      </c>
      <c r="H60" s="266">
        <f t="shared" ref="H60:H71" si="0">IF(ISBLANK(F60),"-",(G60/$B$56)*100)</f>
        <v>101.38696926261839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20"/>
      <c r="D61" s="323"/>
      <c r="E61" s="184">
        <v>2</v>
      </c>
      <c r="F61" s="137">
        <v>7397204</v>
      </c>
      <c r="G61" s="249">
        <f>IF(ISBLANK(F61),"-",(F61/$D$50*$D$47*$B$68)*($B$57/$D$60))</f>
        <v>202.5029200554813</v>
      </c>
      <c r="H61" s="267">
        <f t="shared" si="0"/>
        <v>101.25146002774066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20"/>
      <c r="D62" s="323"/>
      <c r="E62" s="184">
        <v>3</v>
      </c>
      <c r="F62" s="185">
        <v>7411877</v>
      </c>
      <c r="G62" s="249">
        <f>IF(ISBLANK(F62),"-",(F62/$D$50*$D$47*$B$68)*($B$57/$D$60))</f>
        <v>202.90460227838255</v>
      </c>
      <c r="H62" s="267">
        <f t="shared" si="0"/>
        <v>101.45230113919128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2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9" t="s">
        <v>99</v>
      </c>
      <c r="D64" s="322">
        <v>463.9</v>
      </c>
      <c r="E64" s="182">
        <v>1</v>
      </c>
      <c r="F64" s="183">
        <v>7523513</v>
      </c>
      <c r="G64" s="248">
        <f>IF(ISBLANK(F64),"-",(F64/$D$50*$D$47*$B$68)*($B$57/$D$64))</f>
        <v>201.71184985136014</v>
      </c>
      <c r="H64" s="266">
        <f t="shared" si="0"/>
        <v>100.85592492568007</v>
      </c>
    </row>
    <row r="65" spans="1:8" ht="26.25" customHeight="1" x14ac:dyDescent="0.4">
      <c r="A65" s="124" t="s">
        <v>100</v>
      </c>
      <c r="B65" s="125">
        <v>1</v>
      </c>
      <c r="C65" s="320"/>
      <c r="D65" s="323"/>
      <c r="E65" s="184">
        <v>2</v>
      </c>
      <c r="F65" s="137">
        <v>7522950</v>
      </c>
      <c r="G65" s="249">
        <f>IF(ISBLANK(F65),"-",(F65/$D$50*$D$47*$B$68)*($B$57/$D$64))</f>
        <v>201.69675533747193</v>
      </c>
      <c r="H65" s="267">
        <f t="shared" si="0"/>
        <v>100.84837766873595</v>
      </c>
    </row>
    <row r="66" spans="1:8" ht="26.25" customHeight="1" x14ac:dyDescent="0.4">
      <c r="A66" s="124" t="s">
        <v>101</v>
      </c>
      <c r="B66" s="125">
        <v>1</v>
      </c>
      <c r="C66" s="320"/>
      <c r="D66" s="323"/>
      <c r="E66" s="184">
        <v>3</v>
      </c>
      <c r="F66" s="137">
        <v>7528479</v>
      </c>
      <c r="G66" s="249">
        <f>IF(ISBLANK(F66),"-",(F66/$D$50*$D$47*$B$68)*($B$57/$D$64))</f>
        <v>201.84499257954602</v>
      </c>
      <c r="H66" s="267">
        <f t="shared" si="0"/>
        <v>100.92249628977301</v>
      </c>
    </row>
    <row r="67" spans="1:8" ht="27" customHeight="1" x14ac:dyDescent="0.4">
      <c r="A67" s="124" t="s">
        <v>102</v>
      </c>
      <c r="B67" s="125">
        <v>1</v>
      </c>
      <c r="C67" s="321"/>
      <c r="D67" s="32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319" t="s">
        <v>104</v>
      </c>
      <c r="D68" s="322">
        <v>451.32</v>
      </c>
      <c r="E68" s="182">
        <v>1</v>
      </c>
      <c r="F68" s="183">
        <v>7398714</v>
      </c>
      <c r="G68" s="248">
        <f>IF(ISBLANK(F68),"-",(F68/$D$50*$D$47*$B$68)*($B$57/$D$68))</f>
        <v>203.8950908024334</v>
      </c>
      <c r="H68" s="267">
        <f t="shared" si="0"/>
        <v>101.94754540121671</v>
      </c>
    </row>
    <row r="69" spans="1:8" ht="27" customHeight="1" x14ac:dyDescent="0.4">
      <c r="A69" s="172" t="s">
        <v>105</v>
      </c>
      <c r="B69" s="189">
        <f>(D47*B68)/B56*B57</f>
        <v>454.49200000000002</v>
      </c>
      <c r="C69" s="320"/>
      <c r="D69" s="323"/>
      <c r="E69" s="184">
        <v>2</v>
      </c>
      <c r="F69" s="137">
        <v>7408317</v>
      </c>
      <c r="G69" s="249">
        <f>IF(ISBLANK(F69),"-",(F69/$D$50*$D$47*$B$68)*($B$57/$D$68))</f>
        <v>204.15973200318473</v>
      </c>
      <c r="H69" s="267">
        <f t="shared" si="0"/>
        <v>102.07986600159235</v>
      </c>
    </row>
    <row r="70" spans="1:8" ht="26.25" customHeight="1" x14ac:dyDescent="0.4">
      <c r="A70" s="332" t="s">
        <v>78</v>
      </c>
      <c r="B70" s="333"/>
      <c r="C70" s="320"/>
      <c r="D70" s="323"/>
      <c r="E70" s="184">
        <v>3</v>
      </c>
      <c r="F70" s="137">
        <v>7410621</v>
      </c>
      <c r="G70" s="249">
        <f>IF(ISBLANK(F70),"-",(F70/$D$50*$D$47*$B$68)*($B$57/$D$68))</f>
        <v>204.22322604947558</v>
      </c>
      <c r="H70" s="267">
        <f t="shared" si="0"/>
        <v>102.11161302473779</v>
      </c>
    </row>
    <row r="71" spans="1:8" ht="27" customHeight="1" x14ac:dyDescent="0.4">
      <c r="A71" s="334"/>
      <c r="B71" s="335"/>
      <c r="C71" s="331"/>
      <c r="D71" s="32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202.85701194250805</v>
      </c>
      <c r="H72" s="269">
        <f>AVERAGE(H60:H71)</f>
        <v>101.42850597125404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5.0685912948798297E-3</v>
      </c>
      <c r="H73" s="253">
        <f>STDEV(H60:H71)/H72</f>
        <v>5.0685912948798392E-3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7" t="str">
        <f>B26</f>
        <v xml:space="preserve">Fluconazole </v>
      </c>
      <c r="D76" s="327"/>
      <c r="E76" s="198" t="s">
        <v>108</v>
      </c>
      <c r="F76" s="198"/>
      <c r="G76" s="199">
        <f>H72</f>
        <v>101.42850597125404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3" t="str">
        <f>B26</f>
        <v xml:space="preserve">Fluconazole </v>
      </c>
      <c r="C79" s="313"/>
    </row>
    <row r="80" spans="1:8" ht="26.25" customHeight="1" x14ac:dyDescent="0.4">
      <c r="A80" s="109" t="s">
        <v>48</v>
      </c>
      <c r="B80" s="313" t="str">
        <f>B27</f>
        <v>F1-9</v>
      </c>
      <c r="C80" s="313"/>
    </row>
    <row r="81" spans="1:12" ht="27" customHeight="1" x14ac:dyDescent="0.4">
      <c r="A81" s="109" t="s">
        <v>6</v>
      </c>
      <c r="B81" s="201">
        <f>B28</f>
        <v>99.58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99.58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10" t="s">
        <v>60</v>
      </c>
      <c r="G89" s="312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7672202</v>
      </c>
      <c r="E91" s="133">
        <f>IF(ISBLANK(D91),"-",$D$101/$D$98*D91)</f>
        <v>8000582.7174027078</v>
      </c>
      <c r="F91" s="132">
        <v>9571278</v>
      </c>
      <c r="G91" s="134">
        <f>IF(ISBLANK(F91),"-",$D$101/$F$98*F91)</f>
        <v>8246801.3016315894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7662352</v>
      </c>
      <c r="E92" s="138">
        <f>IF(ISBLANK(D92),"-",$D$101/$D$98*D92)</f>
        <v>7990311.1239584247</v>
      </c>
      <c r="F92" s="137">
        <v>9571529</v>
      </c>
      <c r="G92" s="139">
        <f>IF(ISBLANK(F92),"-",$D$101/$F$98*F92)</f>
        <v>8247017.5681663938</v>
      </c>
      <c r="I92" s="314">
        <f>ABS((F96/D96*D95)-F95)/D95</f>
        <v>3.7262427239176409E-2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7672639</v>
      </c>
      <c r="E93" s="138">
        <f>IF(ISBLANK(D93),"-",$D$101/$D$98*D93)</f>
        <v>8001038.4215991702</v>
      </c>
      <c r="F93" s="137">
        <v>9559651</v>
      </c>
      <c r="G93" s="139">
        <f>IF(ISBLANK(F93),"-",$D$101/$F$98*F93)</f>
        <v>8236783.2498380803</v>
      </c>
      <c r="I93" s="31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7669064.333333333</v>
      </c>
      <c r="E95" s="148">
        <f>AVERAGE(E91:E94)</f>
        <v>7997310.7543200999</v>
      </c>
      <c r="F95" s="211">
        <f>AVERAGE(F91:F94)</f>
        <v>9567486</v>
      </c>
      <c r="G95" s="212">
        <f>AVERAGE(G91:G94)</f>
        <v>8243534.0398786878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10.7</v>
      </c>
      <c r="E96" s="140"/>
      <c r="F96" s="152">
        <v>12.95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10.7</v>
      </c>
      <c r="E97" s="155"/>
      <c r="F97" s="154">
        <f>F96*$B$87</f>
        <v>12.95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10.655059999999999</v>
      </c>
      <c r="E98" s="158"/>
      <c r="F98" s="157">
        <f>F97*$B$83/100</f>
        <v>12.89561</v>
      </c>
    </row>
    <row r="99" spans="1:10" ht="19.5" customHeight="1" x14ac:dyDescent="0.3">
      <c r="A99" s="315" t="s">
        <v>78</v>
      </c>
      <c r="B99" s="329"/>
      <c r="C99" s="215" t="s">
        <v>116</v>
      </c>
      <c r="D99" s="219">
        <f>D98/$B$98</f>
        <v>0.21310119999999999</v>
      </c>
      <c r="E99" s="158"/>
      <c r="F99" s="161">
        <f>F98/$B$98</f>
        <v>0.25791219999999998</v>
      </c>
      <c r="G99" s="220"/>
      <c r="H99" s="150"/>
    </row>
    <row r="100" spans="1:10" ht="19.5" customHeight="1" x14ac:dyDescent="0.3">
      <c r="A100" s="317"/>
      <c r="B100" s="330"/>
      <c r="C100" s="215" t="s">
        <v>80</v>
      </c>
      <c r="D100" s="221">
        <f>$B$56/$B$116</f>
        <v>0.22222222222222221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11.111111111111111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11.111111111111111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8120422.3970993934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1.6620722098663342E-2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6596989</v>
      </c>
      <c r="E108" s="250">
        <f t="shared" ref="E108:E113" si="1">IF(ISBLANK(D108),"-",D108/$D$103*$D$100*$B$116)</f>
        <v>162.47896174357723</v>
      </c>
      <c r="F108" s="277">
        <f t="shared" ref="F108:F113" si="2">IF(ISBLANK(D108), "-", (E108/$B$56)*100)</f>
        <v>81.239480871788615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6828866</v>
      </c>
      <c r="E109" s="251">
        <f t="shared" si="1"/>
        <v>168.18992082084952</v>
      </c>
      <c r="F109" s="278">
        <f t="shared" si="2"/>
        <v>84.094960410424761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6783132</v>
      </c>
      <c r="E110" s="251">
        <f t="shared" si="1"/>
        <v>167.06352621319127</v>
      </c>
      <c r="F110" s="278">
        <f t="shared" si="2"/>
        <v>83.531763106595633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7769982</v>
      </c>
      <c r="E111" s="251">
        <f t="shared" si="1"/>
        <v>191.36891210918853</v>
      </c>
      <c r="F111" s="278">
        <f t="shared" si="2"/>
        <v>95.684456054594264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7445597</v>
      </c>
      <c r="E112" s="251">
        <f t="shared" si="1"/>
        <v>183.37954938549896</v>
      </c>
      <c r="F112" s="278">
        <f t="shared" si="2"/>
        <v>91.689774692749481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7582704</v>
      </c>
      <c r="E113" s="252">
        <f t="shared" si="1"/>
        <v>186.75639342870966</v>
      </c>
      <c r="F113" s="279">
        <f t="shared" si="2"/>
        <v>93.378196714354829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176.53954395016922</v>
      </c>
      <c r="F115" s="281">
        <f>AVERAGE(F108:F113)</f>
        <v>88.269771975084609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6.8363682826088401E-2</v>
      </c>
      <c r="F116" s="235">
        <f>STDEV(F108:F113)/F115</f>
        <v>6.8363682826088401E-2</v>
      </c>
      <c r="I116" s="98"/>
    </row>
    <row r="117" spans="1:10" ht="27" customHeight="1" x14ac:dyDescent="0.4">
      <c r="A117" s="315" t="s">
        <v>78</v>
      </c>
      <c r="B117" s="31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17"/>
      <c r="B118" s="318"/>
      <c r="C118" s="98"/>
      <c r="D118" s="260"/>
      <c r="E118" s="295" t="s">
        <v>123</v>
      </c>
      <c r="F118" s="29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162.47896174357723</v>
      </c>
      <c r="F119" s="282">
        <f>MIN(F108:F113)</f>
        <v>81.239480871788615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191.36891210918853</v>
      </c>
      <c r="F120" s="283">
        <f>MAX(F108:F113)</f>
        <v>95.684456054594264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7" t="str">
        <f>B26</f>
        <v xml:space="preserve">Fluconazole </v>
      </c>
      <c r="D124" s="327"/>
      <c r="E124" s="198" t="s">
        <v>127</v>
      </c>
      <c r="F124" s="198"/>
      <c r="G124" s="284">
        <f>F115</f>
        <v>88.269771975084609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81.239480871788615</v>
      </c>
      <c r="E125" s="209" t="s">
        <v>130</v>
      </c>
      <c r="F125" s="284">
        <f>MAX(F108:F113)</f>
        <v>95.684456054594264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28" t="s">
        <v>26</v>
      </c>
      <c r="C127" s="328"/>
      <c r="E127" s="204" t="s">
        <v>27</v>
      </c>
      <c r="F127" s="239"/>
      <c r="G127" s="328" t="s">
        <v>28</v>
      </c>
      <c r="H127" s="32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FLUCONAZOLE</vt:lpstr>
      <vt:lpstr>FLUCONAZOLE!Print_Area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2016-10-13T05:35:32Z</cp:lastPrinted>
  <dcterms:created xsi:type="dcterms:W3CDTF">2005-07-05T10:19:27Z</dcterms:created>
  <dcterms:modified xsi:type="dcterms:W3CDTF">2016-10-13T05:54:03Z</dcterms:modified>
</cp:coreProperties>
</file>