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Isoniazid" sheetId="5" r:id="rId1"/>
    <sheet name="SST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57" i="5" l="1"/>
  <c r="C124" i="5"/>
  <c r="B116" i="5"/>
  <c r="D100" i="5"/>
  <c r="D101" i="5" s="1"/>
  <c r="B98" i="5"/>
  <c r="F95" i="5"/>
  <c r="D95" i="5"/>
  <c r="G94" i="5"/>
  <c r="E94" i="5"/>
  <c r="B87" i="5"/>
  <c r="F97" i="5" s="1"/>
  <c r="F98" i="5" s="1"/>
  <c r="F99" i="5" s="1"/>
  <c r="B83" i="5"/>
  <c r="B81" i="5"/>
  <c r="B80" i="5"/>
  <c r="B79" i="5"/>
  <c r="C76" i="5"/>
  <c r="H71" i="5"/>
  <c r="G71" i="5"/>
  <c r="B68" i="5"/>
  <c r="H67" i="5"/>
  <c r="G67" i="5"/>
  <c r="H63" i="5"/>
  <c r="G63" i="5"/>
  <c r="B69" i="5"/>
  <c r="C56" i="5"/>
  <c r="B55" i="5"/>
  <c r="B45" i="5"/>
  <c r="D48" i="5" s="1"/>
  <c r="F44" i="5"/>
  <c r="F45" i="5" s="1"/>
  <c r="F46" i="5" s="1"/>
  <c r="F42" i="5"/>
  <c r="D42" i="5"/>
  <c r="I39" i="5" s="1"/>
  <c r="G41" i="5"/>
  <c r="E41" i="5"/>
  <c r="B34" i="5"/>
  <c r="D44" i="5" s="1"/>
  <c r="D45" i="5" s="1"/>
  <c r="D46" i="5" s="1"/>
  <c r="B30" i="5"/>
  <c r="B53" i="4"/>
  <c r="E51" i="4"/>
  <c r="D51" i="4"/>
  <c r="C51" i="4"/>
  <c r="B51" i="4"/>
  <c r="B52" i="4" s="1"/>
  <c r="B32" i="4"/>
  <c r="E30" i="4"/>
  <c r="D30" i="4"/>
  <c r="C30" i="4"/>
  <c r="B30" i="4"/>
  <c r="B31" i="4" s="1"/>
  <c r="B21" i="4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I92" i="5" l="1"/>
  <c r="D102" i="5"/>
  <c r="G93" i="5"/>
  <c r="G92" i="5"/>
  <c r="G91" i="5"/>
  <c r="G40" i="5"/>
  <c r="E39" i="5"/>
  <c r="D49" i="5"/>
  <c r="E40" i="5"/>
  <c r="G38" i="5"/>
  <c r="E38" i="5"/>
  <c r="G39" i="5"/>
  <c r="D97" i="5"/>
  <c r="D98" i="5" s="1"/>
  <c r="D99" i="5" s="1"/>
  <c r="C50" i="2"/>
  <c r="D26" i="2"/>
  <c r="D30" i="2"/>
  <c r="D34" i="2"/>
  <c r="D38" i="2"/>
  <c r="D42" i="2"/>
  <c r="B49" i="2"/>
  <c r="G95" i="5" l="1"/>
  <c r="E91" i="5"/>
  <c r="E92" i="5"/>
  <c r="D50" i="5"/>
  <c r="E42" i="5"/>
  <c r="D52" i="5"/>
  <c r="E93" i="5"/>
  <c r="G42" i="5"/>
  <c r="D103" i="5" l="1"/>
  <c r="E95" i="5"/>
  <c r="D105" i="5"/>
  <c r="G65" i="5"/>
  <c r="H65" i="5" s="1"/>
  <c r="G70" i="5"/>
  <c r="H70" i="5" s="1"/>
  <c r="G61" i="5"/>
  <c r="H61" i="5" s="1"/>
  <c r="G68" i="5"/>
  <c r="H68" i="5" s="1"/>
  <c r="G69" i="5"/>
  <c r="H69" i="5" s="1"/>
  <c r="G66" i="5"/>
  <c r="H66" i="5" s="1"/>
  <c r="G64" i="5"/>
  <c r="H64" i="5" s="1"/>
  <c r="G62" i="5"/>
  <c r="H62" i="5" s="1"/>
  <c r="G60" i="5"/>
  <c r="D51" i="5"/>
  <c r="G74" i="5" l="1"/>
  <c r="H60" i="5"/>
  <c r="G72" i="5"/>
  <c r="G73" i="5" s="1"/>
  <c r="E109" i="5"/>
  <c r="F109" i="5" s="1"/>
  <c r="E112" i="5"/>
  <c r="F112" i="5" s="1"/>
  <c r="E110" i="5"/>
  <c r="F110" i="5" s="1"/>
  <c r="E108" i="5"/>
  <c r="E113" i="5"/>
  <c r="F113" i="5" s="1"/>
  <c r="E111" i="5"/>
  <c r="F111" i="5" s="1"/>
  <c r="D104" i="5"/>
  <c r="E120" i="5" l="1"/>
  <c r="E117" i="5"/>
  <c r="F108" i="5"/>
  <c r="E115" i="5"/>
  <c r="E116" i="5" s="1"/>
  <c r="E119" i="5"/>
  <c r="H74" i="5"/>
  <c r="H72" i="5"/>
  <c r="G76" i="5" l="1"/>
  <c r="H73" i="5"/>
  <c r="F125" i="5"/>
  <c r="D125" i="5"/>
  <c r="F115" i="5"/>
  <c r="F119" i="5"/>
  <c r="F120" i="5"/>
  <c r="F117" i="5"/>
  <c r="G124" i="5" l="1"/>
  <c r="F116" i="5"/>
</calcChain>
</file>

<file path=xl/sharedStrings.xml><?xml version="1.0" encoding="utf-8"?>
<sst xmlns="http://schemas.openxmlformats.org/spreadsheetml/2006/main" count="237" uniqueCount="133">
  <si>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</si>
  <si>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</si>
  <si>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</si>
  <si>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</si>
  <si>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</si>
  <si>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</si>
  <si>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</si>
  <si>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NDQB201609115</t>
  </si>
  <si>
    <t>Weight (mg):</t>
  </si>
  <si>
    <t>Isoniazid BP</t>
  </si>
  <si>
    <t>Standard Conc (mg/mL):</t>
  </si>
  <si>
    <t>Each uncoated tablet contains: Isoniazid BP 300 mg.</t>
  </si>
  <si>
    <t>2016-09-27 13:42:05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</si>
  <si>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</si>
  <si>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</si>
  <si>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</si>
  <si>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</si>
  <si>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</si>
  <si>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</si>
  <si>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</si>
  <si>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</si>
  <si>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</si>
  <si>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</si>
  <si>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</si>
  <si>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</si>
  <si>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</si>
  <si>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</si>
  <si>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</si>
  <si>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</si>
  <si>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</si>
  <si>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</si>
  <si>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</si>
  <si>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</si>
  <si>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</si>
  <si>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</si>
  <si>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</si>
  <si>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</si>
  <si>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</si>
  <si>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</si>
  <si>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</si>
  <si>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</si>
  <si>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</si>
  <si>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</si>
  <si>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</si>
  <si>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</si>
  <si>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</si>
  <si>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</si>
  <si>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</si>
  <si>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</si>
  <si>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</si>
  <si>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</si>
  <si>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</si>
  <si>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</si>
  <si>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</si>
  <si>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</si>
  <si>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</si>
  <si>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</si>
  <si>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</si>
  <si>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</si>
  <si>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</si>
  <si>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</si>
  <si>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</si>
  <si>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</si>
  <si>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</si>
  <si>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</si>
  <si>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</si>
  <si>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</si>
  <si>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</si>
  <si>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</si>
  <si>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</si>
  <si>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</si>
  <si>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</si>
  <si>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</si>
  <si>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</si>
  <si>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</si>
  <si>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</si>
  <si>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</si>
  <si>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</si>
  <si>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</si>
  <si>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</si>
  <si>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</si>
  <si>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</si>
  <si>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</si>
  <si>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</si>
  <si>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</si>
  <si>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</si>
  <si>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</si>
  <si>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</si>
  <si>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</si>
  <si>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</si>
  <si>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</si>
  <si>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</si>
  <si>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</si>
  <si>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</si>
  <si>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</si>
  <si>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</si>
  <si>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</si>
  <si>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</si>
  <si>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</si>
  <si>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</si>
  <si>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</si>
  <si>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</si>
  <si>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</si>
  <si>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</si>
  <si>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</si>
  <si>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</si>
  <si>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</si>
  <si>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</si>
  <si>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</si>
  <si>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</si>
  <si>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</si>
  <si>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</si>
  <si>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</si>
  <si>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</si>
  <si>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</si>
  <si>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</si>
  <si>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</si>
  <si>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</si>
  <si>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</si>
  <si>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</si>
  <si>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</si>
  <si>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</si>
  <si>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</si>
  <si>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</si>
  <si>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</si>
  <si>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</si>
  <si>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</si>
  <si>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</si>
  <si>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</si>
  <si>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</si>
  <si>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</si>
  <si>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</si>
  <si>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I8-3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</si>
</sst>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5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2" zoomScale="42" zoomScaleNormal="40" zoomScalePageLayoutView="42" workbookViewId="0">
      <selection activeCell="B129" sqref="B129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6"/>
  </cols>
  <sheetData>
    <row r="1" spans="1:9" ht="18.75" customHeight="1" x14ac:dyDescent="0.25">
      <c r="A1" s="289" t="s">
        <v>45</v>
      </c>
      <c r="B1" s="289"/>
      <c r="C1" s="289"/>
      <c r="D1" s="289"/>
      <c r="E1" s="289"/>
      <c r="F1" s="289"/>
      <c r="G1" s="289"/>
      <c r="H1" s="289"/>
      <c r="I1" s="289"/>
    </row>
    <row r="2" spans="1:9" ht="18.75" customHeight="1" x14ac:dyDescent="0.25">
      <c r="A2" s="289"/>
      <c r="B2" s="289"/>
      <c r="C2" s="289"/>
      <c r="D2" s="289"/>
      <c r="E2" s="289"/>
      <c r="F2" s="289"/>
      <c r="G2" s="289"/>
      <c r="H2" s="289"/>
      <c r="I2" s="289"/>
    </row>
    <row r="3" spans="1:9" ht="18.75" customHeight="1" x14ac:dyDescent="0.25">
      <c r="A3" s="289"/>
      <c r="B3" s="289"/>
      <c r="C3" s="289"/>
      <c r="D3" s="289"/>
      <c r="E3" s="289"/>
      <c r="F3" s="289"/>
      <c r="G3" s="289"/>
      <c r="H3" s="289"/>
      <c r="I3" s="289"/>
    </row>
    <row r="4" spans="1:9" ht="18.75" customHeight="1" x14ac:dyDescent="0.25">
      <c r="A4" s="289"/>
      <c r="B4" s="289"/>
      <c r="C4" s="289"/>
      <c r="D4" s="289"/>
      <c r="E4" s="289"/>
      <c r="F4" s="289"/>
      <c r="G4" s="289"/>
      <c r="H4" s="289"/>
      <c r="I4" s="289"/>
    </row>
    <row r="5" spans="1:9" ht="18.75" customHeight="1" x14ac:dyDescent="0.25">
      <c r="A5" s="289"/>
      <c r="B5" s="289"/>
      <c r="C5" s="289"/>
      <c r="D5" s="289"/>
      <c r="E5" s="289"/>
      <c r="F5" s="289"/>
      <c r="G5" s="289"/>
      <c r="H5" s="289"/>
      <c r="I5" s="289"/>
    </row>
    <row r="6" spans="1:9" ht="18.75" customHeight="1" x14ac:dyDescent="0.25">
      <c r="A6" s="289"/>
      <c r="B6" s="289"/>
      <c r="C6" s="289"/>
      <c r="D6" s="289"/>
      <c r="E6" s="289"/>
      <c r="F6" s="289"/>
      <c r="G6" s="289"/>
      <c r="H6" s="289"/>
      <c r="I6" s="289"/>
    </row>
    <row r="7" spans="1:9" ht="18.75" customHeight="1" x14ac:dyDescent="0.25">
      <c r="A7" s="289"/>
      <c r="B7" s="289"/>
      <c r="C7" s="289"/>
      <c r="D7" s="289"/>
      <c r="E7" s="289"/>
      <c r="F7" s="289"/>
      <c r="G7" s="289"/>
      <c r="H7" s="289"/>
      <c r="I7" s="289"/>
    </row>
    <row r="8" spans="1:9" x14ac:dyDescent="0.25">
      <c r="A8" s="290" t="s">
        <v>46</v>
      </c>
      <c r="B8" s="290"/>
      <c r="C8" s="290"/>
      <c r="D8" s="290"/>
      <c r="E8" s="290"/>
      <c r="F8" s="290"/>
      <c r="G8" s="290"/>
      <c r="H8" s="290"/>
      <c r="I8" s="290"/>
    </row>
    <row r="9" spans="1:9" x14ac:dyDescent="0.25">
      <c r="A9" s="290"/>
      <c r="B9" s="290"/>
      <c r="C9" s="290"/>
      <c r="D9" s="290"/>
      <c r="E9" s="290"/>
      <c r="F9" s="290"/>
      <c r="G9" s="290"/>
      <c r="H9" s="290"/>
      <c r="I9" s="290"/>
    </row>
    <row r="10" spans="1:9" x14ac:dyDescent="0.25">
      <c r="A10" s="290"/>
      <c r="B10" s="290"/>
      <c r="C10" s="290"/>
      <c r="D10" s="290"/>
      <c r="E10" s="290"/>
      <c r="F10" s="290"/>
      <c r="G10" s="290"/>
      <c r="H10" s="290"/>
      <c r="I10" s="290"/>
    </row>
    <row r="11" spans="1:9" x14ac:dyDescent="0.25">
      <c r="A11" s="290"/>
      <c r="B11" s="290"/>
      <c r="C11" s="290"/>
      <c r="D11" s="290"/>
      <c r="E11" s="290"/>
      <c r="F11" s="290"/>
      <c r="G11" s="290"/>
      <c r="H11" s="290"/>
      <c r="I11" s="290"/>
    </row>
    <row r="12" spans="1:9" x14ac:dyDescent="0.25">
      <c r="A12" s="290"/>
      <c r="B12" s="290"/>
      <c r="C12" s="290"/>
      <c r="D12" s="290"/>
      <c r="E12" s="290"/>
      <c r="F12" s="290"/>
      <c r="G12" s="290"/>
      <c r="H12" s="290"/>
      <c r="I12" s="290"/>
    </row>
    <row r="13" spans="1:9" x14ac:dyDescent="0.25">
      <c r="A13" s="290"/>
      <c r="B13" s="290"/>
      <c r="C13" s="290"/>
      <c r="D13" s="290"/>
      <c r="E13" s="290"/>
      <c r="F13" s="290"/>
      <c r="G13" s="290"/>
      <c r="H13" s="290"/>
      <c r="I13" s="290"/>
    </row>
    <row r="14" spans="1:9" x14ac:dyDescent="0.25">
      <c r="A14" s="290"/>
      <c r="B14" s="290"/>
      <c r="C14" s="290"/>
      <c r="D14" s="290"/>
      <c r="E14" s="290"/>
      <c r="F14" s="290"/>
      <c r="G14" s="290"/>
      <c r="H14" s="290"/>
      <c r="I14" s="290"/>
    </row>
    <row r="15" spans="1:9" ht="19.5" customHeight="1" thickBot="1" x14ac:dyDescent="0.35">
      <c r="A15" s="93"/>
    </row>
    <row r="16" spans="1:9" ht="19.5" customHeight="1" thickBot="1" x14ac:dyDescent="0.35">
      <c r="A16" s="291" t="s">
        <v>31</v>
      </c>
      <c r="B16" s="292"/>
      <c r="C16" s="292"/>
      <c r="D16" s="292"/>
      <c r="E16" s="292"/>
      <c r="F16" s="292"/>
      <c r="G16" s="292"/>
      <c r="H16" s="293"/>
    </row>
    <row r="17" spans="1:14" ht="20.25" customHeight="1" x14ac:dyDescent="0.25">
      <c r="A17" s="294" t="s">
        <v>47</v>
      </c>
      <c r="B17" s="294"/>
      <c r="C17" s="294"/>
      <c r="D17" s="294"/>
      <c r="E17" s="294"/>
      <c r="F17" s="294"/>
      <c r="G17" s="294"/>
      <c r="H17" s="294"/>
    </row>
    <row r="18" spans="1:14" ht="26.25" customHeight="1" x14ac:dyDescent="0.4">
      <c r="A18" s="94" t="s">
        <v>33</v>
      </c>
      <c r="B18" s="287" t="s">
        <v>5</v>
      </c>
      <c r="C18" s="287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286" t="s">
        <v>9</v>
      </c>
      <c r="C20" s="286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286" t="s">
        <v>11</v>
      </c>
      <c r="C21" s="286"/>
      <c r="D21" s="286"/>
      <c r="E21" s="286"/>
      <c r="F21" s="286"/>
      <c r="G21" s="286"/>
      <c r="H21" s="286"/>
      <c r="I21" s="99"/>
    </row>
    <row r="22" spans="1:14" ht="26.25" customHeight="1" x14ac:dyDescent="0.4">
      <c r="A22" s="94" t="s">
        <v>37</v>
      </c>
      <c r="B22" s="100">
        <v>42643.559953703705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42646.559965277775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287" t="s">
        <v>131</v>
      </c>
      <c r="C26" s="287"/>
    </row>
    <row r="27" spans="1:14" ht="26.25" customHeight="1" x14ac:dyDescent="0.4">
      <c r="A27" s="104" t="s">
        <v>48</v>
      </c>
      <c r="B27" s="288" t="s">
        <v>132</v>
      </c>
      <c r="C27" s="288"/>
    </row>
    <row r="28" spans="1:14" ht="27" customHeight="1" thickBot="1" x14ac:dyDescent="0.45">
      <c r="A28" s="104" t="s">
        <v>6</v>
      </c>
      <c r="B28" s="105">
        <v>99.9</v>
      </c>
    </row>
    <row r="29" spans="1:14" s="60" customFormat="1" ht="27" customHeight="1" thickBot="1" x14ac:dyDescent="0.45">
      <c r="A29" s="104" t="s">
        <v>49</v>
      </c>
      <c r="B29" s="106">
        <v>0</v>
      </c>
      <c r="C29" s="266" t="s">
        <v>50</v>
      </c>
      <c r="D29" s="267"/>
      <c r="E29" s="267"/>
      <c r="F29" s="267"/>
      <c r="G29" s="268"/>
      <c r="I29" s="107"/>
      <c r="J29" s="107"/>
      <c r="K29" s="107"/>
      <c r="L29" s="107"/>
    </row>
    <row r="30" spans="1:14" s="60" customFormat="1" ht="19.5" customHeight="1" thickBot="1" x14ac:dyDescent="0.35">
      <c r="A30" s="104" t="s">
        <v>51</v>
      </c>
      <c r="B30" s="108">
        <f>B28-B29</f>
        <v>99.9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60" customFormat="1" ht="27" customHeight="1" thickBot="1" x14ac:dyDescent="0.45">
      <c r="A31" s="104" t="s">
        <v>52</v>
      </c>
      <c r="B31" s="111">
        <v>1</v>
      </c>
      <c r="C31" s="269" t="s">
        <v>53</v>
      </c>
      <c r="D31" s="270"/>
      <c r="E31" s="270"/>
      <c r="F31" s="270"/>
      <c r="G31" s="270"/>
      <c r="H31" s="271"/>
      <c r="I31" s="107"/>
      <c r="J31" s="107"/>
      <c r="K31" s="107"/>
      <c r="L31" s="107"/>
    </row>
    <row r="32" spans="1:14" s="60" customFormat="1" ht="27" customHeight="1" thickBot="1" x14ac:dyDescent="0.45">
      <c r="A32" s="104" t="s">
        <v>54</v>
      </c>
      <c r="B32" s="111">
        <v>1</v>
      </c>
      <c r="C32" s="269" t="s">
        <v>55</v>
      </c>
      <c r="D32" s="270"/>
      <c r="E32" s="270"/>
      <c r="F32" s="270"/>
      <c r="G32" s="270"/>
      <c r="H32" s="271"/>
      <c r="I32" s="107"/>
      <c r="J32" s="107"/>
      <c r="K32" s="107"/>
      <c r="L32" s="112"/>
      <c r="M32" s="112"/>
      <c r="N32" s="113"/>
    </row>
    <row r="33" spans="1:14" s="60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60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60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60" customFormat="1" ht="27" customHeight="1" thickBot="1" x14ac:dyDescent="0.45">
      <c r="A36" s="117" t="s">
        <v>58</v>
      </c>
      <c r="B36" s="118">
        <v>10</v>
      </c>
      <c r="C36" s="93"/>
      <c r="D36" s="272" t="s">
        <v>59</v>
      </c>
      <c r="E36" s="285"/>
      <c r="F36" s="272" t="s">
        <v>60</v>
      </c>
      <c r="G36" s="273"/>
      <c r="J36" s="107"/>
      <c r="K36" s="107"/>
      <c r="L36" s="112"/>
      <c r="M36" s="112"/>
      <c r="N36" s="113"/>
    </row>
    <row r="37" spans="1:14" s="60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60" customFormat="1" ht="26.25" customHeight="1" x14ac:dyDescent="0.4">
      <c r="A38" s="119" t="s">
        <v>66</v>
      </c>
      <c r="B38" s="120">
        <v>1</v>
      </c>
      <c r="C38" s="126">
        <v>1</v>
      </c>
      <c r="D38" s="127">
        <v>32225961</v>
      </c>
      <c r="E38" s="128">
        <f>IF(ISBLANK(D38),"-",$D$48/$D$45*D38)</f>
        <v>19010368.600644846</v>
      </c>
      <c r="F38" s="127">
        <v>25466434</v>
      </c>
      <c r="G38" s="129">
        <f>IF(ISBLANK(F38),"-",$D$48/$F$45*F38)</f>
        <v>19468773.976840798</v>
      </c>
      <c r="I38" s="130"/>
      <c r="J38" s="107"/>
      <c r="K38" s="107"/>
      <c r="L38" s="112"/>
      <c r="M38" s="112"/>
      <c r="N38" s="113"/>
    </row>
    <row r="39" spans="1:14" s="60" customFormat="1" ht="26.25" customHeight="1" x14ac:dyDescent="0.4">
      <c r="A39" s="119" t="s">
        <v>67</v>
      </c>
      <c r="B39" s="120">
        <v>1</v>
      </c>
      <c r="C39" s="131">
        <v>2</v>
      </c>
      <c r="D39" s="132">
        <v>32329013</v>
      </c>
      <c r="E39" s="133">
        <f>IF(ISBLANK(D39),"-",$D$48/$D$45*D39)</f>
        <v>19071159.852301657</v>
      </c>
      <c r="F39" s="132">
        <v>25462005</v>
      </c>
      <c r="G39" s="134">
        <f>IF(ISBLANK(F39),"-",$D$48/$F$45*F39)</f>
        <v>19465388.061092116</v>
      </c>
      <c r="I39" s="254">
        <f>ABS((F43/D43*D42)-F42)/D42</f>
        <v>1.7268164157993423E-2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32261306</v>
      </c>
      <c r="E40" s="133">
        <f>IF(ISBLANK(D40),"-",$D$48/$D$45*D40)</f>
        <v>19031218.916891109</v>
      </c>
      <c r="F40" s="132">
        <v>25450622</v>
      </c>
      <c r="G40" s="134">
        <f>IF(ISBLANK(F40),"-",$D$48/$F$45*F40)</f>
        <v>19456685.898308806</v>
      </c>
      <c r="I40" s="254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32272093.333333332</v>
      </c>
      <c r="E42" s="142">
        <f>AVERAGE(E38:E41)</f>
        <v>19037582.456612539</v>
      </c>
      <c r="F42" s="141">
        <f>AVERAGE(F38:F41)</f>
        <v>25459687</v>
      </c>
      <c r="G42" s="143">
        <f>AVERAGE(G38:G41)</f>
        <v>19463615.978747241</v>
      </c>
      <c r="H42" s="84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5.43</v>
      </c>
      <c r="E43" s="93"/>
      <c r="F43" s="145">
        <v>4.1900000000000004</v>
      </c>
      <c r="H43" s="84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5.43</v>
      </c>
      <c r="E44" s="148"/>
      <c r="F44" s="147">
        <f>F43*$B$34</f>
        <v>4.1900000000000004</v>
      </c>
      <c r="H44" s="84"/>
    </row>
    <row r="45" spans="1:14" ht="19.5" customHeight="1" thickBot="1" x14ac:dyDescent="0.35">
      <c r="A45" s="119" t="s">
        <v>76</v>
      </c>
      <c r="B45" s="131">
        <f>(B44/B43)*(B42/B41)*(B40/B39)*(B38/B37)*B36</f>
        <v>10</v>
      </c>
      <c r="C45" s="146" t="s">
        <v>77</v>
      </c>
      <c r="D45" s="149">
        <f>D44*$B$30/100</f>
        <v>5.4245700000000001</v>
      </c>
      <c r="E45" s="150"/>
      <c r="F45" s="149">
        <f>F44*$B$30/100</f>
        <v>4.1858100000000009</v>
      </c>
      <c r="H45" s="84"/>
    </row>
    <row r="46" spans="1:14" ht="19.5" customHeight="1" thickBot="1" x14ac:dyDescent="0.35">
      <c r="A46" s="255" t="s">
        <v>78</v>
      </c>
      <c r="B46" s="259"/>
      <c r="C46" s="146" t="s">
        <v>79</v>
      </c>
      <c r="D46" s="151">
        <f>D45/$B$45</f>
        <v>0.54245699999999997</v>
      </c>
      <c r="E46" s="152"/>
      <c r="F46" s="153">
        <f>F45/$B$45</f>
        <v>0.41858100000000009</v>
      </c>
      <c r="H46" s="84"/>
    </row>
    <row r="47" spans="1:14" ht="27" customHeight="1" thickBot="1" x14ac:dyDescent="0.45">
      <c r="A47" s="257"/>
      <c r="B47" s="260"/>
      <c r="C47" s="154" t="s">
        <v>80</v>
      </c>
      <c r="D47" s="155">
        <v>0.32</v>
      </c>
      <c r="E47" s="156"/>
      <c r="F47" s="152"/>
      <c r="H47" s="84"/>
    </row>
    <row r="48" spans="1:14" ht="18.75" x14ac:dyDescent="0.3">
      <c r="C48" s="157" t="s">
        <v>81</v>
      </c>
      <c r="D48" s="149">
        <f>D47*$B$45</f>
        <v>3.2</v>
      </c>
      <c r="F48" s="158"/>
      <c r="H48" s="84"/>
    </row>
    <row r="49" spans="1:12" ht="19.5" customHeight="1" thickBot="1" x14ac:dyDescent="0.35">
      <c r="C49" s="159" t="s">
        <v>82</v>
      </c>
      <c r="D49" s="160">
        <f>D48/B34</f>
        <v>3.2</v>
      </c>
      <c r="F49" s="158"/>
      <c r="H49" s="84"/>
    </row>
    <row r="50" spans="1:12" ht="18.75" x14ac:dyDescent="0.3">
      <c r="C50" s="117" t="s">
        <v>83</v>
      </c>
      <c r="D50" s="161">
        <f>AVERAGE(E38:E41,G38:G41)</f>
        <v>19250599.217679888</v>
      </c>
      <c r="F50" s="162"/>
      <c r="H50" s="84"/>
    </row>
    <row r="51" spans="1:12" ht="18.75" x14ac:dyDescent="0.3">
      <c r="C51" s="119" t="s">
        <v>84</v>
      </c>
      <c r="D51" s="163">
        <f>STDEV(E38:E41,G38:G41)/D50</f>
        <v>1.2165742927439516E-2</v>
      </c>
      <c r="F51" s="162"/>
      <c r="H51" s="84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uncoated tablet contains: Isoniazid BP 300 mg.</v>
      </c>
    </row>
    <row r="56" spans="1:12" ht="26.25" customHeight="1" x14ac:dyDescent="0.4">
      <c r="A56" s="168" t="s">
        <v>87</v>
      </c>
      <c r="B56" s="169">
        <v>300</v>
      </c>
      <c r="C56" s="93" t="str">
        <f>B20</f>
        <v>Isoniazid BP</v>
      </c>
      <c r="H56" s="148"/>
    </row>
    <row r="57" spans="1:12" ht="18.75" x14ac:dyDescent="0.3">
      <c r="A57" s="168" t="s">
        <v>88</v>
      </c>
      <c r="B57" s="170">
        <f>Uniformity!C46</f>
        <v>400.29750000000001</v>
      </c>
      <c r="H57" s="148"/>
    </row>
    <row r="58" spans="1:12" ht="19.5" customHeight="1" thickBot="1" x14ac:dyDescent="0.35">
      <c r="H58" s="148"/>
    </row>
    <row r="59" spans="1:12" s="60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60" customFormat="1" ht="26.25" customHeight="1" x14ac:dyDescent="0.4">
      <c r="A60" s="119" t="s">
        <v>93</v>
      </c>
      <c r="B60" s="120">
        <v>1</v>
      </c>
      <c r="C60" s="274" t="s">
        <v>94</v>
      </c>
      <c r="D60" s="277">
        <v>41.12</v>
      </c>
      <c r="E60" s="173">
        <v>1</v>
      </c>
      <c r="F60" s="174">
        <v>17211389</v>
      </c>
      <c r="G60" s="175">
        <f>IF(ISBLANK(F60),"-",(F60/$D$50*$D$47*$B$68)*($B$57/$D$60))</f>
        <v>278.51681365412827</v>
      </c>
      <c r="H60" s="176">
        <f t="shared" ref="H60:H71" si="0">IF(ISBLANK(F60),"-",(G60/$B$56)*100)</f>
        <v>92.838937884709424</v>
      </c>
      <c r="L60" s="107"/>
    </row>
    <row r="61" spans="1:12" s="60" customFormat="1" ht="26.25" customHeight="1" x14ac:dyDescent="0.4">
      <c r="A61" s="119" t="s">
        <v>95</v>
      </c>
      <c r="B61" s="120">
        <v>1</v>
      </c>
      <c r="C61" s="275"/>
      <c r="D61" s="278"/>
      <c r="E61" s="177">
        <v>2</v>
      </c>
      <c r="F61" s="132">
        <v>17245800</v>
      </c>
      <c r="G61" s="178">
        <f>IF(ISBLANK(F61),"-",(F61/$D$50*$D$47*$B$68)*($B$57/$D$60))</f>
        <v>279.07365668839196</v>
      </c>
      <c r="H61" s="179">
        <f t="shared" si="0"/>
        <v>93.024552229463993</v>
      </c>
      <c r="L61" s="107"/>
    </row>
    <row r="62" spans="1:12" s="60" customFormat="1" ht="26.25" customHeight="1" x14ac:dyDescent="0.4">
      <c r="A62" s="119" t="s">
        <v>96</v>
      </c>
      <c r="B62" s="120">
        <v>1</v>
      </c>
      <c r="C62" s="275"/>
      <c r="D62" s="278"/>
      <c r="E62" s="177">
        <v>3</v>
      </c>
      <c r="F62" s="180">
        <v>17286234</v>
      </c>
      <c r="G62" s="178">
        <f>IF(ISBLANK(F62),"-",(F62/$D$50*$D$47*$B$68)*($B$57/$D$60))</f>
        <v>279.72796464943394</v>
      </c>
      <c r="H62" s="179">
        <f t="shared" si="0"/>
        <v>93.242654883144652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276"/>
      <c r="D63" s="279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74" t="s">
        <v>99</v>
      </c>
      <c r="D64" s="277">
        <v>40.67</v>
      </c>
      <c r="E64" s="173">
        <v>1</v>
      </c>
      <c r="F64" s="174">
        <v>17051890</v>
      </c>
      <c r="G64" s="175">
        <f>IF(ISBLANK(F64),"-",(F64/$D$50*$D$47*$B$68)*($B$57/$D$64))</f>
        <v>278.98891870491951</v>
      </c>
      <c r="H64" s="176">
        <f t="shared" si="0"/>
        <v>92.996306234973176</v>
      </c>
    </row>
    <row r="65" spans="1:8" ht="26.25" customHeight="1" x14ac:dyDescent="0.4">
      <c r="A65" s="119" t="s">
        <v>100</v>
      </c>
      <c r="B65" s="120">
        <v>1</v>
      </c>
      <c r="C65" s="275"/>
      <c r="D65" s="278"/>
      <c r="E65" s="177">
        <v>2</v>
      </c>
      <c r="F65" s="132">
        <v>17082491</v>
      </c>
      <c r="G65" s="178">
        <f>IF(ISBLANK(F65),"-",(F65/$D$50*$D$47*$B$68)*($B$57/$D$64))</f>
        <v>279.48958695350012</v>
      </c>
      <c r="H65" s="179">
        <f t="shared" si="0"/>
        <v>93.163195651166703</v>
      </c>
    </row>
    <row r="66" spans="1:8" ht="26.25" customHeight="1" x14ac:dyDescent="0.4">
      <c r="A66" s="119" t="s">
        <v>101</v>
      </c>
      <c r="B66" s="120">
        <v>1</v>
      </c>
      <c r="C66" s="275"/>
      <c r="D66" s="278"/>
      <c r="E66" s="177">
        <v>3</v>
      </c>
      <c r="F66" s="132">
        <v>17072202</v>
      </c>
      <c r="G66" s="178">
        <f>IF(ISBLANK(F66),"-",(F66/$D$50*$D$47*$B$68)*($B$57/$D$64))</f>
        <v>279.32124684665246</v>
      </c>
      <c r="H66" s="179">
        <f t="shared" si="0"/>
        <v>93.10708228221749</v>
      </c>
    </row>
    <row r="67" spans="1:8" ht="27" customHeight="1" thickBot="1" x14ac:dyDescent="0.45">
      <c r="A67" s="119" t="s">
        <v>102</v>
      </c>
      <c r="B67" s="120">
        <v>1</v>
      </c>
      <c r="C67" s="276"/>
      <c r="D67" s="279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100</v>
      </c>
      <c r="C68" s="274" t="s">
        <v>104</v>
      </c>
      <c r="D68" s="277">
        <v>40.19</v>
      </c>
      <c r="E68" s="173">
        <v>1</v>
      </c>
      <c r="F68" s="174">
        <v>16867210</v>
      </c>
      <c r="G68" s="175">
        <f>IF(ISBLANK(F68),"-",(F68/$D$50*$D$47*$B$68)*($B$57/$D$68))</f>
        <v>279.26328958832079</v>
      </c>
      <c r="H68" s="179">
        <f t="shared" si="0"/>
        <v>93.087763196106934</v>
      </c>
    </row>
    <row r="69" spans="1:8" ht="27" customHeight="1" thickBot="1" x14ac:dyDescent="0.45">
      <c r="A69" s="164" t="s">
        <v>105</v>
      </c>
      <c r="B69" s="186">
        <f>(D47*B68)/B56*B57</f>
        <v>42.698400000000007</v>
      </c>
      <c r="C69" s="275"/>
      <c r="D69" s="278"/>
      <c r="E69" s="177">
        <v>2</v>
      </c>
      <c r="F69" s="132">
        <v>16871334</v>
      </c>
      <c r="G69" s="178">
        <f>IF(ISBLANK(F69),"-",(F69/$D$50*$D$47*$B$68)*($B$57/$D$68))</f>
        <v>279.33156891882442</v>
      </c>
      <c r="H69" s="179">
        <f t="shared" si="0"/>
        <v>93.110522972941467</v>
      </c>
    </row>
    <row r="70" spans="1:8" ht="26.25" customHeight="1" x14ac:dyDescent="0.4">
      <c r="A70" s="281" t="s">
        <v>78</v>
      </c>
      <c r="B70" s="282"/>
      <c r="C70" s="275"/>
      <c r="D70" s="278"/>
      <c r="E70" s="177">
        <v>3</v>
      </c>
      <c r="F70" s="132">
        <v>16868710</v>
      </c>
      <c r="G70" s="178">
        <f>IF(ISBLANK(F70),"-",(F70/$D$50*$D$47*$B$68)*($B$57/$D$68))</f>
        <v>279.28812445635077</v>
      </c>
      <c r="H70" s="179">
        <f t="shared" si="0"/>
        <v>93.096041485450257</v>
      </c>
    </row>
    <row r="71" spans="1:8" ht="27" customHeight="1" thickBot="1" x14ac:dyDescent="0.45">
      <c r="A71" s="283"/>
      <c r="B71" s="284"/>
      <c r="C71" s="280"/>
      <c r="D71" s="279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279.22235227339138</v>
      </c>
      <c r="H72" s="189">
        <f>AVERAGE(H60:H71)</f>
        <v>93.074117424463793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1.2205311719412665E-3</v>
      </c>
      <c r="H73" s="191">
        <f>STDEV(H60:H71)/H72</f>
        <v>1.2205311719412644E-3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263" t="str">
        <f>B26</f>
        <v>ISONIAZID</v>
      </c>
      <c r="D76" s="263"/>
      <c r="E76" s="93" t="s">
        <v>108</v>
      </c>
      <c r="F76" s="93"/>
      <c r="G76" s="194">
        <f>H72</f>
        <v>93.074117424463793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265" t="str">
        <f>B26</f>
        <v>ISONIAZID</v>
      </c>
      <c r="C79" s="265"/>
    </row>
    <row r="80" spans="1:8" ht="26.25" customHeight="1" x14ac:dyDescent="0.4">
      <c r="A80" s="104" t="s">
        <v>48</v>
      </c>
      <c r="B80" s="265" t="str">
        <f>B27</f>
        <v>I8-3</v>
      </c>
      <c r="C80" s="265"/>
    </row>
    <row r="81" spans="1:12" ht="27" customHeight="1" thickBot="1" x14ac:dyDescent="0.45">
      <c r="A81" s="104" t="s">
        <v>6</v>
      </c>
      <c r="B81" s="105">
        <f>B28</f>
        <v>99.9</v>
      </c>
    </row>
    <row r="82" spans="1:12" s="60" customFormat="1" ht="27" customHeight="1" thickBot="1" x14ac:dyDescent="0.45">
      <c r="A82" s="104" t="s">
        <v>49</v>
      </c>
      <c r="B82" s="106">
        <v>0</v>
      </c>
      <c r="C82" s="266" t="s">
        <v>50</v>
      </c>
      <c r="D82" s="267"/>
      <c r="E82" s="267"/>
      <c r="F82" s="267"/>
      <c r="G82" s="268"/>
      <c r="I82" s="107"/>
      <c r="J82" s="107"/>
      <c r="K82" s="107"/>
      <c r="L82" s="107"/>
    </row>
    <row r="83" spans="1:12" s="60" customFormat="1" ht="19.5" customHeight="1" thickBot="1" x14ac:dyDescent="0.35">
      <c r="A83" s="104" t="s">
        <v>51</v>
      </c>
      <c r="B83" s="108">
        <f>B81-B82</f>
        <v>99.9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60" customFormat="1" ht="27" customHeight="1" thickBot="1" x14ac:dyDescent="0.45">
      <c r="A84" s="104" t="s">
        <v>52</v>
      </c>
      <c r="B84" s="111">
        <v>1</v>
      </c>
      <c r="C84" s="269" t="s">
        <v>111</v>
      </c>
      <c r="D84" s="270"/>
      <c r="E84" s="270"/>
      <c r="F84" s="270"/>
      <c r="G84" s="270"/>
      <c r="H84" s="271"/>
      <c r="I84" s="107"/>
      <c r="J84" s="107"/>
      <c r="K84" s="107"/>
      <c r="L84" s="107"/>
    </row>
    <row r="85" spans="1:12" s="60" customFormat="1" ht="27" customHeight="1" thickBot="1" x14ac:dyDescent="0.45">
      <c r="A85" s="104" t="s">
        <v>54</v>
      </c>
      <c r="B85" s="111">
        <v>1</v>
      </c>
      <c r="C85" s="269" t="s">
        <v>112</v>
      </c>
      <c r="D85" s="270"/>
      <c r="E85" s="270"/>
      <c r="F85" s="270"/>
      <c r="G85" s="270"/>
      <c r="H85" s="271"/>
      <c r="I85" s="107"/>
      <c r="J85" s="107"/>
      <c r="K85" s="107"/>
      <c r="L85" s="107"/>
    </row>
    <row r="86" spans="1:12" s="60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60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</v>
      </c>
      <c r="D89" s="195" t="s">
        <v>59</v>
      </c>
      <c r="E89" s="196"/>
      <c r="F89" s="272" t="s">
        <v>60</v>
      </c>
      <c r="G89" s="273"/>
    </row>
    <row r="90" spans="1:12" ht="27" customHeight="1" thickBot="1" x14ac:dyDescent="0.45">
      <c r="A90" s="119" t="s">
        <v>61</v>
      </c>
      <c r="B90" s="120">
        <v>4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50</v>
      </c>
      <c r="C91" s="199">
        <v>1</v>
      </c>
      <c r="D91" s="127">
        <v>0.495</v>
      </c>
      <c r="E91" s="128">
        <f>IF(ISBLANK(D91),"-",$D$101/$D$98*D91)</f>
        <v>0.4768047493220704</v>
      </c>
      <c r="F91" s="127">
        <v>0.59</v>
      </c>
      <c r="G91" s="129">
        <f>IF(ISBLANK(F91),"-",$D$101/$F$98*F91)</f>
        <v>0.47414145037780225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27">
        <v>0.496</v>
      </c>
      <c r="E92" s="133">
        <f>IF(ISBLANK(D92),"-",$D$101/$D$98*D92)</f>
        <v>0.47776799123989278</v>
      </c>
      <c r="F92" s="127">
        <v>0.58699999999999997</v>
      </c>
      <c r="G92" s="134">
        <f>IF(ISBLANK(F92),"-",$D$101/$F$98*F92)</f>
        <v>0.47173056164706767</v>
      </c>
      <c r="I92" s="254">
        <f>ABS((F96/D96*D95)-F95)/D95</f>
        <v>1.098822590239357E-2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27">
        <v>0.496</v>
      </c>
      <c r="E93" s="133">
        <f>IF(ISBLANK(D93),"-",$D$101/$D$98*D93)</f>
        <v>0.47776799123989278</v>
      </c>
      <c r="F93" s="127">
        <v>0.58899999999999997</v>
      </c>
      <c r="G93" s="134">
        <f>IF(ISBLANK(F93),"-",$D$101/$F$98*F93)</f>
        <v>0.47333782080089071</v>
      </c>
      <c r="I93" s="254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202">
        <f>AVERAGE(D91:D94)</f>
        <v>0.4956666666666667</v>
      </c>
      <c r="E95" s="142">
        <f>AVERAGE(E91:E94)</f>
        <v>0.47744691060061867</v>
      </c>
      <c r="F95" s="203">
        <f>AVERAGE(F91:F94)</f>
        <v>0.58866666666666667</v>
      </c>
      <c r="G95" s="204">
        <f>AVERAGE(G91:G94)</f>
        <v>0.47306994427525356</v>
      </c>
    </row>
    <row r="96" spans="1:12" ht="26.25" customHeight="1" x14ac:dyDescent="0.4">
      <c r="A96" s="119" t="s">
        <v>72</v>
      </c>
      <c r="B96" s="105">
        <v>1</v>
      </c>
      <c r="C96" s="205" t="s">
        <v>113</v>
      </c>
      <c r="D96" s="206">
        <v>4.33</v>
      </c>
      <c r="E96" s="93"/>
      <c r="F96" s="145">
        <v>5.19</v>
      </c>
    </row>
    <row r="97" spans="1:10" ht="26.25" customHeight="1" x14ac:dyDescent="0.4">
      <c r="A97" s="119" t="s">
        <v>74</v>
      </c>
      <c r="B97" s="105">
        <v>1</v>
      </c>
      <c r="C97" s="207" t="s">
        <v>114</v>
      </c>
      <c r="D97" s="208">
        <f>D96*$B$87</f>
        <v>4.33</v>
      </c>
      <c r="E97" s="148"/>
      <c r="F97" s="147">
        <f>F96*$B$87</f>
        <v>5.19</v>
      </c>
    </row>
    <row r="98" spans="1:10" ht="19.5" customHeight="1" thickBot="1" x14ac:dyDescent="0.35">
      <c r="A98" s="119" t="s">
        <v>76</v>
      </c>
      <c r="B98" s="148">
        <f>(B97/B96)*(B95/B94)*(B93/B92)*(B91/B90)*B89</f>
        <v>125</v>
      </c>
      <c r="C98" s="207" t="s">
        <v>115</v>
      </c>
      <c r="D98" s="209">
        <f>D97*$B$83/100</f>
        <v>4.3256699999999997</v>
      </c>
      <c r="E98" s="150"/>
      <c r="F98" s="149">
        <f>F97*$B$83/100</f>
        <v>5.1848100000000015</v>
      </c>
    </row>
    <row r="99" spans="1:10" ht="19.5" customHeight="1" thickBot="1" x14ac:dyDescent="0.35">
      <c r="A99" s="255" t="s">
        <v>78</v>
      </c>
      <c r="B99" s="256"/>
      <c r="C99" s="207" t="s">
        <v>116</v>
      </c>
      <c r="D99" s="210">
        <f>D98/$B$98</f>
        <v>3.4605359999999995E-2</v>
      </c>
      <c r="E99" s="150"/>
      <c r="F99" s="153">
        <f>F98/$B$98</f>
        <v>4.1478480000000012E-2</v>
      </c>
      <c r="H99" s="84"/>
    </row>
    <row r="100" spans="1:10" ht="19.5" customHeight="1" thickBot="1" x14ac:dyDescent="0.35">
      <c r="A100" s="257"/>
      <c r="B100" s="258"/>
      <c r="C100" s="207" t="s">
        <v>80</v>
      </c>
      <c r="D100" s="211">
        <f>$B$56/$B$116</f>
        <v>3.3333333333333333E-2</v>
      </c>
      <c r="F100" s="158"/>
      <c r="G100" s="212"/>
      <c r="H100" s="84"/>
    </row>
    <row r="101" spans="1:10" ht="18.75" x14ac:dyDescent="0.3">
      <c r="C101" s="207" t="s">
        <v>81</v>
      </c>
      <c r="D101" s="208">
        <f>D100*$B$98</f>
        <v>4.166666666666667</v>
      </c>
      <c r="F101" s="158"/>
      <c r="H101" s="84"/>
    </row>
    <row r="102" spans="1:10" ht="19.5" customHeight="1" thickBot="1" x14ac:dyDescent="0.35">
      <c r="C102" s="213" t="s">
        <v>82</v>
      </c>
      <c r="D102" s="214">
        <f>D101/B34</f>
        <v>4.166666666666667</v>
      </c>
      <c r="F102" s="162"/>
      <c r="H102" s="84"/>
      <c r="J102" s="215"/>
    </row>
    <row r="103" spans="1:10" ht="18.75" x14ac:dyDescent="0.3">
      <c r="C103" s="216" t="s">
        <v>117</v>
      </c>
      <c r="D103" s="217">
        <f>AVERAGE(E91:E94,G91:G94)</f>
        <v>0.47525842743793612</v>
      </c>
      <c r="F103" s="162"/>
      <c r="G103" s="212"/>
      <c r="H103" s="84"/>
      <c r="J103" s="218"/>
    </row>
    <row r="104" spans="1:10" ht="18.75" x14ac:dyDescent="0.3">
      <c r="C104" s="190" t="s">
        <v>84</v>
      </c>
      <c r="D104" s="219">
        <f>STDEV(E91:E94,G91:G94)/D103</f>
        <v>5.3536593189661983E-3</v>
      </c>
      <c r="F104" s="162"/>
      <c r="H104" s="84"/>
      <c r="J104" s="218"/>
    </row>
    <row r="105" spans="1:10" ht="19.5" customHeight="1" thickBot="1" x14ac:dyDescent="0.35">
      <c r="C105" s="192" t="s">
        <v>20</v>
      </c>
      <c r="D105" s="220">
        <f>COUNT(E91:E94,G91:G94)</f>
        <v>6</v>
      </c>
      <c r="F105" s="162"/>
      <c r="H105" s="84"/>
      <c r="J105" s="218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21" t="s">
        <v>121</v>
      </c>
    </row>
    <row r="108" spans="1:10" ht="26.25" customHeight="1" x14ac:dyDescent="0.4">
      <c r="A108" s="119" t="s">
        <v>122</v>
      </c>
      <c r="B108" s="120">
        <v>5</v>
      </c>
      <c r="C108" s="173">
        <v>1</v>
      </c>
      <c r="D108" s="222">
        <v>0.42599999999999999</v>
      </c>
      <c r="E108" s="223">
        <f t="shared" ref="E108:E113" si="1">IF(ISBLANK(D108),"-",D108/$D$103*$D$100*$B$116)</f>
        <v>268.90633100175666</v>
      </c>
      <c r="F108" s="224">
        <f t="shared" ref="F108:F113" si="2">IF(ISBLANK(D108), "-", (E108/$B$56)*100)</f>
        <v>89.635443667252218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225">
        <v>0.42899999999999999</v>
      </c>
      <c r="E109" s="226">
        <f t="shared" si="1"/>
        <v>270.80003755810702</v>
      </c>
      <c r="F109" s="227">
        <f t="shared" si="2"/>
        <v>90.266679186035674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225">
        <v>0.43099999999999999</v>
      </c>
      <c r="E110" s="226">
        <f t="shared" si="1"/>
        <v>272.06250859567399</v>
      </c>
      <c r="F110" s="227">
        <f t="shared" si="2"/>
        <v>90.687502865224673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225">
        <v>0.42499999999999999</v>
      </c>
      <c r="E111" s="226">
        <f t="shared" si="1"/>
        <v>268.2750954829732</v>
      </c>
      <c r="F111" s="227">
        <f t="shared" si="2"/>
        <v>89.425031827657733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225">
        <v>0.42399999999999999</v>
      </c>
      <c r="E112" s="226">
        <f t="shared" si="1"/>
        <v>267.64385996418969</v>
      </c>
      <c r="F112" s="227">
        <f t="shared" si="2"/>
        <v>89.21461998806322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228">
        <v>0.42</v>
      </c>
      <c r="E113" s="229">
        <f t="shared" si="1"/>
        <v>265.11891788905587</v>
      </c>
      <c r="F113" s="230">
        <f t="shared" si="2"/>
        <v>88.372972629685293</v>
      </c>
    </row>
    <row r="114" spans="1:10" ht="27" customHeight="1" thickBot="1" x14ac:dyDescent="0.45">
      <c r="A114" s="119" t="s">
        <v>101</v>
      </c>
      <c r="B114" s="120">
        <v>1</v>
      </c>
      <c r="C114" s="231"/>
      <c r="D114" s="148"/>
      <c r="E114" s="93"/>
      <c r="F114" s="227"/>
    </row>
    <row r="115" spans="1:10" ht="26.25" customHeight="1" x14ac:dyDescent="0.4">
      <c r="A115" s="119" t="s">
        <v>102</v>
      </c>
      <c r="B115" s="120">
        <v>1</v>
      </c>
      <c r="C115" s="231"/>
      <c r="D115" s="232" t="s">
        <v>71</v>
      </c>
      <c r="E115" s="233">
        <f>AVERAGE(E108:E113)</f>
        <v>268.80112508195941</v>
      </c>
      <c r="F115" s="234">
        <f>AVERAGE(F108:F113)</f>
        <v>89.600375027319799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9000</v>
      </c>
      <c r="C116" s="235"/>
      <c r="D116" s="236" t="s">
        <v>84</v>
      </c>
      <c r="E116" s="191">
        <f>STDEV(E108:E113)/E115</f>
        <v>9.0849572712041523E-3</v>
      </c>
      <c r="F116" s="237">
        <f>STDEV(F108:F113)/F115</f>
        <v>9.0849572712041748E-3</v>
      </c>
      <c r="I116" s="93"/>
    </row>
    <row r="117" spans="1:10" ht="27" customHeight="1" thickBot="1" x14ac:dyDescent="0.45">
      <c r="A117" s="255" t="s">
        <v>78</v>
      </c>
      <c r="B117" s="259"/>
      <c r="C117" s="238"/>
      <c r="D117" s="192" t="s">
        <v>20</v>
      </c>
      <c r="E117" s="239">
        <f>COUNT(E108:E113)</f>
        <v>6</v>
      </c>
      <c r="F117" s="240">
        <f>COUNT(F108:F113)</f>
        <v>6</v>
      </c>
      <c r="I117" s="93"/>
      <c r="J117" s="218"/>
    </row>
    <row r="118" spans="1:10" ht="26.25" customHeight="1" thickBot="1" x14ac:dyDescent="0.35">
      <c r="A118" s="257"/>
      <c r="B118" s="260"/>
      <c r="C118" s="93"/>
      <c r="D118" s="241"/>
      <c r="E118" s="261" t="s">
        <v>123</v>
      </c>
      <c r="F118" s="262"/>
      <c r="G118" s="93"/>
      <c r="H118" s="93"/>
      <c r="I118" s="93"/>
    </row>
    <row r="119" spans="1:10" ht="25.5" customHeight="1" x14ac:dyDescent="0.4">
      <c r="A119" s="242"/>
      <c r="B119" s="115"/>
      <c r="C119" s="93"/>
      <c r="D119" s="236" t="s">
        <v>124</v>
      </c>
      <c r="E119" s="243">
        <f>MIN(E108:E113)</f>
        <v>265.11891788905587</v>
      </c>
      <c r="F119" s="244">
        <f>MIN(F108:F113)</f>
        <v>88.372972629685293</v>
      </c>
      <c r="G119" s="93"/>
      <c r="H119" s="93"/>
      <c r="I119" s="93"/>
    </row>
    <row r="120" spans="1:10" ht="24" customHeight="1" thickBot="1" x14ac:dyDescent="0.45">
      <c r="A120" s="242"/>
      <c r="B120" s="115"/>
      <c r="C120" s="93"/>
      <c r="D120" s="159" t="s">
        <v>125</v>
      </c>
      <c r="E120" s="245">
        <f>MAX(E108:E113)</f>
        <v>272.06250859567399</v>
      </c>
      <c r="F120" s="246">
        <f>MAX(F108:F113)</f>
        <v>90.687502865224673</v>
      </c>
      <c r="G120" s="93"/>
      <c r="H120" s="93"/>
      <c r="I120" s="93"/>
    </row>
    <row r="121" spans="1:10" ht="27" customHeight="1" x14ac:dyDescent="0.3">
      <c r="A121" s="242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42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42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263" t="str">
        <f>B26</f>
        <v>ISONIAZID</v>
      </c>
      <c r="D124" s="263"/>
      <c r="E124" s="93" t="s">
        <v>127</v>
      </c>
      <c r="F124" s="93"/>
      <c r="G124" s="247">
        <f>F115</f>
        <v>89.600375027319799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7">
        <f>MIN(F108:F113)</f>
        <v>88.372972629685293</v>
      </c>
      <c r="E125" s="104" t="s">
        <v>130</v>
      </c>
      <c r="F125" s="247">
        <f>MAX(F108:F113)</f>
        <v>90.687502865224673</v>
      </c>
      <c r="G125" s="194"/>
      <c r="H125" s="93"/>
      <c r="I125" s="93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264" t="s">
        <v>26</v>
      </c>
      <c r="C127" s="264"/>
      <c r="E127" s="197" t="s">
        <v>27</v>
      </c>
      <c r="F127" s="250"/>
      <c r="G127" s="264" t="s">
        <v>28</v>
      </c>
      <c r="H127" s="264"/>
    </row>
    <row r="128" spans="1:10" ht="69.95" customHeight="1" x14ac:dyDescent="0.3">
      <c r="A128" s="103" t="s">
        <v>29</v>
      </c>
      <c r="B128" s="251"/>
      <c r="C128" s="251"/>
      <c r="E128" s="251"/>
      <c r="F128" s="93"/>
      <c r="G128" s="251"/>
      <c r="H128" s="251"/>
    </row>
    <row r="129" spans="1:9" ht="69.95" customHeight="1" x14ac:dyDescent="0.3">
      <c r="A129" s="103" t="s">
        <v>30</v>
      </c>
      <c r="B129" s="252"/>
      <c r="C129" s="252"/>
      <c r="E129" s="252"/>
      <c r="F129" s="93"/>
      <c r="G129" s="253"/>
      <c r="H129" s="253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3" workbookViewId="0">
      <selection activeCell="B44" sqref="B44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6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295" t="s">
        <v>0</v>
      </c>
      <c r="B15" s="295"/>
      <c r="C15" s="295"/>
      <c r="D15" s="295"/>
      <c r="E15" s="295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5</v>
      </c>
      <c r="D17" s="54"/>
      <c r="E17" s="55"/>
    </row>
    <row r="18" spans="1:5" ht="16.5" customHeight="1" x14ac:dyDescent="0.3">
      <c r="A18" s="56" t="s">
        <v>4</v>
      </c>
      <c r="B18" s="49" t="s">
        <v>131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99.9</v>
      </c>
      <c r="C19" s="55"/>
      <c r="D19" s="55"/>
      <c r="E19" s="55"/>
    </row>
    <row r="20" spans="1:5" ht="16.5" customHeight="1" x14ac:dyDescent="0.3">
      <c r="A20" s="53" t="s">
        <v>8</v>
      </c>
      <c r="B20" s="57">
        <v>5.66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</f>
        <v>0.56600000000000006</v>
      </c>
      <c r="C21" s="55"/>
      <c r="D21" s="55"/>
      <c r="E21" s="55"/>
    </row>
    <row r="22" spans="1:5" ht="15.75" customHeight="1" x14ac:dyDescent="0.25">
      <c r="A22" s="55"/>
      <c r="B22" s="59">
        <v>42646.559953703705</v>
      </c>
      <c r="C22" s="55"/>
      <c r="D22" s="55"/>
      <c r="E22" s="55"/>
    </row>
    <row r="23" spans="1:5" ht="16.5" customHeight="1" x14ac:dyDescent="0.3">
      <c r="A23" s="60" t="s">
        <v>13</v>
      </c>
      <c r="B23" s="61" t="s">
        <v>14</v>
      </c>
      <c r="C23" s="60" t="s">
        <v>15</v>
      </c>
      <c r="D23" s="60" t="s">
        <v>16</v>
      </c>
      <c r="E23" s="60" t="s">
        <v>17</v>
      </c>
    </row>
    <row r="24" spans="1:5" ht="16.5" customHeight="1" x14ac:dyDescent="0.3">
      <c r="A24" s="62">
        <v>1</v>
      </c>
      <c r="B24" s="63">
        <v>32164062</v>
      </c>
      <c r="C24" s="63">
        <v>2248.1999999999998</v>
      </c>
      <c r="D24" s="64">
        <v>1.5</v>
      </c>
      <c r="E24" s="65">
        <v>1.5</v>
      </c>
    </row>
    <row r="25" spans="1:5" ht="16.5" customHeight="1" x14ac:dyDescent="0.3">
      <c r="A25" s="62">
        <v>2</v>
      </c>
      <c r="B25" s="63">
        <v>32365725</v>
      </c>
      <c r="C25" s="63">
        <v>2225.8000000000002</v>
      </c>
      <c r="D25" s="64">
        <v>1.6</v>
      </c>
      <c r="E25" s="64">
        <v>1.5</v>
      </c>
    </row>
    <row r="26" spans="1:5" ht="16.5" customHeight="1" x14ac:dyDescent="0.3">
      <c r="A26" s="62">
        <v>3</v>
      </c>
      <c r="B26" s="63">
        <v>32201290</v>
      </c>
      <c r="C26" s="63">
        <v>2223.9</v>
      </c>
      <c r="D26" s="64">
        <v>1.6</v>
      </c>
      <c r="E26" s="64">
        <v>1.5</v>
      </c>
    </row>
    <row r="27" spans="1:5" ht="16.5" customHeight="1" x14ac:dyDescent="0.3">
      <c r="A27" s="62">
        <v>4</v>
      </c>
      <c r="B27" s="63">
        <v>32397244</v>
      </c>
      <c r="C27" s="63">
        <v>2209.3000000000002</v>
      </c>
      <c r="D27" s="64">
        <v>1.6</v>
      </c>
      <c r="E27" s="64">
        <v>1.5</v>
      </c>
    </row>
    <row r="28" spans="1:5" ht="16.5" customHeight="1" x14ac:dyDescent="0.3">
      <c r="A28" s="62">
        <v>5</v>
      </c>
      <c r="B28" s="63">
        <v>32351417</v>
      </c>
      <c r="C28" s="63">
        <v>2228.3000000000002</v>
      </c>
      <c r="D28" s="64">
        <v>1.6</v>
      </c>
      <c r="E28" s="64">
        <v>1.5</v>
      </c>
    </row>
    <row r="29" spans="1:5" ht="16.5" customHeight="1" x14ac:dyDescent="0.3">
      <c r="A29" s="62">
        <v>6</v>
      </c>
      <c r="B29" s="66">
        <v>32296440</v>
      </c>
      <c r="C29" s="66">
        <v>2223.9</v>
      </c>
      <c r="D29" s="67">
        <v>1.6</v>
      </c>
      <c r="E29" s="67">
        <v>1.5</v>
      </c>
    </row>
    <row r="30" spans="1:5" ht="16.5" customHeight="1" x14ac:dyDescent="0.3">
      <c r="A30" s="68" t="s">
        <v>18</v>
      </c>
      <c r="B30" s="69">
        <f>AVERAGE(B24:B29)</f>
        <v>32296029.666666668</v>
      </c>
      <c r="C30" s="70">
        <f>AVERAGE(C24:C29)</f>
        <v>2226.5666666666666</v>
      </c>
      <c r="D30" s="71">
        <f>AVERAGE(D24:D29)</f>
        <v>1.5833333333333333</v>
      </c>
      <c r="E30" s="71">
        <f>AVERAGE(E24:E29)</f>
        <v>1.5</v>
      </c>
    </row>
    <row r="31" spans="1:5" ht="16.5" customHeight="1" x14ac:dyDescent="0.3">
      <c r="A31" s="72" t="s">
        <v>19</v>
      </c>
      <c r="B31" s="73">
        <f>(STDEV(B24:B29)/B30)</f>
        <v>2.9230902998741612E-3</v>
      </c>
      <c r="C31" s="74"/>
      <c r="D31" s="74"/>
      <c r="E31" s="75"/>
    </row>
    <row r="32" spans="1:5" s="49" customFormat="1" ht="16.5" customHeight="1" x14ac:dyDescent="0.3">
      <c r="A32" s="76" t="s">
        <v>20</v>
      </c>
      <c r="B32" s="77">
        <f>COUNT(B24:B29)</f>
        <v>6</v>
      </c>
      <c r="C32" s="78"/>
      <c r="D32" s="79"/>
      <c r="E32" s="80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1" t="s">
        <v>22</v>
      </c>
      <c r="C34" s="82"/>
      <c r="D34" s="82"/>
      <c r="E34" s="82"/>
    </row>
    <row r="35" spans="1:5" ht="16.5" customHeight="1" x14ac:dyDescent="0.3">
      <c r="A35" s="56"/>
      <c r="B35" s="81" t="s">
        <v>23</v>
      </c>
      <c r="C35" s="82"/>
      <c r="D35" s="82"/>
      <c r="E35" s="82"/>
    </row>
    <row r="36" spans="1:5" ht="16.5" customHeight="1" x14ac:dyDescent="0.3">
      <c r="A36" s="56"/>
      <c r="B36" s="81" t="s">
        <v>24</v>
      </c>
      <c r="C36" s="82"/>
      <c r="D36" s="82"/>
      <c r="E36" s="82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60" t="s">
        <v>13</v>
      </c>
      <c r="B44" s="61" t="s">
        <v>14</v>
      </c>
      <c r="C44" s="60" t="s">
        <v>15</v>
      </c>
      <c r="D44" s="60" t="s">
        <v>16</v>
      </c>
      <c r="E44" s="60" t="s">
        <v>17</v>
      </c>
    </row>
    <row r="45" spans="1:5" ht="16.5" customHeight="1" x14ac:dyDescent="0.3">
      <c r="A45" s="62">
        <v>1</v>
      </c>
      <c r="B45" s="63"/>
      <c r="C45" s="63"/>
      <c r="D45" s="64"/>
      <c r="E45" s="65"/>
    </row>
    <row r="46" spans="1:5" ht="16.5" customHeight="1" x14ac:dyDescent="0.3">
      <c r="A46" s="62">
        <v>2</v>
      </c>
      <c r="B46" s="63"/>
      <c r="C46" s="63"/>
      <c r="D46" s="64"/>
      <c r="E46" s="64"/>
    </row>
    <row r="47" spans="1:5" ht="16.5" customHeight="1" x14ac:dyDescent="0.3">
      <c r="A47" s="62">
        <v>3</v>
      </c>
      <c r="B47" s="63"/>
      <c r="C47" s="63"/>
      <c r="D47" s="64"/>
      <c r="E47" s="64"/>
    </row>
    <row r="48" spans="1:5" ht="16.5" customHeight="1" x14ac:dyDescent="0.3">
      <c r="A48" s="62">
        <v>4</v>
      </c>
      <c r="B48" s="63"/>
      <c r="C48" s="63"/>
      <c r="D48" s="64"/>
      <c r="E48" s="64"/>
    </row>
    <row r="49" spans="1:7" ht="16.5" customHeight="1" x14ac:dyDescent="0.3">
      <c r="A49" s="62">
        <v>5</v>
      </c>
      <c r="B49" s="63"/>
      <c r="C49" s="63"/>
      <c r="D49" s="64"/>
      <c r="E49" s="64"/>
    </row>
    <row r="50" spans="1:7" ht="16.5" customHeight="1" x14ac:dyDescent="0.3">
      <c r="A50" s="62">
        <v>6</v>
      </c>
      <c r="B50" s="66"/>
      <c r="C50" s="66"/>
      <c r="D50" s="67"/>
      <c r="E50" s="67"/>
    </row>
    <row r="51" spans="1:7" ht="16.5" customHeight="1" x14ac:dyDescent="0.3">
      <c r="A51" s="68" t="s">
        <v>18</v>
      </c>
      <c r="B51" s="69" t="e">
        <f>AVERAGE(B45:B50)</f>
        <v>#DIV/0!</v>
      </c>
      <c r="C51" s="70" t="e">
        <f>AVERAGE(C45:C50)</f>
        <v>#DIV/0!</v>
      </c>
      <c r="D51" s="71" t="e">
        <f>AVERAGE(D45:D50)</f>
        <v>#DIV/0!</v>
      </c>
      <c r="E51" s="71" t="e">
        <f>AVERAGE(E45:E50)</f>
        <v>#DIV/0!</v>
      </c>
    </row>
    <row r="52" spans="1:7" ht="16.5" customHeight="1" x14ac:dyDescent="0.3">
      <c r="A52" s="72" t="s">
        <v>19</v>
      </c>
      <c r="B52" s="73" t="e">
        <f>(STDEV(B45:B50)/B51)</f>
        <v>#DIV/0!</v>
      </c>
      <c r="C52" s="74"/>
      <c r="D52" s="74"/>
      <c r="E52" s="75"/>
    </row>
    <row r="53" spans="1:7" s="49" customFormat="1" ht="16.5" customHeight="1" x14ac:dyDescent="0.3">
      <c r="A53" s="76" t="s">
        <v>20</v>
      </c>
      <c r="B53" s="77">
        <f>COUNT(B45:B50)</f>
        <v>0</v>
      </c>
      <c r="C53" s="78"/>
      <c r="D53" s="79"/>
      <c r="E53" s="80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1" t="s">
        <v>22</v>
      </c>
      <c r="C55" s="82"/>
      <c r="D55" s="82"/>
      <c r="E55" s="82"/>
    </row>
    <row r="56" spans="1:7" ht="16.5" customHeight="1" x14ac:dyDescent="0.3">
      <c r="A56" s="56"/>
      <c r="B56" s="81" t="s">
        <v>23</v>
      </c>
      <c r="C56" s="82"/>
      <c r="D56" s="82"/>
      <c r="E56" s="82"/>
    </row>
    <row r="57" spans="1:7" ht="16.5" customHeight="1" x14ac:dyDescent="0.3">
      <c r="A57" s="56"/>
      <c r="B57" s="81" t="s">
        <v>24</v>
      </c>
      <c r="C57" s="82"/>
      <c r="D57" s="82"/>
      <c r="E57" s="82"/>
    </row>
    <row r="58" spans="1:7" ht="14.25" customHeight="1" thickBot="1" x14ac:dyDescent="0.3">
      <c r="A58" s="83"/>
      <c r="B58" s="84"/>
      <c r="D58" s="85"/>
      <c r="F58" s="86"/>
      <c r="G58" s="86"/>
    </row>
    <row r="59" spans="1:7" ht="15" customHeight="1" x14ac:dyDescent="0.3">
      <c r="B59" s="296" t="s">
        <v>26</v>
      </c>
      <c r="C59" s="296"/>
      <c r="E59" s="87" t="s">
        <v>27</v>
      </c>
      <c r="F59" s="88"/>
      <c r="G59" s="87" t="s">
        <v>28</v>
      </c>
    </row>
    <row r="60" spans="1:7" ht="15" customHeight="1" x14ac:dyDescent="0.3">
      <c r="A60" s="89" t="s">
        <v>29</v>
      </c>
      <c r="B60" s="90"/>
      <c r="C60" s="90"/>
      <c r="E60" s="90"/>
      <c r="G60" s="90"/>
    </row>
    <row r="61" spans="1:7" ht="15" customHeight="1" x14ac:dyDescent="0.3">
      <c r="A61" s="89" t="s">
        <v>30</v>
      </c>
      <c r="B61" s="91"/>
      <c r="C61" s="91"/>
      <c r="E61" s="91"/>
      <c r="G61" s="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0" t="s">
        <v>31</v>
      </c>
      <c r="B11" s="301"/>
      <c r="C11" s="301"/>
      <c r="D11" s="301"/>
      <c r="E11" s="301"/>
      <c r="F11" s="302"/>
      <c r="G11" s="41"/>
    </row>
    <row r="12" spans="1:7" ht="16.5" customHeight="1" x14ac:dyDescent="0.3">
      <c r="A12" s="299" t="s">
        <v>32</v>
      </c>
      <c r="B12" s="299"/>
      <c r="C12" s="299"/>
      <c r="D12" s="299"/>
      <c r="E12" s="299"/>
      <c r="F12" s="299"/>
      <c r="G12" s="40"/>
    </row>
    <row r="14" spans="1:7" ht="16.5" customHeight="1" x14ac:dyDescent="0.3">
      <c r="A14" s="304" t="s">
        <v>33</v>
      </c>
      <c r="B14" s="304"/>
      <c r="C14" s="10" t="s">
        <v>5</v>
      </c>
    </row>
    <row r="15" spans="1:7" ht="16.5" customHeight="1" x14ac:dyDescent="0.3">
      <c r="A15" s="304" t="s">
        <v>34</v>
      </c>
      <c r="B15" s="304"/>
      <c r="C15" s="10" t="s">
        <v>7</v>
      </c>
    </row>
    <row r="16" spans="1:7" ht="16.5" customHeight="1" x14ac:dyDescent="0.3">
      <c r="A16" s="304" t="s">
        <v>35</v>
      </c>
      <c r="B16" s="304"/>
      <c r="C16" s="10" t="s">
        <v>9</v>
      </c>
    </row>
    <row r="17" spans="1:5" ht="16.5" customHeight="1" x14ac:dyDescent="0.3">
      <c r="A17" s="304" t="s">
        <v>36</v>
      </c>
      <c r="B17" s="304"/>
      <c r="C17" s="10" t="s">
        <v>11</v>
      </c>
    </row>
    <row r="18" spans="1:5" ht="16.5" customHeight="1" x14ac:dyDescent="0.3">
      <c r="A18" s="304" t="s">
        <v>37</v>
      </c>
      <c r="B18" s="304"/>
      <c r="C18" s="47" t="s">
        <v>12</v>
      </c>
    </row>
    <row r="19" spans="1:5" ht="16.5" customHeight="1" x14ac:dyDescent="0.3">
      <c r="A19" s="304" t="s">
        <v>38</v>
      </c>
      <c r="B19" s="3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9" t="s">
        <v>1</v>
      </c>
      <c r="B21" s="299"/>
      <c r="C21" s="9" t="s">
        <v>39</v>
      </c>
      <c r="D21" s="16"/>
    </row>
    <row r="22" spans="1:5" ht="15.75" customHeight="1" x14ac:dyDescent="0.3">
      <c r="A22" s="303"/>
      <c r="B22" s="303"/>
      <c r="C22" s="7"/>
      <c r="D22" s="303"/>
      <c r="E22" s="30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398.5</v>
      </c>
      <c r="D24" s="37">
        <f t="shared" ref="D24:D43" si="0">(C24-$C$46)/$C$46</f>
        <v>-4.4904102573711142E-3</v>
      </c>
      <c r="E24" s="3"/>
    </row>
    <row r="25" spans="1:5" ht="15.75" customHeight="1" x14ac:dyDescent="0.3">
      <c r="C25" s="45">
        <v>398.2</v>
      </c>
      <c r="D25" s="38">
        <f t="shared" si="0"/>
        <v>-5.2398528594358573E-3</v>
      </c>
      <c r="E25" s="3"/>
    </row>
    <row r="26" spans="1:5" ht="15.75" customHeight="1" x14ac:dyDescent="0.3">
      <c r="C26" s="45">
        <v>398.33</v>
      </c>
      <c r="D26" s="38">
        <f t="shared" si="0"/>
        <v>-4.9150943985411585E-3</v>
      </c>
      <c r="E26" s="3"/>
    </row>
    <row r="27" spans="1:5" ht="15.75" customHeight="1" x14ac:dyDescent="0.3">
      <c r="C27" s="45">
        <v>406.26</v>
      </c>
      <c r="D27" s="38">
        <f t="shared" si="0"/>
        <v>1.4895171716036141E-2</v>
      </c>
      <c r="E27" s="3"/>
    </row>
    <row r="28" spans="1:5" ht="15.75" customHeight="1" x14ac:dyDescent="0.3">
      <c r="C28" s="45">
        <v>400.94</v>
      </c>
      <c r="D28" s="38">
        <f t="shared" si="0"/>
        <v>1.6050562394218902E-3</v>
      </c>
      <c r="E28" s="3"/>
    </row>
    <row r="29" spans="1:5" ht="15.75" customHeight="1" x14ac:dyDescent="0.3">
      <c r="C29" s="45">
        <v>405.25</v>
      </c>
      <c r="D29" s="38">
        <f t="shared" si="0"/>
        <v>1.2372048289084959E-2</v>
      </c>
      <c r="E29" s="3"/>
    </row>
    <row r="30" spans="1:5" ht="15.75" customHeight="1" x14ac:dyDescent="0.3">
      <c r="C30" s="45">
        <v>395.26</v>
      </c>
      <c r="D30" s="38">
        <f t="shared" si="0"/>
        <v>-1.2584390359670052E-2</v>
      </c>
      <c r="E30" s="3"/>
    </row>
    <row r="31" spans="1:5" ht="15.75" customHeight="1" x14ac:dyDescent="0.3">
      <c r="C31" s="45">
        <v>405.17</v>
      </c>
      <c r="D31" s="38">
        <f t="shared" si="0"/>
        <v>1.2172196928534407E-2</v>
      </c>
      <c r="E31" s="3"/>
    </row>
    <row r="32" spans="1:5" ht="15.75" customHeight="1" x14ac:dyDescent="0.3">
      <c r="C32" s="45">
        <v>396.19</v>
      </c>
      <c r="D32" s="38">
        <f t="shared" si="0"/>
        <v>-1.0261118293269421E-2</v>
      </c>
      <c r="E32" s="3"/>
    </row>
    <row r="33" spans="1:7" ht="15.75" customHeight="1" x14ac:dyDescent="0.3">
      <c r="C33" s="45">
        <v>399.66</v>
      </c>
      <c r="D33" s="38">
        <f t="shared" si="0"/>
        <v>-1.5925655293874896E-3</v>
      </c>
      <c r="E33" s="3"/>
    </row>
    <row r="34" spans="1:7" ht="15.75" customHeight="1" x14ac:dyDescent="0.3">
      <c r="C34" s="45">
        <v>393.65</v>
      </c>
      <c r="D34" s="38">
        <f t="shared" si="0"/>
        <v>-1.6606398990750719E-2</v>
      </c>
      <c r="E34" s="3"/>
    </row>
    <row r="35" spans="1:7" ht="15.75" customHeight="1" x14ac:dyDescent="0.3">
      <c r="C35" s="45">
        <v>401.39</v>
      </c>
      <c r="D35" s="38">
        <f t="shared" si="0"/>
        <v>2.7292201425189334E-3</v>
      </c>
      <c r="E35" s="3"/>
    </row>
    <row r="36" spans="1:7" ht="15.75" customHeight="1" x14ac:dyDescent="0.3">
      <c r="C36" s="45">
        <v>399.17</v>
      </c>
      <c r="D36" s="38">
        <f t="shared" si="0"/>
        <v>-2.8166551127598791E-3</v>
      </c>
      <c r="E36" s="3"/>
    </row>
    <row r="37" spans="1:7" ht="15.75" customHeight="1" x14ac:dyDescent="0.3">
      <c r="C37" s="45">
        <v>395.02</v>
      </c>
      <c r="D37" s="38">
        <f t="shared" si="0"/>
        <v>-1.3183944441321847E-2</v>
      </c>
      <c r="E37" s="3"/>
    </row>
    <row r="38" spans="1:7" ht="15.75" customHeight="1" x14ac:dyDescent="0.3">
      <c r="C38" s="45">
        <v>401.8</v>
      </c>
      <c r="D38" s="38">
        <f t="shared" si="0"/>
        <v>3.7534583653407718E-3</v>
      </c>
      <c r="E38" s="3"/>
    </row>
    <row r="39" spans="1:7" ht="15.75" customHeight="1" x14ac:dyDescent="0.3">
      <c r="C39" s="45">
        <v>402.36</v>
      </c>
      <c r="D39" s="38">
        <f t="shared" si="0"/>
        <v>5.1524178891949107E-3</v>
      </c>
      <c r="E39" s="3"/>
    </row>
    <row r="40" spans="1:7" ht="15.75" customHeight="1" x14ac:dyDescent="0.3">
      <c r="C40" s="45">
        <v>402.11</v>
      </c>
      <c r="D40" s="38">
        <f t="shared" si="0"/>
        <v>4.5278823874743161E-3</v>
      </c>
      <c r="E40" s="3"/>
    </row>
    <row r="41" spans="1:7" ht="15.75" customHeight="1" x14ac:dyDescent="0.3">
      <c r="C41" s="45">
        <v>399.68</v>
      </c>
      <c r="D41" s="38">
        <f t="shared" si="0"/>
        <v>-1.5426026892498873E-3</v>
      </c>
      <c r="E41" s="3"/>
    </row>
    <row r="42" spans="1:7" ht="15.75" customHeight="1" x14ac:dyDescent="0.3">
      <c r="C42" s="45">
        <v>404.91</v>
      </c>
      <c r="D42" s="38">
        <f t="shared" si="0"/>
        <v>1.1522680006745011E-2</v>
      </c>
      <c r="E42" s="3"/>
    </row>
    <row r="43" spans="1:7" ht="16.5" customHeight="1" x14ac:dyDescent="0.3">
      <c r="C43" s="46">
        <v>402.1</v>
      </c>
      <c r="D43" s="39">
        <f t="shared" si="0"/>
        <v>4.5029009674055149E-3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8005.95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400.29750000000001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7">
        <f>C46</f>
        <v>400.29750000000001</v>
      </c>
      <c r="C49" s="43">
        <f>-IF(C46&lt;=80,10%,IF(C46&lt;250,7.5%,5%))</f>
        <v>-0.05</v>
      </c>
      <c r="D49" s="31">
        <f>IF(C46&lt;=80,C46*0.9,IF(C46&lt;250,C46*0.925,C46*0.95))</f>
        <v>380.282625</v>
      </c>
    </row>
    <row r="50" spans="1:6" ht="17.25" customHeight="1" x14ac:dyDescent="0.3">
      <c r="B50" s="298"/>
      <c r="C50" s="44">
        <f>IF(C46&lt;=80, 10%, IF(C46&lt;250, 7.5%, 5%))</f>
        <v>0.05</v>
      </c>
      <c r="D50" s="31">
        <f>IF(C46&lt;=80, C46*1.1, IF(C46&lt;250, C46*1.075, C46*1.05))</f>
        <v>420.31237500000003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Isoniazid</vt:lpstr>
      <vt:lpstr>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2016-10-04T06:10:28Z</cp:lastPrinted>
  <dcterms:created xsi:type="dcterms:W3CDTF">2005-07-05T10:19:27Z</dcterms:created>
  <dcterms:modified xsi:type="dcterms:W3CDTF">2016-10-04T06:11:44Z</dcterms:modified>
</cp:coreProperties>
</file>