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492" windowWidth="20772" windowHeight="9408"/>
  </bookViews>
  <sheets>
    <sheet name="Uniformity" sheetId="8" r:id="rId1"/>
    <sheet name="SST Lam" sheetId="1" r:id="rId2"/>
    <sheet name="SST Teno" sheetId="6" r:id="rId3"/>
    <sheet name="SST Efv" sheetId="7" r:id="rId4"/>
    <sheet name="Lamivudine" sheetId="3" r:id="rId5"/>
    <sheet name="Tenofovir DF" sheetId="4" r:id="rId6"/>
    <sheet name="Efavirenz" sheetId="5" r:id="rId7"/>
  </sheets>
  <definedNames>
    <definedName name="_xlnm.Print_Area" localSheetId="6">Efavirenz!$A$1:$H$131</definedName>
    <definedName name="_xlnm.Print_Area" localSheetId="4">Lamivudine!$A$1:$H$131</definedName>
    <definedName name="_xlnm.Print_Area" localSheetId="5">'Tenofovir DF'!$A$1:$H$130</definedName>
    <definedName name="_xlnm.Print_Area" localSheetId="0">Uniformity!$A$1:$F$54</definedName>
  </definedNames>
  <calcPr calcId="145621"/>
</workbook>
</file>

<file path=xl/calcChain.xml><?xml version="1.0" encoding="utf-8"?>
<calcChain xmlns="http://schemas.openxmlformats.org/spreadsheetml/2006/main">
  <c r="B7" i="7" l="1"/>
  <c r="B23" i="5" l="1"/>
  <c r="B22" i="5"/>
  <c r="B23" i="4"/>
  <c r="B22" i="4"/>
  <c r="C46" i="8"/>
  <c r="D50" i="8" s="1"/>
  <c r="C45" i="8"/>
  <c r="D33" i="8"/>
  <c r="D29" i="8"/>
  <c r="C19" i="8"/>
  <c r="B19" i="5"/>
  <c r="B19" i="4"/>
  <c r="B39" i="7"/>
  <c r="E37" i="7"/>
  <c r="D37" i="7"/>
  <c r="C37" i="7"/>
  <c r="B37" i="7"/>
  <c r="B38" i="7" s="1"/>
  <c r="B18" i="7"/>
  <c r="E16" i="7"/>
  <c r="D16" i="7"/>
  <c r="C16" i="7"/>
  <c r="B16" i="7"/>
  <c r="B17" i="7" s="1"/>
  <c r="B39" i="6"/>
  <c r="E37" i="6"/>
  <c r="D37" i="6"/>
  <c r="C37" i="6"/>
  <c r="B37" i="6"/>
  <c r="B38" i="6" s="1"/>
  <c r="B18" i="6"/>
  <c r="E16" i="6"/>
  <c r="D16" i="6"/>
  <c r="C16" i="6"/>
  <c r="B16" i="6"/>
  <c r="B17" i="6" s="1"/>
  <c r="B7" i="6"/>
  <c r="B7" i="1"/>
  <c r="D68" i="5"/>
  <c r="D64" i="5"/>
  <c r="D60" i="5"/>
  <c r="D68" i="4"/>
  <c r="D64" i="4"/>
  <c r="D60" i="4"/>
  <c r="D37" i="8" l="1"/>
  <c r="D41" i="8"/>
  <c r="B57" i="3"/>
  <c r="D25" i="8"/>
  <c r="C50" i="8"/>
  <c r="D24" i="8"/>
  <c r="D28" i="8"/>
  <c r="D32" i="8"/>
  <c r="D36" i="8"/>
  <c r="D40" i="8"/>
  <c r="D49" i="8"/>
  <c r="D27" i="8"/>
  <c r="D31" i="8"/>
  <c r="D35" i="8"/>
  <c r="D39" i="8"/>
  <c r="D43" i="8"/>
  <c r="C49" i="8"/>
  <c r="D26" i="8"/>
  <c r="D30" i="8"/>
  <c r="D34" i="8"/>
  <c r="D38" i="8"/>
  <c r="D42" i="8"/>
  <c r="B49" i="8"/>
  <c r="C124" i="5"/>
  <c r="B116" i="5"/>
  <c r="D100" i="5" s="1"/>
  <c r="B98" i="5"/>
  <c r="F95" i="5"/>
  <c r="D95" i="5"/>
  <c r="I92" i="5"/>
  <c r="B87" i="5"/>
  <c r="D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D44" i="5" s="1"/>
  <c r="B30" i="5"/>
  <c r="C124" i="4"/>
  <c r="B116" i="4"/>
  <c r="D100" i="4" s="1"/>
  <c r="B98" i="4"/>
  <c r="F95" i="4"/>
  <c r="D95" i="4"/>
  <c r="B87" i="4"/>
  <c r="D97" i="4" s="1"/>
  <c r="B83" i="4"/>
  <c r="B81" i="4"/>
  <c r="B80" i="4"/>
  <c r="B79" i="4"/>
  <c r="C76" i="4"/>
  <c r="B68" i="4"/>
  <c r="C56" i="4"/>
  <c r="B55" i="4"/>
  <c r="B45" i="4"/>
  <c r="D48" i="4" s="1"/>
  <c r="F42" i="4"/>
  <c r="D42" i="4"/>
  <c r="B34" i="4"/>
  <c r="B30" i="4"/>
  <c r="C124" i="3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B30" i="3"/>
  <c r="B39" i="1"/>
  <c r="E37" i="1"/>
  <c r="D37" i="1"/>
  <c r="C37" i="1"/>
  <c r="B37" i="1"/>
  <c r="B38" i="1" s="1"/>
  <c r="B18" i="1"/>
  <c r="E16" i="1"/>
  <c r="D16" i="1"/>
  <c r="C16" i="1"/>
  <c r="B16" i="1"/>
  <c r="B17" i="1" s="1"/>
  <c r="D101" i="5" l="1"/>
  <c r="D102" i="5" s="1"/>
  <c r="F97" i="5"/>
  <c r="F98" i="5" s="1"/>
  <c r="D101" i="4"/>
  <c r="D102" i="4" s="1"/>
  <c r="I92" i="4"/>
  <c r="F97" i="4"/>
  <c r="F98" i="4" s="1"/>
  <c r="I92" i="3"/>
  <c r="D101" i="3"/>
  <c r="D102" i="3" s="1"/>
  <c r="F97" i="3"/>
  <c r="F98" i="3" s="1"/>
  <c r="B57" i="4"/>
  <c r="B69" i="4" s="1"/>
  <c r="B57" i="5"/>
  <c r="B69" i="5" s="1"/>
  <c r="I39" i="5"/>
  <c r="D49" i="5"/>
  <c r="F44" i="5"/>
  <c r="F45" i="5" s="1"/>
  <c r="D45" i="5"/>
  <c r="D98" i="5"/>
  <c r="E40" i="5"/>
  <c r="E41" i="5"/>
  <c r="E39" i="5"/>
  <c r="I39" i="4"/>
  <c r="D49" i="4"/>
  <c r="F44" i="4"/>
  <c r="F45" i="4" s="1"/>
  <c r="D44" i="4"/>
  <c r="D45" i="4" s="1"/>
  <c r="G94" i="4"/>
  <c r="D98" i="4"/>
  <c r="I39" i="3"/>
  <c r="D49" i="3"/>
  <c r="F44" i="3"/>
  <c r="F45" i="3" s="1"/>
  <c r="G41" i="3" s="1"/>
  <c r="D44" i="3"/>
  <c r="D45" i="3" s="1"/>
  <c r="E38" i="3" s="1"/>
  <c r="D98" i="3"/>
  <c r="E39" i="3"/>
  <c r="B69" i="3"/>
  <c r="F99" i="4" l="1"/>
  <c r="G91" i="4"/>
  <c r="G92" i="4"/>
  <c r="G93" i="4"/>
  <c r="G41" i="5"/>
  <c r="F46" i="5"/>
  <c r="G40" i="5"/>
  <c r="G38" i="5"/>
  <c r="G39" i="5"/>
  <c r="D46" i="5"/>
  <c r="E38" i="5"/>
  <c r="E42" i="5" s="1"/>
  <c r="F99" i="5"/>
  <c r="G92" i="5"/>
  <c r="G91" i="5"/>
  <c r="G94" i="5"/>
  <c r="G93" i="5"/>
  <c r="E94" i="5"/>
  <c r="E91" i="5"/>
  <c r="D99" i="5"/>
  <c r="E92" i="5"/>
  <c r="E93" i="5"/>
  <c r="E39" i="4"/>
  <c r="D46" i="4"/>
  <c r="E38" i="4"/>
  <c r="E41" i="4"/>
  <c r="E40" i="4"/>
  <c r="G41" i="4"/>
  <c r="F46" i="4"/>
  <c r="G39" i="4"/>
  <c r="G38" i="4"/>
  <c r="G40" i="4"/>
  <c r="E93" i="4"/>
  <c r="E92" i="4"/>
  <c r="E94" i="4"/>
  <c r="E91" i="4"/>
  <c r="D99" i="4"/>
  <c r="G38" i="3"/>
  <c r="E40" i="3"/>
  <c r="F46" i="3"/>
  <c r="D46" i="3"/>
  <c r="E41" i="3"/>
  <c r="G39" i="3"/>
  <c r="G40" i="3"/>
  <c r="E94" i="3"/>
  <c r="E93" i="3"/>
  <c r="D99" i="3"/>
  <c r="E92" i="3"/>
  <c r="E91" i="3"/>
  <c r="F99" i="3"/>
  <c r="G94" i="3"/>
  <c r="G91" i="3"/>
  <c r="G93" i="3"/>
  <c r="G92" i="3"/>
  <c r="D52" i="4" l="1"/>
  <c r="G95" i="4"/>
  <c r="G42" i="5"/>
  <c r="D52" i="5"/>
  <c r="D50" i="5"/>
  <c r="D103" i="5"/>
  <c r="D105" i="5"/>
  <c r="E95" i="5"/>
  <c r="G95" i="5"/>
  <c r="D50" i="4"/>
  <c r="G61" i="4" s="1"/>
  <c r="H61" i="4" s="1"/>
  <c r="E42" i="4"/>
  <c r="G71" i="4"/>
  <c r="H71" i="4" s="1"/>
  <c r="G60" i="4"/>
  <c r="G63" i="4"/>
  <c r="H63" i="4" s="1"/>
  <c r="D105" i="4"/>
  <c r="D103" i="4"/>
  <c r="E95" i="4"/>
  <c r="G42" i="4"/>
  <c r="E42" i="3"/>
  <c r="D50" i="3"/>
  <c r="D51" i="3" s="1"/>
  <c r="D52" i="3"/>
  <c r="G42" i="3"/>
  <c r="D103" i="3"/>
  <c r="D105" i="3"/>
  <c r="E95" i="3"/>
  <c r="G95" i="3"/>
  <c r="G69" i="4" l="1"/>
  <c r="H69" i="4" s="1"/>
  <c r="G65" i="4"/>
  <c r="H65" i="4" s="1"/>
  <c r="G64" i="4"/>
  <c r="H64" i="4" s="1"/>
  <c r="G68" i="4"/>
  <c r="H68" i="4" s="1"/>
  <c r="G66" i="4"/>
  <c r="H66" i="4" s="1"/>
  <c r="G70" i="4"/>
  <c r="H70" i="4" s="1"/>
  <c r="G60" i="5"/>
  <c r="G64" i="5"/>
  <c r="H64" i="5" s="1"/>
  <c r="G67" i="5"/>
  <c r="H67" i="5" s="1"/>
  <c r="G63" i="5"/>
  <c r="H63" i="5" s="1"/>
  <c r="G66" i="5"/>
  <c r="H66" i="5" s="1"/>
  <c r="G68" i="5"/>
  <c r="H68" i="5" s="1"/>
  <c r="G71" i="5"/>
  <c r="H71" i="5" s="1"/>
  <c r="G70" i="5"/>
  <c r="H70" i="5" s="1"/>
  <c r="G62" i="5"/>
  <c r="H62" i="5" s="1"/>
  <c r="G69" i="5"/>
  <c r="H69" i="5" s="1"/>
  <c r="G65" i="5"/>
  <c r="H65" i="5" s="1"/>
  <c r="G61" i="5"/>
  <c r="H61" i="5" s="1"/>
  <c r="D51" i="5"/>
  <c r="E113" i="5"/>
  <c r="F113" i="5" s="1"/>
  <c r="E111" i="5"/>
  <c r="F111" i="5" s="1"/>
  <c r="E109" i="5"/>
  <c r="F109" i="5" s="1"/>
  <c r="E112" i="5"/>
  <c r="F112" i="5" s="1"/>
  <c r="E110" i="5"/>
  <c r="F110" i="5" s="1"/>
  <c r="E108" i="5"/>
  <c r="D104" i="5"/>
  <c r="D51" i="4"/>
  <c r="G62" i="4"/>
  <c r="H62" i="4" s="1"/>
  <c r="G67" i="4"/>
  <c r="H67" i="4" s="1"/>
  <c r="H60" i="4"/>
  <c r="E112" i="4"/>
  <c r="F112" i="4" s="1"/>
  <c r="E108" i="4"/>
  <c r="E113" i="4"/>
  <c r="F113" i="4" s="1"/>
  <c r="E111" i="4"/>
  <c r="F111" i="4" s="1"/>
  <c r="E109" i="4"/>
  <c r="F109" i="4" s="1"/>
  <c r="D104" i="4"/>
  <c r="E110" i="4"/>
  <c r="F110" i="4" s="1"/>
  <c r="G66" i="3"/>
  <c r="H66" i="3" s="1"/>
  <c r="G63" i="3"/>
  <c r="H63" i="3" s="1"/>
  <c r="G65" i="3"/>
  <c r="H65" i="3" s="1"/>
  <c r="G69" i="3"/>
  <c r="H69" i="3" s="1"/>
  <c r="G71" i="3"/>
  <c r="H71" i="3" s="1"/>
  <c r="G64" i="3"/>
  <c r="H64" i="3" s="1"/>
  <c r="G67" i="3"/>
  <c r="H67" i="3" s="1"/>
  <c r="G70" i="3"/>
  <c r="H70" i="3" s="1"/>
  <c r="G68" i="3"/>
  <c r="H68" i="3" s="1"/>
  <c r="G61" i="3"/>
  <c r="H61" i="3" s="1"/>
  <c r="G60" i="3"/>
  <c r="G62" i="3"/>
  <c r="H62" i="3" s="1"/>
  <c r="E113" i="3"/>
  <c r="F113" i="3" s="1"/>
  <c r="E111" i="3"/>
  <c r="F111" i="3" s="1"/>
  <c r="E112" i="3"/>
  <c r="F112" i="3" s="1"/>
  <c r="E110" i="3"/>
  <c r="F110" i="3" s="1"/>
  <c r="E108" i="3"/>
  <c r="E109" i="3"/>
  <c r="F109" i="3" s="1"/>
  <c r="D104" i="3"/>
  <c r="H60" i="5" l="1"/>
  <c r="G74" i="5"/>
  <c r="G72" i="5"/>
  <c r="G73" i="5" s="1"/>
  <c r="E120" i="5"/>
  <c r="E117" i="5"/>
  <c r="F108" i="5"/>
  <c r="E119" i="5"/>
  <c r="E115" i="5"/>
  <c r="E116" i="5" s="1"/>
  <c r="G72" i="4"/>
  <c r="G73" i="4" s="1"/>
  <c r="G74" i="4"/>
  <c r="E119" i="4"/>
  <c r="E120" i="4"/>
  <c r="E117" i="4"/>
  <c r="F108" i="4"/>
  <c r="E115" i="4"/>
  <c r="E116" i="4" s="1"/>
  <c r="H74" i="4"/>
  <c r="H72" i="4"/>
  <c r="G72" i="3"/>
  <c r="G73" i="3" s="1"/>
  <c r="G74" i="3"/>
  <c r="H60" i="3"/>
  <c r="H74" i="3" s="1"/>
  <c r="E120" i="3"/>
  <c r="E117" i="3"/>
  <c r="F108" i="3"/>
  <c r="E119" i="3"/>
  <c r="E115" i="3"/>
  <c r="E116" i="3" s="1"/>
  <c r="H74" i="5" l="1"/>
  <c r="H72" i="5"/>
  <c r="G76" i="5" s="1"/>
  <c r="D125" i="5"/>
  <c r="F115" i="5"/>
  <c r="F125" i="5"/>
  <c r="F120" i="5"/>
  <c r="F117" i="5"/>
  <c r="F119" i="5"/>
  <c r="G76" i="4"/>
  <c r="H73" i="4"/>
  <c r="D125" i="4"/>
  <c r="F115" i="4"/>
  <c r="F125" i="4"/>
  <c r="F120" i="4"/>
  <c r="F117" i="4"/>
  <c r="F119" i="4"/>
  <c r="H72" i="3"/>
  <c r="G76" i="3" s="1"/>
  <c r="D125" i="3"/>
  <c r="F115" i="3"/>
  <c r="F125" i="3"/>
  <c r="F120" i="3"/>
  <c r="F117" i="3"/>
  <c r="F119" i="3"/>
  <c r="H73" i="5" l="1"/>
  <c r="G124" i="5"/>
  <c r="F116" i="5"/>
  <c r="G124" i="4"/>
  <c r="F116" i="4"/>
  <c r="H73" i="3"/>
  <c r="G124" i="3"/>
  <c r="F116" i="3"/>
</calcChain>
</file>

<file path=xl/sharedStrings.xml><?xml version="1.0" encoding="utf-8"?>
<sst xmlns="http://schemas.openxmlformats.org/spreadsheetml/2006/main" count="660" uniqueCount="141">
  <si>
    <t>HPLC System Suitability Report</t>
  </si>
  <si>
    <t>Analysis Data</t>
  </si>
  <si>
    <t>Assay</t>
  </si>
  <si>
    <t>Sample(s)</t>
  </si>
  <si>
    <t>Reference Substance:</t>
  </si>
  <si>
    <t>TENOFOVIR DISOPROXIL FUMARATE/ LAMIVUDINE/ EFAVIRENZ TABLETS 300 MG/300 MG/ 600 MG</t>
  </si>
  <si>
    <t>% age Purity:</t>
  </si>
  <si>
    <t>Weight (mg):</t>
  </si>
  <si>
    <t xml:space="preserve">Tenofovir Disoproxil Fumarate , Lamivudine  &amp; Efavirenz </t>
  </si>
  <si>
    <t>Standard Conc (mg/mL):</t>
  </si>
  <si>
    <t>Each film coated tablet contains Tenofovir Disoproxil Fumarate 300 mg, Lamivudine USP 300 mg &amp; Efavirenz USP 600 mg tablets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</si>
  <si>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</si>
  <si>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</si>
  <si>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</si>
  <si>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</si>
  <si>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</si>
  <si>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</si>
  <si>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</si>
  <si>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</si>
  <si>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</si>
  <si>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</si>
  <si>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</si>
  <si>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</si>
  <si>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</si>
  <si>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</si>
  <si>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</si>
  <si>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</si>
  <si>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</si>
  <si>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</si>
  <si>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</si>
  <si>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</si>
  <si>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</si>
  <si>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</si>
  <si>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</si>
  <si>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</si>
  <si>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</si>
  <si>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</si>
  <si>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</si>
  <si>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</si>
  <si>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</si>
  <si>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</si>
  <si>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</si>
  <si>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</si>
  <si>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</si>
  <si>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</si>
  <si>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</si>
  <si>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</si>
  <si>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</si>
  <si>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</si>
  <si>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</si>
  <si>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</si>
  <si>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</si>
  <si>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</si>
  <si>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</si>
  <si>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</si>
  <si>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</si>
  <si>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</si>
  <si>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</si>
  <si>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</si>
  <si>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</si>
  <si>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</si>
  <si>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</si>
  <si>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</si>
  <si>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</si>
  <si>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</si>
  <si>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</si>
  <si>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</si>
  <si>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</si>
  <si>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</si>
  <si>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</si>
  <si>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</si>
  <si>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</si>
  <si>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</si>
  <si>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</si>
  <si>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</si>
  <si>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</si>
  <si>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</si>
  <si>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</si>
  <si>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</si>
  <si>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</si>
  <si>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</si>
  <si>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</si>
  <si>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</si>
  <si>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</si>
  <si>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</si>
  <si>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</si>
  <si>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</si>
  <si>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</si>
  <si>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</si>
  <si>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</si>
  <si>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</si>
  <si>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</si>
  <si>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</si>
  <si>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</si>
  <si>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</si>
  <si>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</si>
  <si>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</si>
  <si>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</si>
  <si>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</si>
  <si>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</si>
  <si>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</si>
  <si>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</si>
  <si>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</si>
  <si>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</si>
  <si>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</si>
  <si>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</si>
  <si>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</si>
  <si>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</si>
  <si>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</si>
  <si>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</si>
  <si>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</si>
  <si>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</si>
  <si>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</si>
  <si>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</si>
  <si>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</si>
  <si>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</si>
  <si>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</si>
  <si>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</si>
  <si>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</si>
  <si>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</si>
  <si>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</si>
  <si>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</si>
  <si>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</si>
  <si>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</si>
  <si>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</si>
  <si>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</si>
  <si>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</si>
  <si>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</si>
  <si>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</si>
  <si>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Lamivudine</t>
  </si>
  <si>
    <t>L 10M388</t>
  </si>
  <si>
    <t>Tenofovir DF</t>
  </si>
  <si>
    <t>T11-8</t>
  </si>
  <si>
    <t>Efavirenz</t>
  </si>
  <si>
    <t>E35-1</t>
  </si>
  <si>
    <t xml:space="preserve">Tenofovir  </t>
  </si>
  <si>
    <t>NDQB201609125</t>
  </si>
  <si>
    <t>TENOFOVIR DISOPROXIL FUMARATE/  LAMIVUDINE/ EFAVIRENZ  TABLETS 300 MG/300 MG /600 MG</t>
  </si>
  <si>
    <t xml:space="preserve">Each film coated tablet contains: Tenofovir disoproxil fumarate 300 mg, Lamivudine USP 300 mg, Efavirenz USP 600 mg. </t>
  </si>
  <si>
    <t>2016-09-30 12:24:38</t>
  </si>
  <si>
    <t>TENOFOVIR DISOPROXIL FUMARATE/ LAMIVUDINE/ EFAVIRENZ TABLETS 300 mg/300 mg/ 600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</si>
</sst>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9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3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718">
    <xf numFmtId="0" fontId="0" fillId="2" borderId="0" xfId="0" applyFill="1"/>
    <xf numFmtId="0" fontId="2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" fillId="2" borderId="0" xfId="1" applyFont="1" applyFill="1"/>
    <xf numFmtId="0" fontId="10" fillId="2" borderId="0" xfId="1" applyFont="1" applyFill="1" applyAlignment="1">
      <alignment wrapText="1"/>
    </xf>
    <xf numFmtId="0" fontId="4" fillId="2" borderId="0" xfId="1" applyFont="1" applyFill="1"/>
    <xf numFmtId="0" fontId="6" fillId="2" borderId="0" xfId="1" applyFont="1" applyFill="1"/>
    <xf numFmtId="167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7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9" fillId="2" borderId="0" xfId="1" applyFont="1" applyFill="1"/>
    <xf numFmtId="164" fontId="1" fillId="2" borderId="0" xfId="1" applyNumberFormat="1" applyFont="1" applyFill="1"/>
    <xf numFmtId="164" fontId="5" fillId="2" borderId="12" xfId="1" applyNumberFormat="1" applyFont="1" applyFill="1" applyBorder="1" applyAlignment="1">
      <alignment horizontal="center" wrapText="1"/>
    </xf>
    <xf numFmtId="0" fontId="5" fillId="2" borderId="12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14" xfId="1" applyNumberFormat="1" applyFont="1" applyFill="1" applyBorder="1" applyProtection="1">
      <protection locked="0"/>
    </xf>
    <xf numFmtId="10" fontId="6" fillId="2" borderId="13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14" xfId="1" applyNumberFormat="1" applyFont="1" applyFill="1" applyBorder="1" applyAlignment="1">
      <alignment horizontal="center"/>
    </xf>
    <xf numFmtId="2" fontId="6" fillId="3" borderId="15" xfId="1" applyNumberFormat="1" applyFont="1" applyFill="1" applyBorder="1" applyProtection="1">
      <protection locked="0"/>
    </xf>
    <xf numFmtId="10" fontId="6" fillId="2" borderId="15" xfId="1" applyNumberFormat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12" xfId="1" applyFont="1" applyFill="1" applyBorder="1" applyAlignment="1">
      <alignment horizontal="right" vertical="center"/>
    </xf>
    <xf numFmtId="166" fontId="6" fillId="2" borderId="12" xfId="1" applyNumberFormat="1" applyFont="1" applyFill="1" applyBorder="1" applyAlignment="1">
      <alignment horizontal="center" vertical="center"/>
    </xf>
    <xf numFmtId="166" fontId="6" fillId="2" borderId="0" xfId="1" applyNumberFormat="1" applyFont="1" applyFill="1" applyAlignment="1">
      <alignment horizontal="center"/>
    </xf>
    <xf numFmtId="164" fontId="5" fillId="2" borderId="12" xfId="1" applyNumberFormat="1" applyFont="1" applyFill="1" applyBorder="1" applyAlignment="1">
      <alignment horizontal="center" vertical="center"/>
    </xf>
    <xf numFmtId="2" fontId="8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8" fillId="2" borderId="0" xfId="1" applyNumberFormat="1" applyFont="1" applyFill="1"/>
    <xf numFmtId="0" fontId="5" fillId="2" borderId="12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5" fontId="5" fillId="2" borderId="16" xfId="1" applyNumberFormat="1" applyFont="1" applyFill="1" applyBorder="1" applyAlignment="1">
      <alignment horizontal="center"/>
    </xf>
    <xf numFmtId="2" fontId="5" fillId="2" borderId="12" xfId="1" applyNumberFormat="1" applyFont="1" applyFill="1" applyBorder="1" applyAlignment="1">
      <alignment horizontal="center" vertical="center"/>
    </xf>
    <xf numFmtId="165" fontId="5" fillId="2" borderId="17" xfId="1" applyNumberFormat="1" applyFont="1" applyFill="1" applyBorder="1" applyAlignment="1">
      <alignment horizontal="center"/>
    </xf>
    <xf numFmtId="0" fontId="6" fillId="2" borderId="9" xfId="1" applyFont="1" applyFill="1" applyBorder="1"/>
    <xf numFmtId="0" fontId="6" fillId="2" borderId="0" xfId="1" applyFont="1" applyFill="1" applyAlignment="1">
      <alignment horizontal="center"/>
    </xf>
    <xf numFmtId="10" fontId="6" fillId="2" borderId="9" xfId="1" applyNumberFormat="1" applyFont="1" applyFill="1" applyBorder="1"/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7" xfId="1" applyFont="1" applyFill="1" applyBorder="1"/>
    <xf numFmtId="0" fontId="5" fillId="2" borderId="11" xfId="1" applyFont="1" applyFill="1" applyBorder="1"/>
    <xf numFmtId="0" fontId="5" fillId="2" borderId="0" xfId="1" applyFont="1" applyFill="1"/>
    <xf numFmtId="0" fontId="6" fillId="2" borderId="11" xfId="1" applyFont="1" applyFill="1" applyBorder="1"/>
    <xf numFmtId="0" fontId="0" fillId="2" borderId="0" xfId="1" applyFont="1" applyFill="1"/>
    <xf numFmtId="0" fontId="26" fillId="2" borderId="0" xfId="0" applyFont="1" applyFill="1" applyAlignment="1">
      <alignment horizontal="left"/>
    </xf>
    <xf numFmtId="2" fontId="26" fillId="2" borderId="0" xfId="0" applyNumberFormat="1" applyFont="1" applyFill="1" applyAlignment="1">
      <alignment horizontal="center"/>
    </xf>
    <xf numFmtId="164" fontId="26" fillId="2" borderId="0" xfId="0" applyNumberFormat="1" applyFont="1" applyFill="1" applyAlignment="1">
      <alignment horizontal="center"/>
    </xf>
    <xf numFmtId="0" fontId="27" fillId="3" borderId="3" xfId="0" applyFont="1" applyFill="1" applyBorder="1" applyAlignment="1" applyProtection="1">
      <alignment horizontal="center"/>
      <protection locked="0"/>
    </xf>
    <xf numFmtId="0" fontId="27" fillId="3" borderId="6" xfId="0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alignment horizontal="center"/>
      <protection locked="0"/>
    </xf>
    <xf numFmtId="2" fontId="27" fillId="3" borderId="57" xfId="0" applyNumberFormat="1" applyFont="1" applyFill="1" applyBorder="1" applyAlignment="1" applyProtection="1">
      <alignment horizontal="center"/>
      <protection locked="0"/>
    </xf>
    <xf numFmtId="0" fontId="27" fillId="3" borderId="5" xfId="0" applyFont="1" applyFill="1" applyBorder="1" applyAlignment="1" applyProtection="1">
      <alignment horizontal="center"/>
      <protection locked="0"/>
    </xf>
    <xf numFmtId="0" fontId="27" fillId="3" borderId="8" xfId="0" applyFont="1" applyFill="1" applyBorder="1" applyAlignment="1" applyProtection="1">
      <alignment horizontal="center"/>
      <protection locked="0"/>
    </xf>
    <xf numFmtId="2" fontId="27" fillId="3" borderId="8" xfId="0" applyNumberFormat="1" applyFont="1" applyFill="1" applyBorder="1" applyAlignment="1" applyProtection="1">
      <alignment horizontal="center"/>
      <protection locked="0"/>
    </xf>
    <xf numFmtId="0" fontId="28" fillId="3" borderId="29" xfId="0" applyFont="1" applyFill="1" applyBorder="1" applyAlignment="1" applyProtection="1">
      <alignment horizontal="center"/>
      <protection locked="0"/>
    </xf>
    <xf numFmtId="0" fontId="28" fillId="3" borderId="23" xfId="0" applyFont="1" applyFill="1" applyBorder="1" applyAlignment="1" applyProtection="1">
      <alignment horizontal="center"/>
      <protection locked="0"/>
    </xf>
    <xf numFmtId="0" fontId="28" fillId="3" borderId="34" xfId="0" applyFont="1" applyFill="1" applyBorder="1" applyAlignment="1" applyProtection="1">
      <alignment horizontal="center"/>
      <protection locked="0"/>
    </xf>
    <xf numFmtId="171" fontId="28" fillId="3" borderId="34" xfId="0" applyNumberFormat="1" applyFont="1" applyFill="1" applyBorder="1" applyAlignment="1" applyProtection="1">
      <alignment horizontal="center"/>
      <protection locked="0"/>
    </xf>
    <xf numFmtId="0" fontId="28" fillId="3" borderId="52" xfId="0" applyFont="1" applyFill="1" applyBorder="1" applyAlignment="1" applyProtection="1">
      <alignment horizontal="center"/>
      <protection locked="0"/>
    </xf>
    <xf numFmtId="0" fontId="28" fillId="3" borderId="16" xfId="0" applyFont="1" applyFill="1" applyBorder="1" applyAlignment="1" applyProtection="1">
      <alignment horizontal="center"/>
      <protection locked="0"/>
    </xf>
    <xf numFmtId="166" fontId="5" fillId="2" borderId="13" xfId="1" applyNumberFormat="1" applyFont="1" applyFill="1" applyBorder="1" applyAlignment="1">
      <alignment horizontal="center" vertical="center"/>
    </xf>
    <xf numFmtId="166" fontId="5" fillId="2" borderId="15" xfId="1" applyNumberFormat="1" applyFont="1" applyFill="1" applyBorder="1" applyAlignment="1">
      <alignment horizontal="center" vertical="center"/>
    </xf>
    <xf numFmtId="0" fontId="10" fillId="2" borderId="18" xfId="1" applyFont="1" applyFill="1" applyBorder="1" applyAlignment="1">
      <alignment horizontal="center" wrapText="1"/>
    </xf>
    <xf numFmtId="0" fontId="10" fillId="2" borderId="19" xfId="1" applyFont="1" applyFill="1" applyBorder="1" applyAlignment="1">
      <alignment horizontal="center" wrapText="1"/>
    </xf>
    <xf numFmtId="0" fontId="10" fillId="2" borderId="20" xfId="1" applyFont="1" applyFill="1" applyBorder="1" applyAlignment="1">
      <alignment horizontal="center" wrapText="1"/>
    </xf>
    <xf numFmtId="0" fontId="4" fillId="2" borderId="0" xfId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4" fontId="1" fillId="2" borderId="0" xfId="1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tabSelected="1" view="pageBreakPreview" workbookViewId="0">
      <selection activeCell="F20" sqref="F20"/>
    </sheetView>
  </sheetViews>
  <sheetFormatPr defaultColWidth="9.109375" defaultRowHeight="13.8" x14ac:dyDescent="0.3"/>
  <cols>
    <col min="1" max="1" width="15.5546875" style="607" customWidth="1"/>
    <col min="2" max="2" width="18.44140625" style="607" customWidth="1"/>
    <col min="3" max="3" width="14.33203125" style="607" customWidth="1"/>
    <col min="4" max="4" width="15" style="607" customWidth="1"/>
    <col min="5" max="5" width="9.109375" style="607" customWidth="1"/>
    <col min="6" max="6" width="27.88671875" style="607" customWidth="1"/>
    <col min="7" max="7" width="12.33203125" style="607" customWidth="1"/>
    <col min="8" max="8" width="9.109375" style="607" customWidth="1"/>
    <col min="9" max="16384" width="9.109375" style="650"/>
  </cols>
  <sheetData>
    <row r="10" spans="1:7" ht="13.5" customHeight="1" thickBot="1" x14ac:dyDescent="0.35"/>
    <row r="11" spans="1:7" ht="13.5" customHeight="1" thickBot="1" x14ac:dyDescent="0.35">
      <c r="A11" s="669" t="s">
        <v>29</v>
      </c>
      <c r="B11" s="670"/>
      <c r="C11" s="670"/>
      <c r="D11" s="670"/>
      <c r="E11" s="670"/>
      <c r="F11" s="671"/>
      <c r="G11" s="608"/>
    </row>
    <row r="12" spans="1:7" ht="16.5" customHeight="1" x14ac:dyDescent="0.3">
      <c r="A12" s="672" t="s">
        <v>30</v>
      </c>
      <c r="B12" s="672"/>
      <c r="C12" s="672"/>
      <c r="D12" s="672"/>
      <c r="E12" s="672"/>
      <c r="F12" s="672"/>
      <c r="G12" s="609"/>
    </row>
    <row r="14" spans="1:7" ht="16.5" customHeight="1" x14ac:dyDescent="0.3">
      <c r="A14" s="673" t="s">
        <v>31</v>
      </c>
      <c r="B14" s="673"/>
      <c r="C14" s="610" t="s">
        <v>137</v>
      </c>
    </row>
    <row r="15" spans="1:7" ht="16.5" customHeight="1" x14ac:dyDescent="0.3">
      <c r="A15" s="673" t="s">
        <v>32</v>
      </c>
      <c r="B15" s="673"/>
      <c r="C15" s="610" t="s">
        <v>136</v>
      </c>
    </row>
    <row r="16" spans="1:7" ht="16.5" customHeight="1" x14ac:dyDescent="0.3">
      <c r="A16" s="673" t="s">
        <v>33</v>
      </c>
      <c r="B16" s="673"/>
      <c r="C16" s="610" t="s">
        <v>8</v>
      </c>
    </row>
    <row r="17" spans="1:5" ht="16.5" customHeight="1" x14ac:dyDescent="0.3">
      <c r="A17" s="673" t="s">
        <v>34</v>
      </c>
      <c r="B17" s="673"/>
      <c r="C17" s="610" t="s">
        <v>138</v>
      </c>
    </row>
    <row r="18" spans="1:5" ht="16.5" customHeight="1" x14ac:dyDescent="0.3">
      <c r="A18" s="673" t="s">
        <v>35</v>
      </c>
      <c r="B18" s="673"/>
      <c r="C18" s="611" t="s">
        <v>139</v>
      </c>
    </row>
    <row r="19" spans="1:5" ht="16.5" customHeight="1" x14ac:dyDescent="0.3">
      <c r="A19" s="673" t="s">
        <v>36</v>
      </c>
      <c r="B19" s="673"/>
      <c r="C19" s="611" t="e">
        <f>#REF!</f>
        <v>#REF!</v>
      </c>
    </row>
    <row r="20" spans="1:5" ht="16.5" customHeight="1" x14ac:dyDescent="0.3">
      <c r="A20" s="612"/>
      <c r="B20" s="612"/>
      <c r="C20" s="613"/>
    </row>
    <row r="21" spans="1:5" ht="16.5" customHeight="1" x14ac:dyDescent="0.3">
      <c r="A21" s="672" t="s">
        <v>1</v>
      </c>
      <c r="B21" s="672"/>
      <c r="C21" s="614" t="s">
        <v>37</v>
      </c>
      <c r="D21" s="615"/>
    </row>
    <row r="22" spans="1:5" ht="15.75" customHeight="1" thickBot="1" x14ac:dyDescent="0.35">
      <c r="A22" s="674"/>
      <c r="B22" s="674"/>
      <c r="C22" s="616"/>
      <c r="D22" s="674"/>
      <c r="E22" s="674"/>
    </row>
    <row r="23" spans="1:5" ht="33.75" customHeight="1" thickBot="1" x14ac:dyDescent="0.35">
      <c r="C23" s="617" t="s">
        <v>38</v>
      </c>
      <c r="D23" s="618" t="s">
        <v>39</v>
      </c>
      <c r="E23" s="619"/>
    </row>
    <row r="24" spans="1:5" ht="15.75" customHeight="1" x14ac:dyDescent="0.3">
      <c r="C24" s="620">
        <v>1884.24</v>
      </c>
      <c r="D24" s="621">
        <f t="shared" ref="D24:D43" si="0">(C24-$C$46)/$C$46</f>
        <v>-5.4411380864620995E-3</v>
      </c>
      <c r="E24" s="622"/>
    </row>
    <row r="25" spans="1:5" ht="15.75" customHeight="1" x14ac:dyDescent="0.3">
      <c r="C25" s="620">
        <v>1905.09</v>
      </c>
      <c r="D25" s="623">
        <f t="shared" si="0"/>
        <v>5.5641225336803312E-3</v>
      </c>
      <c r="E25" s="622"/>
    </row>
    <row r="26" spans="1:5" ht="15.75" customHeight="1" x14ac:dyDescent="0.3">
      <c r="C26" s="620">
        <v>1901.19</v>
      </c>
      <c r="D26" s="623">
        <f t="shared" si="0"/>
        <v>3.505584575955911E-3</v>
      </c>
      <c r="E26" s="622"/>
    </row>
    <row r="27" spans="1:5" ht="15.75" customHeight="1" x14ac:dyDescent="0.3">
      <c r="C27" s="620">
        <v>1897.33</v>
      </c>
      <c r="D27" s="623">
        <f t="shared" si="0"/>
        <v>1.4681598280541664E-3</v>
      </c>
      <c r="E27" s="622"/>
    </row>
    <row r="28" spans="1:5" ht="15.75" customHeight="1" x14ac:dyDescent="0.3">
      <c r="C28" s="620">
        <v>1893.3</v>
      </c>
      <c r="D28" s="623">
        <f t="shared" si="0"/>
        <v>-6.5899606159446154E-4</v>
      </c>
      <c r="E28" s="622"/>
    </row>
    <row r="29" spans="1:5" ht="15.75" customHeight="1" x14ac:dyDescent="0.3">
      <c r="C29" s="620">
        <v>1864.98</v>
      </c>
      <c r="D29" s="623">
        <f t="shared" si="0"/>
        <v>-1.5607148616147665E-2</v>
      </c>
      <c r="E29" s="622"/>
    </row>
    <row r="30" spans="1:5" ht="15.75" customHeight="1" x14ac:dyDescent="0.3">
      <c r="C30" s="620">
        <v>1894.64</v>
      </c>
      <c r="D30" s="623">
        <f t="shared" si="0"/>
        <v>4.8296467469928123E-5</v>
      </c>
      <c r="E30" s="622"/>
    </row>
    <row r="31" spans="1:5" ht="15.75" customHeight="1" x14ac:dyDescent="0.3">
      <c r="C31" s="620">
        <v>1866.4</v>
      </c>
      <c r="D31" s="623">
        <f t="shared" si="0"/>
        <v>-1.4857629667437684E-2</v>
      </c>
      <c r="E31" s="622"/>
    </row>
    <row r="32" spans="1:5" ht="15.75" customHeight="1" x14ac:dyDescent="0.3">
      <c r="C32" s="620">
        <v>1893.85</v>
      </c>
      <c r="D32" s="623">
        <f t="shared" si="0"/>
        <v>-3.6868942653077501E-4</v>
      </c>
      <c r="E32" s="622"/>
    </row>
    <row r="33" spans="1:7" ht="15.75" customHeight="1" x14ac:dyDescent="0.3">
      <c r="C33" s="620">
        <v>1911.67</v>
      </c>
      <c r="D33" s="623">
        <f t="shared" si="0"/>
        <v>9.0372455495335308E-3</v>
      </c>
      <c r="E33" s="622"/>
    </row>
    <row r="34" spans="1:7" ht="15.75" customHeight="1" x14ac:dyDescent="0.3">
      <c r="C34" s="620">
        <v>1901.66</v>
      </c>
      <c r="D34" s="623">
        <f t="shared" si="0"/>
        <v>3.7536647913740053E-3</v>
      </c>
      <c r="E34" s="622"/>
    </row>
    <row r="35" spans="1:7" ht="15.75" customHeight="1" x14ac:dyDescent="0.3">
      <c r="C35" s="620">
        <v>1875.87</v>
      </c>
      <c r="D35" s="623">
        <f t="shared" si="0"/>
        <v>-9.8590772418862653E-3</v>
      </c>
      <c r="E35" s="622"/>
    </row>
    <row r="36" spans="1:7" ht="15.75" customHeight="1" x14ac:dyDescent="0.3">
      <c r="C36" s="620">
        <v>1923.07</v>
      </c>
      <c r="D36" s="623">
        <f t="shared" si="0"/>
        <v>1.5054510349035821E-2</v>
      </c>
      <c r="E36" s="622"/>
    </row>
    <row r="37" spans="1:7" ht="15.75" customHeight="1" x14ac:dyDescent="0.3">
      <c r="C37" s="620">
        <v>1892.75</v>
      </c>
      <c r="D37" s="623">
        <f t="shared" si="0"/>
        <v>-9.4930269665814801E-4</v>
      </c>
      <c r="E37" s="622"/>
    </row>
    <row r="38" spans="1:7" ht="15.75" customHeight="1" x14ac:dyDescent="0.3">
      <c r="C38" s="620">
        <v>1897.48</v>
      </c>
      <c r="D38" s="623">
        <f t="shared" si="0"/>
        <v>1.5473343648897719E-3</v>
      </c>
      <c r="E38" s="622"/>
    </row>
    <row r="39" spans="1:7" ht="15.75" customHeight="1" x14ac:dyDescent="0.3">
      <c r="C39" s="620">
        <v>1908.48</v>
      </c>
      <c r="D39" s="623">
        <f t="shared" si="0"/>
        <v>7.3534670661639812E-3</v>
      </c>
      <c r="E39" s="622"/>
    </row>
    <row r="40" spans="1:7" ht="15.75" customHeight="1" x14ac:dyDescent="0.3">
      <c r="C40" s="620">
        <v>1886.09</v>
      </c>
      <c r="D40" s="623">
        <f t="shared" si="0"/>
        <v>-4.4646521321569403E-3</v>
      </c>
      <c r="E40" s="622"/>
    </row>
    <row r="41" spans="1:7" ht="15.75" customHeight="1" x14ac:dyDescent="0.3">
      <c r="C41" s="620">
        <v>1909.63</v>
      </c>
      <c r="D41" s="623">
        <f t="shared" si="0"/>
        <v>7.9604718485699697E-3</v>
      </c>
      <c r="E41" s="622"/>
    </row>
    <row r="42" spans="1:7" ht="15.75" customHeight="1" x14ac:dyDescent="0.3">
      <c r="C42" s="620">
        <v>1892.55</v>
      </c>
      <c r="D42" s="623">
        <f t="shared" si="0"/>
        <v>-1.0548687457722485E-3</v>
      </c>
      <c r="E42" s="622"/>
    </row>
    <row r="43" spans="1:7" ht="16.5" customHeight="1" thickBot="1" x14ac:dyDescent="0.35">
      <c r="C43" s="624">
        <v>1890.7</v>
      </c>
      <c r="D43" s="625">
        <f t="shared" si="0"/>
        <v>-2.0313547000774083E-3</v>
      </c>
      <c r="E43" s="622"/>
    </row>
    <row r="44" spans="1:7" ht="16.5" customHeight="1" thickBot="1" x14ac:dyDescent="0.35">
      <c r="C44" s="626"/>
      <c r="D44" s="622"/>
      <c r="E44" s="627"/>
    </row>
    <row r="45" spans="1:7" ht="16.5" customHeight="1" thickBot="1" x14ac:dyDescent="0.35">
      <c r="B45" s="628" t="s">
        <v>40</v>
      </c>
      <c r="C45" s="629">
        <f>SUM(C24:C44)</f>
        <v>37890.969999999994</v>
      </c>
      <c r="D45" s="630"/>
      <c r="E45" s="626"/>
    </row>
    <row r="46" spans="1:7" ht="17.25" customHeight="1" thickBot="1" x14ac:dyDescent="0.35">
      <c r="B46" s="628" t="s">
        <v>41</v>
      </c>
      <c r="C46" s="631">
        <f>AVERAGE(C24:C44)</f>
        <v>1894.5484999999996</v>
      </c>
      <c r="E46" s="632"/>
    </row>
    <row r="47" spans="1:7" ht="17.25" customHeight="1" thickBot="1" x14ac:dyDescent="0.35">
      <c r="A47" s="610"/>
      <c r="B47" s="633"/>
      <c r="D47" s="634"/>
      <c r="E47" s="632"/>
    </row>
    <row r="48" spans="1:7" ht="33.75" customHeight="1" thickBot="1" x14ac:dyDescent="0.35">
      <c r="B48" s="635" t="s">
        <v>41</v>
      </c>
      <c r="C48" s="618" t="s">
        <v>42</v>
      </c>
      <c r="D48" s="636"/>
      <c r="G48" s="634"/>
    </row>
    <row r="49" spans="1:6" ht="17.25" customHeight="1" thickBot="1" x14ac:dyDescent="0.35">
      <c r="B49" s="667">
        <f>C46</f>
        <v>1894.5484999999996</v>
      </c>
      <c r="C49" s="637">
        <f>-IF(C46&lt;=80,10%,IF(C46&lt;250,7.5%,5%))</f>
        <v>-0.05</v>
      </c>
      <c r="D49" s="638">
        <f>IF(C46&lt;=80,C46*0.9,IF(C46&lt;250,C46*0.925,C46*0.95))</f>
        <v>1799.8210749999996</v>
      </c>
    </row>
    <row r="50" spans="1:6" ht="17.25" customHeight="1" thickBot="1" x14ac:dyDescent="0.35">
      <c r="B50" s="668"/>
      <c r="C50" s="639">
        <f>IF(C46&lt;=80, 10%, IF(C46&lt;250, 7.5%, 5%))</f>
        <v>0.05</v>
      </c>
      <c r="D50" s="638">
        <f>IF(C46&lt;=80, C46*1.1, IF(C46&lt;250, C46*1.075, C46*1.05))</f>
        <v>1989.2759249999997</v>
      </c>
    </row>
    <row r="51" spans="1:6" ht="16.5" customHeight="1" thickBot="1" x14ac:dyDescent="0.35">
      <c r="A51" s="640"/>
      <c r="B51" s="641"/>
      <c r="C51" s="610"/>
      <c r="D51" s="642"/>
      <c r="E51" s="610"/>
      <c r="F51" s="615"/>
    </row>
    <row r="52" spans="1:6" ht="16.5" customHeight="1" x14ac:dyDescent="0.3">
      <c r="A52" s="610"/>
      <c r="B52" s="643" t="s">
        <v>24</v>
      </c>
      <c r="C52" s="643"/>
      <c r="D52" s="644" t="s">
        <v>25</v>
      </c>
      <c r="E52" s="645"/>
      <c r="F52" s="644" t="s">
        <v>26</v>
      </c>
    </row>
    <row r="53" spans="1:6" ht="34.5" customHeight="1" x14ac:dyDescent="0.3">
      <c r="A53" s="612" t="s">
        <v>27</v>
      </c>
      <c r="B53" s="646"/>
      <c r="C53" s="610"/>
      <c r="D53" s="646"/>
      <c r="E53" s="610"/>
      <c r="F53" s="646"/>
    </row>
    <row r="54" spans="1:6" ht="34.5" customHeight="1" x14ac:dyDescent="0.3">
      <c r="A54" s="612" t="s">
        <v>28</v>
      </c>
      <c r="B54" s="647"/>
      <c r="C54" s="648"/>
      <c r="D54" s="647"/>
      <c r="E54" s="610"/>
      <c r="F54" s="649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47" priority="2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0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19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18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17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1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15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14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13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2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0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9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8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7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5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4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3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zoomScale="110" zoomScaleSheetLayoutView="110" workbookViewId="0">
      <selection activeCell="B16" sqref="B16"/>
    </sheetView>
  </sheetViews>
  <sheetFormatPr defaultRowHeight="13.8" x14ac:dyDescent="0.3"/>
  <cols>
    <col min="1" max="1" width="27.5546875" style="2" customWidth="1"/>
    <col min="2" max="2" width="20.44140625" style="2" customWidth="1"/>
    <col min="3" max="3" width="31.88671875" style="2" customWidth="1"/>
    <col min="4" max="4" width="25.88671875" style="2" customWidth="1"/>
    <col min="5" max="5" width="25.6640625" style="2" customWidth="1"/>
    <col min="6" max="6" width="23.109375" style="2" customWidth="1"/>
    <col min="7" max="7" width="28.44140625" style="2" customWidth="1"/>
    <col min="8" max="8" width="21.5546875" style="2" customWidth="1"/>
    <col min="9" max="9" width="9.109375" style="2" customWidth="1"/>
  </cols>
  <sheetData>
    <row r="1" spans="1:5" ht="18.75" customHeight="1" x14ac:dyDescent="0.35">
      <c r="A1" s="675" t="s">
        <v>0</v>
      </c>
      <c r="B1" s="675"/>
      <c r="C1" s="675"/>
      <c r="D1" s="675"/>
      <c r="E1" s="675"/>
    </row>
    <row r="2" spans="1:5" ht="16.5" customHeight="1" x14ac:dyDescent="0.3">
      <c r="A2" s="3" t="s">
        <v>1</v>
      </c>
      <c r="B2" s="4" t="s">
        <v>2</v>
      </c>
    </row>
    <row r="3" spans="1:5" ht="16.5" customHeight="1" x14ac:dyDescent="0.3">
      <c r="A3" s="5" t="s">
        <v>3</v>
      </c>
      <c r="B3" s="6" t="s">
        <v>140</v>
      </c>
      <c r="D3" s="7"/>
      <c r="E3" s="8"/>
    </row>
    <row r="4" spans="1:5" ht="16.5" customHeight="1" x14ac:dyDescent="0.3">
      <c r="A4" s="9" t="s">
        <v>4</v>
      </c>
      <c r="B4" s="6" t="s">
        <v>129</v>
      </c>
      <c r="C4" s="8"/>
      <c r="D4" s="8"/>
      <c r="E4" s="8"/>
    </row>
    <row r="5" spans="1:5" ht="16.5" customHeight="1" x14ac:dyDescent="0.3">
      <c r="A5" s="9" t="s">
        <v>6</v>
      </c>
      <c r="B5" s="10">
        <v>99.3</v>
      </c>
      <c r="C5" s="8"/>
      <c r="D5" s="8"/>
      <c r="E5" s="8"/>
    </row>
    <row r="6" spans="1:5" ht="16.5" customHeight="1" x14ac:dyDescent="0.3">
      <c r="A6" s="5" t="s">
        <v>7</v>
      </c>
      <c r="B6" s="10">
        <v>17.850000000000001</v>
      </c>
      <c r="C6" s="8"/>
      <c r="D6" s="8"/>
      <c r="E6" s="8"/>
    </row>
    <row r="7" spans="1:5" ht="16.5" customHeight="1" x14ac:dyDescent="0.3">
      <c r="A7" s="5" t="s">
        <v>9</v>
      </c>
      <c r="B7" s="11">
        <f>B6/50*10/25</f>
        <v>0.14280000000000001</v>
      </c>
      <c r="C7" s="8"/>
      <c r="D7" s="8"/>
      <c r="E7" s="8"/>
    </row>
    <row r="8" spans="1:5" ht="15.75" customHeight="1" x14ac:dyDescent="0.3">
      <c r="A8" s="8"/>
      <c r="B8" s="8"/>
      <c r="C8" s="8"/>
      <c r="D8" s="8"/>
      <c r="E8" s="8"/>
    </row>
    <row r="9" spans="1:5" ht="16.5" customHeight="1" x14ac:dyDescent="0.3">
      <c r="A9" s="12" t="s">
        <v>11</v>
      </c>
      <c r="B9" s="13" t="s">
        <v>12</v>
      </c>
      <c r="C9" s="12" t="s">
        <v>13</v>
      </c>
      <c r="D9" s="12" t="s">
        <v>14</v>
      </c>
      <c r="E9" s="14" t="s">
        <v>15</v>
      </c>
    </row>
    <row r="10" spans="1:5" ht="16.5" customHeight="1" x14ac:dyDescent="0.3">
      <c r="A10" s="15">
        <v>1</v>
      </c>
      <c r="B10" s="16">
        <v>86851998</v>
      </c>
      <c r="C10" s="16">
        <v>12096.8</v>
      </c>
      <c r="D10" s="17">
        <v>1.1000000000000001</v>
      </c>
      <c r="E10" s="18">
        <v>2.2000000000000002</v>
      </c>
    </row>
    <row r="11" spans="1:5" ht="16.5" customHeight="1" x14ac:dyDescent="0.3">
      <c r="A11" s="15">
        <v>2</v>
      </c>
      <c r="B11" s="16">
        <v>86812502</v>
      </c>
      <c r="C11" s="16">
        <v>11951.5</v>
      </c>
      <c r="D11" s="17">
        <v>1.2</v>
      </c>
      <c r="E11" s="17">
        <v>2.2000000000000002</v>
      </c>
    </row>
    <row r="12" spans="1:5" ht="16.5" customHeight="1" x14ac:dyDescent="0.3">
      <c r="A12" s="15">
        <v>3</v>
      </c>
      <c r="B12" s="16">
        <v>87008605</v>
      </c>
      <c r="C12" s="16">
        <v>12072.7</v>
      </c>
      <c r="D12" s="17">
        <v>1.1000000000000001</v>
      </c>
      <c r="E12" s="17">
        <v>2.2000000000000002</v>
      </c>
    </row>
    <row r="13" spans="1:5" ht="16.5" customHeight="1" x14ac:dyDescent="0.3">
      <c r="A13" s="15">
        <v>4</v>
      </c>
      <c r="B13" s="16">
        <v>86816494</v>
      </c>
      <c r="C13" s="16">
        <v>12120.7</v>
      </c>
      <c r="D13" s="17">
        <v>1.1000000000000001</v>
      </c>
      <c r="E13" s="17">
        <v>2.2000000000000002</v>
      </c>
    </row>
    <row r="14" spans="1:5" ht="16.5" customHeight="1" x14ac:dyDescent="0.3">
      <c r="A14" s="15">
        <v>5</v>
      </c>
      <c r="B14" s="16">
        <v>86978023</v>
      </c>
      <c r="C14" s="16">
        <v>12141.3</v>
      </c>
      <c r="D14" s="17">
        <v>1.1000000000000001</v>
      </c>
      <c r="E14" s="17">
        <v>2.2000000000000002</v>
      </c>
    </row>
    <row r="15" spans="1:5" ht="16.5" customHeight="1" x14ac:dyDescent="0.3">
      <c r="A15" s="15">
        <v>6</v>
      </c>
      <c r="B15" s="19">
        <v>86818615</v>
      </c>
      <c r="C15" s="19">
        <v>12007.8</v>
      </c>
      <c r="D15" s="20">
        <v>1.1000000000000001</v>
      </c>
      <c r="E15" s="20">
        <v>2.2000000000000002</v>
      </c>
    </row>
    <row r="16" spans="1:5" ht="16.5" customHeight="1" x14ac:dyDescent="0.3">
      <c r="A16" s="21" t="s">
        <v>16</v>
      </c>
      <c r="B16" s="22">
        <f>AVERAGE(B10:B15)</f>
        <v>86881039.5</v>
      </c>
      <c r="C16" s="23">
        <f>AVERAGE(C10:C15)</f>
        <v>12065.133333333333</v>
      </c>
      <c r="D16" s="24">
        <f>AVERAGE(D10:D15)</f>
        <v>1.1166666666666665</v>
      </c>
      <c r="E16" s="24">
        <f>AVERAGE(E10:E15)</f>
        <v>2.1999999999999997</v>
      </c>
    </row>
    <row r="17" spans="1:6" ht="16.5" customHeight="1" x14ac:dyDescent="0.3">
      <c r="A17" s="25" t="s">
        <v>17</v>
      </c>
      <c r="B17" s="26">
        <f>(STDEV(B10:B15)/B16)</f>
        <v>1.0202098512938882E-3</v>
      </c>
      <c r="C17" s="27"/>
      <c r="D17" s="27"/>
      <c r="E17" s="28"/>
      <c r="F17" s="1"/>
    </row>
    <row r="18" spans="1:6" s="1" customFormat="1" ht="16.5" customHeight="1" x14ac:dyDescent="0.3">
      <c r="A18" s="29" t="s">
        <v>18</v>
      </c>
      <c r="B18" s="30">
        <f>COUNT(B10:B15)</f>
        <v>6</v>
      </c>
      <c r="C18" s="31"/>
      <c r="D18" s="32"/>
      <c r="E18" s="33"/>
    </row>
    <row r="19" spans="1:6" s="1" customFormat="1" ht="15.75" customHeight="1" x14ac:dyDescent="0.3">
      <c r="A19" s="8"/>
      <c r="B19" s="8"/>
      <c r="C19" s="8"/>
      <c r="D19" s="8"/>
      <c r="E19" s="34"/>
    </row>
    <row r="20" spans="1:6" s="1" customFormat="1" ht="16.5" customHeight="1" x14ac:dyDescent="0.3">
      <c r="A20" s="9" t="s">
        <v>19</v>
      </c>
      <c r="B20" s="35" t="s">
        <v>20</v>
      </c>
      <c r="C20" s="36"/>
      <c r="D20" s="36"/>
      <c r="E20" s="37"/>
    </row>
    <row r="21" spans="1:6" ht="16.5" customHeight="1" x14ac:dyDescent="0.3">
      <c r="A21" s="9"/>
      <c r="B21" s="35" t="s">
        <v>21</v>
      </c>
      <c r="C21" s="36"/>
      <c r="D21" s="36"/>
      <c r="E21" s="37"/>
      <c r="F21" s="1"/>
    </row>
    <row r="22" spans="1:6" ht="16.5" customHeight="1" x14ac:dyDescent="0.3">
      <c r="A22" s="9"/>
      <c r="B22" s="38" t="s">
        <v>22</v>
      </c>
      <c r="C22" s="36"/>
      <c r="D22" s="36"/>
      <c r="E22" s="36"/>
    </row>
    <row r="23" spans="1:6" ht="15.75" customHeight="1" x14ac:dyDescent="0.3">
      <c r="A23" s="8"/>
      <c r="B23" s="8"/>
      <c r="C23" s="8"/>
      <c r="D23" s="8"/>
      <c r="E23" s="8"/>
    </row>
    <row r="24" spans="1:6" ht="16.5" customHeight="1" x14ac:dyDescent="0.3">
      <c r="A24" s="3" t="s">
        <v>1</v>
      </c>
      <c r="B24" s="4" t="s">
        <v>23</v>
      </c>
    </row>
    <row r="25" spans="1:6" ht="16.5" customHeight="1" x14ac:dyDescent="0.3">
      <c r="A25" s="9" t="s">
        <v>4</v>
      </c>
      <c r="B25" s="651" t="s">
        <v>129</v>
      </c>
      <c r="C25" s="8"/>
      <c r="D25" s="8"/>
      <c r="E25" s="8"/>
    </row>
    <row r="26" spans="1:6" ht="16.5" customHeight="1" x14ac:dyDescent="0.3">
      <c r="A26" s="9" t="s">
        <v>6</v>
      </c>
      <c r="B26" s="652">
        <v>99.3</v>
      </c>
      <c r="C26" s="8"/>
      <c r="D26" s="8"/>
      <c r="E26" s="8"/>
    </row>
    <row r="27" spans="1:6" ht="16.5" customHeight="1" x14ac:dyDescent="0.3">
      <c r="A27" s="5" t="s">
        <v>7</v>
      </c>
      <c r="B27" s="652">
        <v>12.88</v>
      </c>
      <c r="C27" s="8"/>
      <c r="D27" s="8"/>
      <c r="E27" s="8"/>
    </row>
    <row r="28" spans="1:6" ht="16.5" customHeight="1" x14ac:dyDescent="0.3">
      <c r="A28" s="5" t="s">
        <v>9</v>
      </c>
      <c r="B28" s="653">
        <v>0.2576</v>
      </c>
      <c r="C28" s="8"/>
      <c r="D28" s="8"/>
      <c r="E28" s="8"/>
    </row>
    <row r="29" spans="1:6" ht="15.75" customHeight="1" x14ac:dyDescent="0.3">
      <c r="A29" s="8"/>
      <c r="B29" s="8"/>
      <c r="C29" s="8"/>
      <c r="D29" s="8"/>
      <c r="E29" s="8"/>
    </row>
    <row r="30" spans="1:6" ht="16.5" customHeight="1" x14ac:dyDescent="0.3">
      <c r="A30" s="12" t="s">
        <v>11</v>
      </c>
      <c r="B30" s="13" t="s">
        <v>12</v>
      </c>
      <c r="C30" s="12" t="s">
        <v>13</v>
      </c>
      <c r="D30" s="12" t="s">
        <v>14</v>
      </c>
      <c r="E30" s="14" t="s">
        <v>15</v>
      </c>
    </row>
    <row r="31" spans="1:6" ht="16.5" customHeight="1" x14ac:dyDescent="0.3">
      <c r="A31" s="15">
        <v>1</v>
      </c>
      <c r="B31" s="654">
        <v>42927880</v>
      </c>
      <c r="C31" s="655">
        <v>17497.599999999999</v>
      </c>
      <c r="D31" s="656">
        <v>1.3</v>
      </c>
      <c r="E31" s="657">
        <v>2.6</v>
      </c>
    </row>
    <row r="32" spans="1:6" ht="16.5" customHeight="1" x14ac:dyDescent="0.3">
      <c r="A32" s="15">
        <v>2</v>
      </c>
      <c r="B32" s="654">
        <v>42492230</v>
      </c>
      <c r="C32" s="655">
        <v>17645.5</v>
      </c>
      <c r="D32" s="656">
        <v>1.2</v>
      </c>
      <c r="E32" s="656">
        <v>2.6</v>
      </c>
    </row>
    <row r="33" spans="1:7" ht="16.5" customHeight="1" x14ac:dyDescent="0.3">
      <c r="A33" s="15">
        <v>3</v>
      </c>
      <c r="B33" s="654">
        <v>42541843</v>
      </c>
      <c r="C33" s="655">
        <v>17721.2</v>
      </c>
      <c r="D33" s="656">
        <v>1.2</v>
      </c>
      <c r="E33" s="656">
        <v>2.6</v>
      </c>
    </row>
    <row r="34" spans="1:7" ht="16.5" customHeight="1" x14ac:dyDescent="0.3">
      <c r="A34" s="15">
        <v>4</v>
      </c>
      <c r="B34" s="654">
        <v>42463639</v>
      </c>
      <c r="C34" s="655">
        <v>17633.099999999999</v>
      </c>
      <c r="D34" s="656">
        <v>1.2</v>
      </c>
      <c r="E34" s="656">
        <v>2.6</v>
      </c>
    </row>
    <row r="35" spans="1:7" ht="16.5" customHeight="1" x14ac:dyDescent="0.3">
      <c r="A35" s="15">
        <v>5</v>
      </c>
      <c r="B35" s="654">
        <v>43052804</v>
      </c>
      <c r="C35" s="655">
        <v>17612.5</v>
      </c>
      <c r="D35" s="656">
        <v>1.2</v>
      </c>
      <c r="E35" s="656">
        <v>2.6</v>
      </c>
    </row>
    <row r="36" spans="1:7" ht="16.5" customHeight="1" x14ac:dyDescent="0.3">
      <c r="A36" s="15">
        <v>6</v>
      </c>
      <c r="B36" s="658">
        <v>42590464</v>
      </c>
      <c r="C36" s="659">
        <v>17621.400000000001</v>
      </c>
      <c r="D36" s="660">
        <v>1.2</v>
      </c>
      <c r="E36" s="660">
        <v>2.6</v>
      </c>
    </row>
    <row r="37" spans="1:7" ht="16.5" customHeight="1" x14ac:dyDescent="0.3">
      <c r="A37" s="21" t="s">
        <v>16</v>
      </c>
      <c r="B37" s="22">
        <f>AVERAGE(B31:B36)</f>
        <v>42678143.333333336</v>
      </c>
      <c r="C37" s="23">
        <f>AVERAGE(C31:C36)</f>
        <v>17621.883333333331</v>
      </c>
      <c r="D37" s="24">
        <f>AVERAGE(D31:D36)</f>
        <v>1.2166666666666668</v>
      </c>
      <c r="E37" s="24">
        <f>AVERAGE(E31:E36)</f>
        <v>2.6</v>
      </c>
    </row>
    <row r="38" spans="1:7" ht="16.5" customHeight="1" x14ac:dyDescent="0.3">
      <c r="A38" s="25" t="s">
        <v>17</v>
      </c>
      <c r="B38" s="26">
        <f>(STDEV(B31:B36)/B37)</f>
        <v>5.8303706820988233E-3</v>
      </c>
      <c r="C38" s="27"/>
      <c r="D38" s="27"/>
      <c r="E38" s="28"/>
      <c r="F38" s="1"/>
    </row>
    <row r="39" spans="1:7" s="1" customFormat="1" ht="16.5" customHeight="1" x14ac:dyDescent="0.3">
      <c r="A39" s="29" t="s">
        <v>18</v>
      </c>
      <c r="B39" s="30">
        <f>COUNT(B31:B36)</f>
        <v>6</v>
      </c>
      <c r="C39" s="31"/>
      <c r="D39" s="32"/>
      <c r="E39" s="33"/>
    </row>
    <row r="40" spans="1:7" s="1" customFormat="1" ht="15.75" customHeight="1" x14ac:dyDescent="0.3">
      <c r="A40" s="8"/>
      <c r="B40" s="8"/>
      <c r="C40" s="8"/>
      <c r="D40" s="8"/>
      <c r="E40" s="34"/>
    </row>
    <row r="41" spans="1:7" s="1" customFormat="1" ht="16.5" customHeight="1" x14ac:dyDescent="0.3">
      <c r="A41" s="9" t="s">
        <v>19</v>
      </c>
      <c r="B41" s="35" t="s">
        <v>20</v>
      </c>
      <c r="C41" s="36"/>
      <c r="D41" s="36"/>
      <c r="E41" s="37"/>
    </row>
    <row r="42" spans="1:7" ht="16.5" customHeight="1" x14ac:dyDescent="0.3">
      <c r="A42" s="9"/>
      <c r="B42" s="35" t="s">
        <v>21</v>
      </c>
      <c r="C42" s="36"/>
      <c r="D42" s="36"/>
      <c r="E42" s="37"/>
      <c r="F42" s="1"/>
    </row>
    <row r="43" spans="1:7" ht="16.5" customHeight="1" x14ac:dyDescent="0.3">
      <c r="A43" s="9"/>
      <c r="B43" s="38" t="s">
        <v>22</v>
      </c>
      <c r="C43" s="36"/>
      <c r="D43" s="37"/>
      <c r="E43" s="36"/>
    </row>
    <row r="44" spans="1:7" ht="14.25" customHeight="1" x14ac:dyDescent="0.3">
      <c r="A44" s="39"/>
      <c r="B44" s="40"/>
      <c r="D44" s="41"/>
      <c r="F44" s="42"/>
      <c r="G44" s="42"/>
    </row>
    <row r="45" spans="1:7" ht="15" customHeight="1" x14ac:dyDescent="0.3">
      <c r="B45" s="676" t="s">
        <v>24</v>
      </c>
      <c r="C45" s="676"/>
      <c r="E45" s="43" t="s">
        <v>25</v>
      </c>
      <c r="F45" s="44"/>
      <c r="G45" s="43" t="s">
        <v>26</v>
      </c>
    </row>
    <row r="46" spans="1:7" ht="15" customHeight="1" x14ac:dyDescent="0.3">
      <c r="A46" s="45" t="s">
        <v>27</v>
      </c>
      <c r="B46" s="46"/>
      <c r="C46" s="46"/>
      <c r="E46" s="46"/>
      <c r="F46" s="1"/>
      <c r="G46" s="47"/>
    </row>
    <row r="47" spans="1:7" ht="15" customHeight="1" x14ac:dyDescent="0.3">
      <c r="A47" s="45" t="s">
        <v>28</v>
      </c>
      <c r="B47" s="48"/>
      <c r="C47" s="48"/>
      <c r="E47" s="48"/>
      <c r="F47" s="1"/>
      <c r="G47" s="49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topLeftCell="B1" zoomScaleSheetLayoutView="100" workbookViewId="0">
      <selection activeCell="B8" sqref="B8"/>
    </sheetView>
  </sheetViews>
  <sheetFormatPr defaultColWidth="9.109375" defaultRowHeight="13.8" x14ac:dyDescent="0.3"/>
  <cols>
    <col min="1" max="1" width="27.5546875" style="540" customWidth="1"/>
    <col min="2" max="2" width="20.44140625" style="540" customWidth="1"/>
    <col min="3" max="3" width="31.88671875" style="540" customWidth="1"/>
    <col min="4" max="4" width="25.88671875" style="540" customWidth="1"/>
    <col min="5" max="5" width="25.6640625" style="540" customWidth="1"/>
    <col min="6" max="6" width="23.109375" style="540" customWidth="1"/>
    <col min="7" max="7" width="28.44140625" style="540" customWidth="1"/>
    <col min="8" max="8" width="21.5546875" style="540" customWidth="1"/>
    <col min="9" max="9" width="9.109375" style="540" customWidth="1"/>
    <col min="10" max="16384" width="9.109375" style="42"/>
  </cols>
  <sheetData>
    <row r="1" spans="1:5" ht="18.75" customHeight="1" x14ac:dyDescent="0.35">
      <c r="A1" s="675" t="s">
        <v>0</v>
      </c>
      <c r="B1" s="675"/>
      <c r="C1" s="675"/>
      <c r="D1" s="675"/>
      <c r="E1" s="675"/>
    </row>
    <row r="2" spans="1:5" ht="16.5" customHeight="1" x14ac:dyDescent="0.3">
      <c r="A2" s="54" t="s">
        <v>1</v>
      </c>
      <c r="B2" s="50" t="s">
        <v>2</v>
      </c>
    </row>
    <row r="3" spans="1:5" ht="16.5" customHeight="1" x14ac:dyDescent="0.3">
      <c r="A3" s="6" t="s">
        <v>3</v>
      </c>
      <c r="B3" s="6" t="s">
        <v>5</v>
      </c>
      <c r="D3" s="7"/>
      <c r="E3" s="51"/>
    </row>
    <row r="4" spans="1:5" ht="16.5" customHeight="1" x14ac:dyDescent="0.3">
      <c r="A4" s="53" t="s">
        <v>4</v>
      </c>
      <c r="B4" s="7" t="s">
        <v>135</v>
      </c>
      <c r="C4" s="51"/>
      <c r="D4" s="51"/>
      <c r="E4" s="51"/>
    </row>
    <row r="5" spans="1:5" ht="16.5" customHeight="1" x14ac:dyDescent="0.3">
      <c r="A5" s="53" t="s">
        <v>6</v>
      </c>
      <c r="B5" s="10">
        <v>98.8</v>
      </c>
      <c r="C5" s="51"/>
      <c r="D5" s="51"/>
      <c r="E5" s="51"/>
    </row>
    <row r="6" spans="1:5" ht="16.5" customHeight="1" x14ac:dyDescent="0.3">
      <c r="A6" s="6" t="s">
        <v>7</v>
      </c>
      <c r="B6" s="10">
        <v>13.88</v>
      </c>
      <c r="C6" s="51"/>
      <c r="D6" s="51"/>
      <c r="E6" s="51"/>
    </row>
    <row r="7" spans="1:5" ht="16.5" customHeight="1" x14ac:dyDescent="0.3">
      <c r="A7" s="6" t="s">
        <v>9</v>
      </c>
      <c r="B7" s="11">
        <f>B6/50*10/25</f>
        <v>0.11104000000000001</v>
      </c>
      <c r="C7" s="51"/>
      <c r="D7" s="51"/>
      <c r="E7" s="51"/>
    </row>
    <row r="8" spans="1:5" ht="15.75" customHeight="1" x14ac:dyDescent="0.3">
      <c r="A8" s="51"/>
      <c r="B8" s="51"/>
      <c r="C8" s="51"/>
      <c r="D8" s="51"/>
      <c r="E8" s="51"/>
    </row>
    <row r="9" spans="1:5" ht="16.5" customHeight="1" x14ac:dyDescent="0.3">
      <c r="A9" s="14" t="s">
        <v>11</v>
      </c>
      <c r="B9" s="13" t="s">
        <v>12</v>
      </c>
      <c r="C9" s="14" t="s">
        <v>13</v>
      </c>
      <c r="D9" s="14" t="s">
        <v>14</v>
      </c>
      <c r="E9" s="14" t="s">
        <v>15</v>
      </c>
    </row>
    <row r="10" spans="1:5" ht="16.5" customHeight="1" x14ac:dyDescent="0.3">
      <c r="A10" s="15">
        <v>1</v>
      </c>
      <c r="B10" s="16">
        <v>25745894</v>
      </c>
      <c r="C10" s="16">
        <v>119507.5</v>
      </c>
      <c r="D10" s="17">
        <v>1.1000000000000001</v>
      </c>
      <c r="E10" s="18">
        <v>6.7</v>
      </c>
    </row>
    <row r="11" spans="1:5" ht="16.5" customHeight="1" x14ac:dyDescent="0.3">
      <c r="A11" s="15">
        <v>2</v>
      </c>
      <c r="B11" s="16">
        <v>25698532</v>
      </c>
      <c r="C11" s="16">
        <v>119634.1</v>
      </c>
      <c r="D11" s="17">
        <v>1.1000000000000001</v>
      </c>
      <c r="E11" s="17">
        <v>6.7</v>
      </c>
    </row>
    <row r="12" spans="1:5" ht="16.5" customHeight="1" x14ac:dyDescent="0.3">
      <c r="A12" s="15">
        <v>3</v>
      </c>
      <c r="B12" s="16">
        <v>25806823</v>
      </c>
      <c r="C12" s="16">
        <v>120380.1</v>
      </c>
      <c r="D12" s="17">
        <v>1.1000000000000001</v>
      </c>
      <c r="E12" s="17">
        <v>6.7</v>
      </c>
    </row>
    <row r="13" spans="1:5" ht="16.5" customHeight="1" x14ac:dyDescent="0.3">
      <c r="A13" s="15">
        <v>4</v>
      </c>
      <c r="B13" s="16">
        <v>25741654</v>
      </c>
      <c r="C13" s="16">
        <v>120678.7</v>
      </c>
      <c r="D13" s="17">
        <v>1.1000000000000001</v>
      </c>
      <c r="E13" s="17">
        <v>6.7</v>
      </c>
    </row>
    <row r="14" spans="1:5" ht="16.5" customHeight="1" x14ac:dyDescent="0.3">
      <c r="A14" s="15">
        <v>5</v>
      </c>
      <c r="B14" s="16">
        <v>25793136</v>
      </c>
      <c r="C14" s="16">
        <v>120418</v>
      </c>
      <c r="D14" s="17">
        <v>1.1000000000000001</v>
      </c>
      <c r="E14" s="17">
        <v>6.7</v>
      </c>
    </row>
    <row r="15" spans="1:5" ht="16.5" customHeight="1" x14ac:dyDescent="0.3">
      <c r="A15" s="15">
        <v>6</v>
      </c>
      <c r="B15" s="19">
        <v>25748008</v>
      </c>
      <c r="C15" s="19">
        <v>120762.6</v>
      </c>
      <c r="D15" s="20">
        <v>1.1000000000000001</v>
      </c>
      <c r="E15" s="20">
        <v>6.7</v>
      </c>
    </row>
    <row r="16" spans="1:5" ht="16.5" customHeight="1" x14ac:dyDescent="0.3">
      <c r="A16" s="21" t="s">
        <v>16</v>
      </c>
      <c r="B16" s="22">
        <f>AVERAGE(B10:B15)</f>
        <v>25755674.5</v>
      </c>
      <c r="C16" s="23">
        <f>AVERAGE(C10:C15)</f>
        <v>120230.16666666667</v>
      </c>
      <c r="D16" s="24">
        <f>AVERAGE(D10:D15)</f>
        <v>1.0999999999999999</v>
      </c>
      <c r="E16" s="24">
        <f>AVERAGE(E10:E15)</f>
        <v>6.7</v>
      </c>
    </row>
    <row r="17" spans="1:5" ht="16.5" customHeight="1" x14ac:dyDescent="0.3">
      <c r="A17" s="25" t="s">
        <v>17</v>
      </c>
      <c r="B17" s="26">
        <f>(STDEV(B10:B15)/B16)</f>
        <v>1.5172932214038131E-3</v>
      </c>
      <c r="C17" s="27"/>
      <c r="D17" s="27"/>
      <c r="E17" s="28"/>
    </row>
    <row r="18" spans="1:5" s="540" customFormat="1" ht="16.5" customHeight="1" x14ac:dyDescent="0.3">
      <c r="A18" s="29" t="s">
        <v>18</v>
      </c>
      <c r="B18" s="30">
        <f>COUNT(B10:B15)</f>
        <v>6</v>
      </c>
      <c r="C18" s="31"/>
      <c r="D18" s="52"/>
      <c r="E18" s="33"/>
    </row>
    <row r="19" spans="1:5" s="540" customFormat="1" ht="15.75" customHeight="1" x14ac:dyDescent="0.3">
      <c r="A19" s="51"/>
      <c r="B19" s="51"/>
      <c r="C19" s="51"/>
      <c r="D19" s="51"/>
      <c r="E19" s="51"/>
    </row>
    <row r="20" spans="1:5" s="540" customFormat="1" ht="16.5" customHeight="1" x14ac:dyDescent="0.3">
      <c r="A20" s="53" t="s">
        <v>19</v>
      </c>
      <c r="B20" s="38" t="s">
        <v>20</v>
      </c>
      <c r="C20" s="37"/>
      <c r="D20" s="37"/>
      <c r="E20" s="37"/>
    </row>
    <row r="21" spans="1:5" ht="16.5" customHeight="1" x14ac:dyDescent="0.3">
      <c r="A21" s="53"/>
      <c r="B21" s="38" t="s">
        <v>21</v>
      </c>
      <c r="C21" s="37"/>
      <c r="D21" s="37"/>
      <c r="E21" s="37"/>
    </row>
    <row r="22" spans="1:5" ht="16.5" customHeight="1" x14ac:dyDescent="0.3">
      <c r="A22" s="53"/>
      <c r="B22" s="38" t="s">
        <v>22</v>
      </c>
      <c r="C22" s="37"/>
      <c r="D22" s="37"/>
      <c r="E22" s="37"/>
    </row>
    <row r="23" spans="1:5" ht="15.75" customHeight="1" x14ac:dyDescent="0.3">
      <c r="A23" s="51"/>
      <c r="B23" s="51"/>
      <c r="C23" s="51"/>
      <c r="D23" s="51"/>
      <c r="E23" s="51"/>
    </row>
    <row r="24" spans="1:5" ht="16.5" customHeight="1" x14ac:dyDescent="0.3">
      <c r="A24" s="54" t="s">
        <v>1</v>
      </c>
      <c r="B24" s="50" t="s">
        <v>23</v>
      </c>
    </row>
    <row r="25" spans="1:5" ht="16.5" customHeight="1" x14ac:dyDescent="0.3">
      <c r="A25" s="53" t="s">
        <v>4</v>
      </c>
      <c r="B25" s="651" t="s">
        <v>131</v>
      </c>
      <c r="C25" s="51"/>
      <c r="D25" s="51"/>
      <c r="E25" s="51"/>
    </row>
    <row r="26" spans="1:5" ht="16.5" customHeight="1" x14ac:dyDescent="0.3">
      <c r="A26" s="53" t="s">
        <v>6</v>
      </c>
      <c r="B26" s="652">
        <v>98.8</v>
      </c>
      <c r="C26" s="51"/>
      <c r="D26" s="51"/>
      <c r="E26" s="51"/>
    </row>
    <row r="27" spans="1:5" ht="16.5" customHeight="1" x14ac:dyDescent="0.3">
      <c r="A27" s="6" t="s">
        <v>7</v>
      </c>
      <c r="B27" s="652">
        <v>13.02</v>
      </c>
      <c r="C27" s="51"/>
      <c r="D27" s="51"/>
      <c r="E27" s="51"/>
    </row>
    <row r="28" spans="1:5" ht="16.5" customHeight="1" x14ac:dyDescent="0.3">
      <c r="A28" s="6" t="s">
        <v>9</v>
      </c>
      <c r="B28" s="653">
        <v>0.26040000000000002</v>
      </c>
      <c r="C28" s="51"/>
      <c r="D28" s="51"/>
      <c r="E28" s="51"/>
    </row>
    <row r="29" spans="1:5" ht="15.75" customHeight="1" x14ac:dyDescent="0.3">
      <c r="A29" s="51"/>
      <c r="B29" s="51"/>
      <c r="C29" s="51"/>
      <c r="D29" s="51"/>
      <c r="E29" s="51"/>
    </row>
    <row r="30" spans="1:5" ht="16.5" customHeight="1" x14ac:dyDescent="0.3">
      <c r="A30" s="14" t="s">
        <v>11</v>
      </c>
      <c r="B30" s="13" t="s">
        <v>12</v>
      </c>
      <c r="C30" s="14" t="s">
        <v>13</v>
      </c>
      <c r="D30" s="14" t="s">
        <v>14</v>
      </c>
      <c r="E30" s="14" t="s">
        <v>15</v>
      </c>
    </row>
    <row r="31" spans="1:5" ht="16.5" customHeight="1" x14ac:dyDescent="0.3">
      <c r="A31" s="15">
        <v>1</v>
      </c>
      <c r="B31" s="654">
        <v>60515392</v>
      </c>
      <c r="C31" s="655">
        <v>122355</v>
      </c>
      <c r="D31" s="656">
        <v>1.1000000000000001</v>
      </c>
      <c r="E31" s="657">
        <v>6.8</v>
      </c>
    </row>
    <row r="32" spans="1:5" ht="16.5" customHeight="1" x14ac:dyDescent="0.3">
      <c r="A32" s="15">
        <v>2</v>
      </c>
      <c r="B32" s="654">
        <v>60718249</v>
      </c>
      <c r="C32" s="655">
        <v>121063.6</v>
      </c>
      <c r="D32" s="656">
        <v>1.1000000000000001</v>
      </c>
      <c r="E32" s="656">
        <v>6.8</v>
      </c>
    </row>
    <row r="33" spans="1:7" ht="16.5" customHeight="1" x14ac:dyDescent="0.3">
      <c r="A33" s="15">
        <v>3</v>
      </c>
      <c r="B33" s="654">
        <v>60659300</v>
      </c>
      <c r="C33" s="655">
        <v>122629.6</v>
      </c>
      <c r="D33" s="656">
        <v>1.1000000000000001</v>
      </c>
      <c r="E33" s="656">
        <v>6.8</v>
      </c>
    </row>
    <row r="34" spans="1:7" ht="16.5" customHeight="1" x14ac:dyDescent="0.3">
      <c r="A34" s="15">
        <v>4</v>
      </c>
      <c r="B34" s="654">
        <v>60456985</v>
      </c>
      <c r="C34" s="655">
        <v>121718.5</v>
      </c>
      <c r="D34" s="656">
        <v>1</v>
      </c>
      <c r="E34" s="656">
        <v>6.8</v>
      </c>
    </row>
    <row r="35" spans="1:7" ht="16.5" customHeight="1" x14ac:dyDescent="0.3">
      <c r="A35" s="15">
        <v>5</v>
      </c>
      <c r="B35" s="654">
        <v>60494185</v>
      </c>
      <c r="C35" s="655">
        <v>121932.9</v>
      </c>
      <c r="D35" s="656">
        <v>1.1000000000000001</v>
      </c>
      <c r="E35" s="656">
        <v>6.8</v>
      </c>
    </row>
    <row r="36" spans="1:7" ht="16.5" customHeight="1" x14ac:dyDescent="0.3">
      <c r="A36" s="15">
        <v>6</v>
      </c>
      <c r="B36" s="658">
        <v>60473296</v>
      </c>
      <c r="C36" s="659">
        <v>120772.3</v>
      </c>
      <c r="D36" s="660">
        <v>1.1000000000000001</v>
      </c>
      <c r="E36" s="660">
        <v>6.8</v>
      </c>
    </row>
    <row r="37" spans="1:7" ht="16.5" customHeight="1" x14ac:dyDescent="0.3">
      <c r="A37" s="21" t="s">
        <v>16</v>
      </c>
      <c r="B37" s="22">
        <f>AVERAGE(B31:B36)</f>
        <v>60552901.166666664</v>
      </c>
      <c r="C37" s="23">
        <f>AVERAGE(C31:C36)</f>
        <v>121745.31666666667</v>
      </c>
      <c r="D37" s="24">
        <f>AVERAGE(D31:D36)</f>
        <v>1.0833333333333333</v>
      </c>
      <c r="E37" s="24">
        <f>AVERAGE(E31:E36)</f>
        <v>6.8</v>
      </c>
    </row>
    <row r="38" spans="1:7" ht="16.5" customHeight="1" x14ac:dyDescent="0.3">
      <c r="A38" s="25" t="s">
        <v>17</v>
      </c>
      <c r="B38" s="26">
        <f>(STDEV(B31:B36)/B37)</f>
        <v>1.794723230672961E-3</v>
      </c>
      <c r="C38" s="27"/>
      <c r="D38" s="27"/>
      <c r="E38" s="28"/>
    </row>
    <row r="39" spans="1:7" s="540" customFormat="1" ht="16.5" customHeight="1" x14ac:dyDescent="0.3">
      <c r="A39" s="29" t="s">
        <v>18</v>
      </c>
      <c r="B39" s="30">
        <f>COUNT(B31:B36)</f>
        <v>6</v>
      </c>
      <c r="C39" s="31"/>
      <c r="D39" s="52"/>
      <c r="E39" s="33"/>
    </row>
    <row r="40" spans="1:7" s="540" customFormat="1" ht="15.75" customHeight="1" x14ac:dyDescent="0.3">
      <c r="A40" s="51"/>
      <c r="B40" s="51"/>
      <c r="C40" s="51"/>
      <c r="D40" s="51"/>
      <c r="E40" s="51"/>
    </row>
    <row r="41" spans="1:7" s="540" customFormat="1" ht="16.5" customHeight="1" x14ac:dyDescent="0.3">
      <c r="A41" s="53" t="s">
        <v>19</v>
      </c>
      <c r="B41" s="38" t="s">
        <v>20</v>
      </c>
      <c r="C41" s="37"/>
      <c r="D41" s="37"/>
      <c r="E41" s="37"/>
    </row>
    <row r="42" spans="1:7" ht="16.5" customHeight="1" x14ac:dyDescent="0.3">
      <c r="A42" s="53"/>
      <c r="B42" s="38" t="s">
        <v>21</v>
      </c>
      <c r="C42" s="37"/>
      <c r="D42" s="37"/>
      <c r="E42" s="37"/>
    </row>
    <row r="43" spans="1:7" ht="16.5" customHeight="1" x14ac:dyDescent="0.3">
      <c r="A43" s="53"/>
      <c r="B43" s="38" t="s">
        <v>22</v>
      </c>
      <c r="C43" s="37"/>
      <c r="D43" s="37"/>
      <c r="E43" s="37"/>
    </row>
    <row r="44" spans="1:7" ht="14.25" customHeight="1" thickBot="1" x14ac:dyDescent="0.35">
      <c r="A44" s="39"/>
      <c r="B44" s="472"/>
      <c r="D44" s="41"/>
      <c r="F44" s="42"/>
      <c r="G44" s="42"/>
    </row>
    <row r="45" spans="1:7" ht="15" customHeight="1" x14ac:dyDescent="0.3">
      <c r="B45" s="676" t="s">
        <v>24</v>
      </c>
      <c r="C45" s="676"/>
      <c r="E45" s="43" t="s">
        <v>25</v>
      </c>
      <c r="F45" s="44"/>
      <c r="G45" s="43" t="s">
        <v>26</v>
      </c>
    </row>
    <row r="46" spans="1:7" ht="15" customHeight="1" x14ac:dyDescent="0.3">
      <c r="A46" s="45" t="s">
        <v>27</v>
      </c>
      <c r="B46" s="47"/>
      <c r="C46" s="47"/>
      <c r="E46" s="47"/>
      <c r="G46" s="47"/>
    </row>
    <row r="47" spans="1:7" ht="15" customHeight="1" x14ac:dyDescent="0.3">
      <c r="A47" s="45" t="s">
        <v>28</v>
      </c>
      <c r="B47" s="48"/>
      <c r="C47" s="48"/>
      <c r="E47" s="48"/>
      <c r="G47" s="49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topLeftCell="B10" zoomScaleSheetLayoutView="100" workbookViewId="0">
      <selection activeCell="F20" sqref="F20"/>
    </sheetView>
  </sheetViews>
  <sheetFormatPr defaultColWidth="9.109375" defaultRowHeight="13.8" x14ac:dyDescent="0.3"/>
  <cols>
    <col min="1" max="1" width="27.5546875" style="540" customWidth="1"/>
    <col min="2" max="2" width="20.44140625" style="540" customWidth="1"/>
    <col min="3" max="3" width="31.88671875" style="540" customWidth="1"/>
    <col min="4" max="4" width="25.88671875" style="540" customWidth="1"/>
    <col min="5" max="5" width="25.6640625" style="540" customWidth="1"/>
    <col min="6" max="6" width="23.109375" style="540" customWidth="1"/>
    <col min="7" max="7" width="28.44140625" style="540" customWidth="1"/>
    <col min="8" max="8" width="21.5546875" style="540" customWidth="1"/>
    <col min="9" max="9" width="9.109375" style="540" customWidth="1"/>
    <col min="10" max="16384" width="9.109375" style="42"/>
  </cols>
  <sheetData>
    <row r="1" spans="1:5" ht="18.75" customHeight="1" x14ac:dyDescent="0.35">
      <c r="A1" s="675" t="s">
        <v>0</v>
      </c>
      <c r="B1" s="675"/>
      <c r="C1" s="675"/>
      <c r="D1" s="675"/>
      <c r="E1" s="675"/>
    </row>
    <row r="2" spans="1:5" ht="16.5" customHeight="1" x14ac:dyDescent="0.3">
      <c r="A2" s="54" t="s">
        <v>1</v>
      </c>
      <c r="B2" s="50" t="s">
        <v>2</v>
      </c>
    </row>
    <row r="3" spans="1:5" ht="16.5" customHeight="1" x14ac:dyDescent="0.3">
      <c r="A3" s="6" t="s">
        <v>3</v>
      </c>
      <c r="B3" s="6" t="s">
        <v>5</v>
      </c>
      <c r="D3" s="7"/>
      <c r="E3" s="51"/>
    </row>
    <row r="4" spans="1:5" ht="16.5" customHeight="1" x14ac:dyDescent="0.3">
      <c r="A4" s="53" t="s">
        <v>4</v>
      </c>
      <c r="B4" s="6" t="s">
        <v>133</v>
      </c>
      <c r="C4" s="51"/>
      <c r="D4" s="51"/>
      <c r="E4" s="51"/>
    </row>
    <row r="5" spans="1:5" ht="16.5" customHeight="1" x14ac:dyDescent="0.3">
      <c r="A5" s="53" t="s">
        <v>6</v>
      </c>
      <c r="B5" s="10">
        <v>99.7</v>
      </c>
      <c r="C5" s="51"/>
      <c r="D5" s="51"/>
      <c r="E5" s="51"/>
    </row>
    <row r="6" spans="1:5" ht="16.5" customHeight="1" x14ac:dyDescent="0.3">
      <c r="A6" s="6" t="s">
        <v>7</v>
      </c>
      <c r="B6" s="10">
        <v>27.92</v>
      </c>
      <c r="C6" s="51"/>
      <c r="D6" s="51"/>
      <c r="E6" s="51"/>
    </row>
    <row r="7" spans="1:5" ht="16.5" customHeight="1" x14ac:dyDescent="0.3">
      <c r="A7" s="6" t="s">
        <v>9</v>
      </c>
      <c r="B7" s="11">
        <f>B6/50*10/25</f>
        <v>0.22335999999999998</v>
      </c>
      <c r="C7" s="51"/>
      <c r="D7" s="51"/>
      <c r="E7" s="51"/>
    </row>
    <row r="8" spans="1:5" ht="15.75" customHeight="1" x14ac:dyDescent="0.3">
      <c r="A8" s="51"/>
      <c r="B8" s="51"/>
      <c r="C8" s="51"/>
      <c r="D8" s="51"/>
      <c r="E8" s="51"/>
    </row>
    <row r="9" spans="1:5" ht="16.5" customHeight="1" x14ac:dyDescent="0.3">
      <c r="A9" s="14" t="s">
        <v>11</v>
      </c>
      <c r="B9" s="13" t="s">
        <v>12</v>
      </c>
      <c r="C9" s="14" t="s">
        <v>13</v>
      </c>
      <c r="D9" s="14" t="s">
        <v>14</v>
      </c>
      <c r="E9" s="14" t="s">
        <v>15</v>
      </c>
    </row>
    <row r="10" spans="1:5" ht="16.5" customHeight="1" x14ac:dyDescent="0.3">
      <c r="A10" s="15">
        <v>1</v>
      </c>
      <c r="B10" s="16">
        <v>10775712</v>
      </c>
      <c r="C10" s="16">
        <v>100944.9</v>
      </c>
      <c r="D10" s="17">
        <v>1.1000000000000001</v>
      </c>
      <c r="E10" s="18">
        <v>7.8</v>
      </c>
    </row>
    <row r="11" spans="1:5" ht="16.5" customHeight="1" x14ac:dyDescent="0.3">
      <c r="A11" s="15">
        <v>2</v>
      </c>
      <c r="B11" s="16">
        <v>10781184</v>
      </c>
      <c r="C11" s="16">
        <v>99784.2</v>
      </c>
      <c r="D11" s="17">
        <v>1.1000000000000001</v>
      </c>
      <c r="E11" s="17">
        <v>7.8</v>
      </c>
    </row>
    <row r="12" spans="1:5" ht="16.5" customHeight="1" x14ac:dyDescent="0.3">
      <c r="A12" s="15">
        <v>3</v>
      </c>
      <c r="B12" s="16">
        <v>10817283</v>
      </c>
      <c r="C12" s="16">
        <v>100478.5</v>
      </c>
      <c r="D12" s="17">
        <v>1.1000000000000001</v>
      </c>
      <c r="E12" s="17">
        <v>7.8</v>
      </c>
    </row>
    <row r="13" spans="1:5" ht="16.5" customHeight="1" x14ac:dyDescent="0.3">
      <c r="A13" s="15">
        <v>4</v>
      </c>
      <c r="B13" s="16">
        <v>10799030</v>
      </c>
      <c r="C13" s="16">
        <v>100748.6</v>
      </c>
      <c r="D13" s="17">
        <v>1</v>
      </c>
      <c r="E13" s="17">
        <v>7.8</v>
      </c>
    </row>
    <row r="14" spans="1:5" ht="16.5" customHeight="1" x14ac:dyDescent="0.3">
      <c r="A14" s="15">
        <v>5</v>
      </c>
      <c r="B14" s="16">
        <v>10795712</v>
      </c>
      <c r="C14" s="16">
        <v>100959.6</v>
      </c>
      <c r="D14" s="17">
        <v>1</v>
      </c>
      <c r="E14" s="17">
        <v>7.8</v>
      </c>
    </row>
    <row r="15" spans="1:5" ht="16.5" customHeight="1" x14ac:dyDescent="0.3">
      <c r="A15" s="15">
        <v>6</v>
      </c>
      <c r="B15" s="19">
        <v>10805522</v>
      </c>
      <c r="C15" s="19">
        <v>100028.8</v>
      </c>
      <c r="D15" s="20">
        <v>1.1000000000000001</v>
      </c>
      <c r="E15" s="20">
        <v>7.8</v>
      </c>
    </row>
    <row r="16" spans="1:5" ht="16.5" customHeight="1" x14ac:dyDescent="0.3">
      <c r="A16" s="21" t="s">
        <v>16</v>
      </c>
      <c r="B16" s="22">
        <f>AVERAGE(B10:B15)</f>
        <v>10795740.5</v>
      </c>
      <c r="C16" s="23">
        <f>AVERAGE(C10:C15)</f>
        <v>100490.76666666666</v>
      </c>
      <c r="D16" s="24">
        <f>AVERAGE(D10:D15)</f>
        <v>1.0666666666666667</v>
      </c>
      <c r="E16" s="24">
        <f>AVERAGE(E10:E15)</f>
        <v>7.8</v>
      </c>
    </row>
    <row r="17" spans="1:5" ht="16.5" customHeight="1" x14ac:dyDescent="0.3">
      <c r="A17" s="25" t="s">
        <v>17</v>
      </c>
      <c r="B17" s="26">
        <f>(STDEV(B10:B15)/B16)</f>
        <v>1.4251713709638653E-3</v>
      </c>
      <c r="C17" s="27"/>
      <c r="D17" s="27"/>
      <c r="E17" s="28"/>
    </row>
    <row r="18" spans="1:5" s="540" customFormat="1" ht="16.5" customHeight="1" x14ac:dyDescent="0.3">
      <c r="A18" s="29" t="s">
        <v>18</v>
      </c>
      <c r="B18" s="30">
        <f>COUNT(B10:B15)</f>
        <v>6</v>
      </c>
      <c r="C18" s="31"/>
      <c r="D18" s="52"/>
      <c r="E18" s="33"/>
    </row>
    <row r="19" spans="1:5" s="540" customFormat="1" ht="15.75" customHeight="1" x14ac:dyDescent="0.3">
      <c r="A19" s="51"/>
      <c r="B19" s="51"/>
      <c r="C19" s="51"/>
      <c r="D19" s="51"/>
      <c r="E19" s="51"/>
    </row>
    <row r="20" spans="1:5" s="540" customFormat="1" ht="16.5" customHeight="1" x14ac:dyDescent="0.3">
      <c r="A20" s="53" t="s">
        <v>19</v>
      </c>
      <c r="B20" s="38" t="s">
        <v>20</v>
      </c>
      <c r="C20" s="37"/>
      <c r="D20" s="37"/>
      <c r="E20" s="37"/>
    </row>
    <row r="21" spans="1:5" ht="16.5" customHeight="1" x14ac:dyDescent="0.3">
      <c r="A21" s="53"/>
      <c r="B21" s="38" t="s">
        <v>21</v>
      </c>
      <c r="C21" s="37"/>
      <c r="D21" s="37"/>
      <c r="E21" s="37"/>
    </row>
    <row r="22" spans="1:5" ht="16.5" customHeight="1" x14ac:dyDescent="0.3">
      <c r="A22" s="53"/>
      <c r="B22" s="38" t="s">
        <v>22</v>
      </c>
      <c r="C22" s="37"/>
      <c r="D22" s="37"/>
      <c r="E22" s="37"/>
    </row>
    <row r="23" spans="1:5" ht="15.75" customHeight="1" x14ac:dyDescent="0.3">
      <c r="A23" s="51"/>
      <c r="B23" s="51"/>
      <c r="C23" s="51"/>
      <c r="D23" s="51"/>
      <c r="E23" s="51"/>
    </row>
    <row r="24" spans="1:5" ht="16.5" customHeight="1" x14ac:dyDescent="0.3">
      <c r="A24" s="54" t="s">
        <v>1</v>
      </c>
      <c r="B24" s="50" t="s">
        <v>23</v>
      </c>
    </row>
    <row r="25" spans="1:5" ht="16.5" customHeight="1" x14ac:dyDescent="0.3">
      <c r="A25" s="53" t="s">
        <v>4</v>
      </c>
      <c r="B25" s="651" t="s">
        <v>133</v>
      </c>
      <c r="C25" s="51"/>
      <c r="D25" s="51"/>
      <c r="E25" s="51"/>
    </row>
    <row r="26" spans="1:5" ht="16.5" customHeight="1" x14ac:dyDescent="0.3">
      <c r="A26" s="53" t="s">
        <v>6</v>
      </c>
      <c r="B26" s="652">
        <v>99.7</v>
      </c>
      <c r="C26" s="51"/>
      <c r="D26" s="51"/>
      <c r="E26" s="51"/>
    </row>
    <row r="27" spans="1:5" ht="16.5" customHeight="1" x14ac:dyDescent="0.3">
      <c r="A27" s="6" t="s">
        <v>7</v>
      </c>
      <c r="B27" s="652">
        <v>24.24</v>
      </c>
      <c r="C27" s="51"/>
      <c r="D27" s="51"/>
      <c r="E27" s="51"/>
    </row>
    <row r="28" spans="1:5" ht="16.5" customHeight="1" x14ac:dyDescent="0.3">
      <c r="A28" s="6" t="s">
        <v>9</v>
      </c>
      <c r="B28" s="653">
        <v>0.48480000000000001</v>
      </c>
      <c r="C28" s="51"/>
      <c r="D28" s="51"/>
      <c r="E28" s="51"/>
    </row>
    <row r="29" spans="1:5" ht="15.75" customHeight="1" x14ac:dyDescent="0.3">
      <c r="A29" s="51"/>
      <c r="B29" s="51"/>
      <c r="C29" s="51"/>
      <c r="D29" s="51"/>
      <c r="E29" s="51"/>
    </row>
    <row r="30" spans="1:5" ht="16.5" customHeight="1" x14ac:dyDescent="0.3">
      <c r="A30" s="14" t="s">
        <v>11</v>
      </c>
      <c r="B30" s="13" t="s">
        <v>12</v>
      </c>
      <c r="C30" s="14" t="s">
        <v>13</v>
      </c>
      <c r="D30" s="14" t="s">
        <v>14</v>
      </c>
      <c r="E30" s="14" t="s">
        <v>15</v>
      </c>
    </row>
    <row r="31" spans="1:5" ht="16.5" customHeight="1" x14ac:dyDescent="0.3">
      <c r="A31" s="15">
        <v>1</v>
      </c>
      <c r="B31" s="654">
        <v>36668421</v>
      </c>
      <c r="C31" s="655">
        <v>90950.5</v>
      </c>
      <c r="D31" s="656">
        <v>1</v>
      </c>
      <c r="E31" s="657">
        <v>8.1999999999999993</v>
      </c>
    </row>
    <row r="32" spans="1:5" ht="16.5" customHeight="1" x14ac:dyDescent="0.3">
      <c r="A32" s="15">
        <v>2</v>
      </c>
      <c r="B32" s="654">
        <v>36691754</v>
      </c>
      <c r="C32" s="655">
        <v>91479.2</v>
      </c>
      <c r="D32" s="656">
        <v>1.1000000000000001</v>
      </c>
      <c r="E32" s="656">
        <v>8.1999999999999993</v>
      </c>
    </row>
    <row r="33" spans="1:7" ht="16.5" customHeight="1" x14ac:dyDescent="0.3">
      <c r="A33" s="15">
        <v>3</v>
      </c>
      <c r="B33" s="654">
        <v>36723692</v>
      </c>
      <c r="C33" s="655">
        <v>90754.1</v>
      </c>
      <c r="D33" s="656">
        <v>1</v>
      </c>
      <c r="E33" s="656">
        <v>8.1999999999999993</v>
      </c>
    </row>
    <row r="34" spans="1:7" ht="16.5" customHeight="1" x14ac:dyDescent="0.3">
      <c r="A34" s="15">
        <v>4</v>
      </c>
      <c r="B34" s="654">
        <v>36749838</v>
      </c>
      <c r="C34" s="655">
        <v>91202.6</v>
      </c>
      <c r="D34" s="656">
        <v>1</v>
      </c>
      <c r="E34" s="656">
        <v>8.1999999999999993</v>
      </c>
    </row>
    <row r="35" spans="1:7" ht="16.5" customHeight="1" x14ac:dyDescent="0.3">
      <c r="A35" s="15">
        <v>5</v>
      </c>
      <c r="B35" s="654">
        <v>36754871</v>
      </c>
      <c r="C35" s="655">
        <v>90873.7</v>
      </c>
      <c r="D35" s="656">
        <v>1</v>
      </c>
      <c r="E35" s="656">
        <v>8.1999999999999993</v>
      </c>
    </row>
    <row r="36" spans="1:7" ht="16.5" customHeight="1" x14ac:dyDescent="0.3">
      <c r="A36" s="15">
        <v>6</v>
      </c>
      <c r="B36" s="658">
        <v>36743835</v>
      </c>
      <c r="C36" s="659">
        <v>91422.5</v>
      </c>
      <c r="D36" s="660">
        <v>1.1000000000000001</v>
      </c>
      <c r="E36" s="660">
        <v>8.1999999999999993</v>
      </c>
    </row>
    <row r="37" spans="1:7" ht="16.5" customHeight="1" x14ac:dyDescent="0.3">
      <c r="A37" s="21" t="s">
        <v>16</v>
      </c>
      <c r="B37" s="22">
        <f>AVERAGE(B31:B36)</f>
        <v>36722068.5</v>
      </c>
      <c r="C37" s="23">
        <f>AVERAGE(C31:C36)</f>
        <v>91113.766666666677</v>
      </c>
      <c r="D37" s="24">
        <f>AVERAGE(D31:D36)</f>
        <v>1.0333333333333332</v>
      </c>
      <c r="E37" s="24">
        <f>AVERAGE(E31:E36)</f>
        <v>8.2000000000000011</v>
      </c>
    </row>
    <row r="38" spans="1:7" ht="16.5" customHeight="1" x14ac:dyDescent="0.3">
      <c r="A38" s="25" t="s">
        <v>17</v>
      </c>
      <c r="B38" s="26">
        <f>(STDEV(B31:B36)/B37)</f>
        <v>9.5276206092348176E-4</v>
      </c>
      <c r="C38" s="27"/>
      <c r="D38" s="27"/>
      <c r="E38" s="28"/>
    </row>
    <row r="39" spans="1:7" s="540" customFormat="1" ht="16.5" customHeight="1" x14ac:dyDescent="0.3">
      <c r="A39" s="29" t="s">
        <v>18</v>
      </c>
      <c r="B39" s="30">
        <f>COUNT(B31:B36)</f>
        <v>6</v>
      </c>
      <c r="C39" s="31"/>
      <c r="D39" s="52"/>
      <c r="E39" s="33"/>
    </row>
    <row r="40" spans="1:7" s="540" customFormat="1" ht="15.75" customHeight="1" x14ac:dyDescent="0.3">
      <c r="A40" s="51"/>
      <c r="B40" s="51"/>
      <c r="C40" s="51"/>
      <c r="D40" s="51"/>
      <c r="E40" s="51"/>
    </row>
    <row r="41" spans="1:7" s="540" customFormat="1" ht="16.5" customHeight="1" x14ac:dyDescent="0.3">
      <c r="A41" s="53" t="s">
        <v>19</v>
      </c>
      <c r="B41" s="38" t="s">
        <v>20</v>
      </c>
      <c r="C41" s="37"/>
      <c r="D41" s="37"/>
      <c r="E41" s="37"/>
    </row>
    <row r="42" spans="1:7" ht="16.5" customHeight="1" x14ac:dyDescent="0.3">
      <c r="A42" s="53"/>
      <c r="B42" s="38" t="s">
        <v>21</v>
      </c>
      <c r="C42" s="37"/>
      <c r="D42" s="37"/>
      <c r="E42" s="37"/>
    </row>
    <row r="43" spans="1:7" ht="16.5" customHeight="1" x14ac:dyDescent="0.3">
      <c r="A43" s="53"/>
      <c r="B43" s="38" t="s">
        <v>22</v>
      </c>
      <c r="C43" s="37"/>
      <c r="D43" s="37"/>
      <c r="E43" s="37"/>
    </row>
    <row r="44" spans="1:7" ht="14.25" customHeight="1" thickBot="1" x14ac:dyDescent="0.35">
      <c r="A44" s="39"/>
      <c r="B44" s="472"/>
      <c r="D44" s="41"/>
      <c r="F44" s="42"/>
      <c r="G44" s="42"/>
    </row>
    <row r="45" spans="1:7" ht="15" customHeight="1" x14ac:dyDescent="0.3">
      <c r="B45" s="676" t="s">
        <v>24</v>
      </c>
      <c r="C45" s="676"/>
      <c r="E45" s="43" t="s">
        <v>25</v>
      </c>
      <c r="F45" s="44"/>
      <c r="G45" s="43" t="s">
        <v>26</v>
      </c>
    </row>
    <row r="46" spans="1:7" ht="15" customHeight="1" x14ac:dyDescent="0.3">
      <c r="A46" s="45" t="s">
        <v>27</v>
      </c>
      <c r="B46" s="47"/>
      <c r="C46" s="47"/>
      <c r="E46" s="47"/>
      <c r="G46" s="47"/>
    </row>
    <row r="47" spans="1:7" ht="15" customHeight="1" x14ac:dyDescent="0.3">
      <c r="A47" s="45" t="s">
        <v>28</v>
      </c>
      <c r="B47" s="48"/>
      <c r="C47" s="48"/>
      <c r="E47" s="48"/>
      <c r="G47" s="49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18" zoomScale="70" zoomScaleNormal="60" zoomScaleSheetLayoutView="70" zoomScalePageLayoutView="55" workbookViewId="0">
      <selection activeCell="G111" sqref="G111"/>
    </sheetView>
  </sheetViews>
  <sheetFormatPr defaultColWidth="9.109375" defaultRowHeight="13.8" x14ac:dyDescent="0.3"/>
  <cols>
    <col min="1" max="1" width="55.44140625" style="1" customWidth="1"/>
    <col min="2" max="2" width="33.6640625" style="1" customWidth="1"/>
    <col min="3" max="3" width="42.33203125" style="1" customWidth="1"/>
    <col min="4" max="4" width="30.5546875" style="1" customWidth="1"/>
    <col min="5" max="5" width="39.88671875" style="1" customWidth="1"/>
    <col min="6" max="6" width="30.6640625" style="1" customWidth="1"/>
    <col min="7" max="7" width="39.88671875" style="1" customWidth="1"/>
    <col min="8" max="8" width="30" style="1" customWidth="1"/>
    <col min="9" max="9" width="30.33203125" style="1" hidden="1" customWidth="1"/>
    <col min="10" max="10" width="30.44140625" style="1" customWidth="1"/>
    <col min="11" max="11" width="21.33203125" style="1" customWidth="1"/>
    <col min="12" max="12" width="9.109375" style="1"/>
  </cols>
  <sheetData>
    <row r="1" spans="1:9" ht="18.75" customHeight="1" x14ac:dyDescent="0.3">
      <c r="A1" s="677" t="s">
        <v>43</v>
      </c>
      <c r="B1" s="677"/>
      <c r="C1" s="677"/>
      <c r="D1" s="677"/>
      <c r="E1" s="677"/>
      <c r="F1" s="677"/>
      <c r="G1" s="677"/>
      <c r="H1" s="677"/>
      <c r="I1" s="677"/>
    </row>
    <row r="2" spans="1:9" ht="18.75" customHeight="1" x14ac:dyDescent="0.3">
      <c r="A2" s="677"/>
      <c r="B2" s="677"/>
      <c r="C2" s="677"/>
      <c r="D2" s="677"/>
      <c r="E2" s="677"/>
      <c r="F2" s="677"/>
      <c r="G2" s="677"/>
      <c r="H2" s="677"/>
      <c r="I2" s="677"/>
    </row>
    <row r="3" spans="1:9" ht="18.75" customHeight="1" x14ac:dyDescent="0.3">
      <c r="A3" s="677"/>
      <c r="B3" s="677"/>
      <c r="C3" s="677"/>
      <c r="D3" s="677"/>
      <c r="E3" s="677"/>
      <c r="F3" s="677"/>
      <c r="G3" s="677"/>
      <c r="H3" s="677"/>
      <c r="I3" s="677"/>
    </row>
    <row r="4" spans="1:9" ht="18.75" customHeight="1" x14ac:dyDescent="0.3">
      <c r="A4" s="677"/>
      <c r="B4" s="677"/>
      <c r="C4" s="677"/>
      <c r="D4" s="677"/>
      <c r="E4" s="677"/>
      <c r="F4" s="677"/>
      <c r="G4" s="677"/>
      <c r="H4" s="677"/>
      <c r="I4" s="677"/>
    </row>
    <row r="5" spans="1:9" ht="18.75" customHeight="1" x14ac:dyDescent="0.3">
      <c r="A5" s="677"/>
      <c r="B5" s="677"/>
      <c r="C5" s="677"/>
      <c r="D5" s="677"/>
      <c r="E5" s="677"/>
      <c r="F5" s="677"/>
      <c r="G5" s="677"/>
      <c r="H5" s="677"/>
      <c r="I5" s="677"/>
    </row>
    <row r="6" spans="1:9" ht="18.75" customHeight="1" x14ac:dyDescent="0.3">
      <c r="A6" s="677"/>
      <c r="B6" s="677"/>
      <c r="C6" s="677"/>
      <c r="D6" s="677"/>
      <c r="E6" s="677"/>
      <c r="F6" s="677"/>
      <c r="G6" s="677"/>
      <c r="H6" s="677"/>
      <c r="I6" s="677"/>
    </row>
    <row r="7" spans="1:9" ht="18.75" customHeight="1" x14ac:dyDescent="0.3">
      <c r="A7" s="677"/>
      <c r="B7" s="677"/>
      <c r="C7" s="677"/>
      <c r="D7" s="677"/>
      <c r="E7" s="677"/>
      <c r="F7" s="677"/>
      <c r="G7" s="677"/>
      <c r="H7" s="677"/>
      <c r="I7" s="677"/>
    </row>
    <row r="8" spans="1:9" x14ac:dyDescent="0.3">
      <c r="A8" s="678" t="s">
        <v>44</v>
      </c>
      <c r="B8" s="678"/>
      <c r="C8" s="678"/>
      <c r="D8" s="678"/>
      <c r="E8" s="678"/>
      <c r="F8" s="678"/>
      <c r="G8" s="678"/>
      <c r="H8" s="678"/>
      <c r="I8" s="678"/>
    </row>
    <row r="9" spans="1:9" x14ac:dyDescent="0.3">
      <c r="A9" s="678"/>
      <c r="B9" s="678"/>
      <c r="C9" s="678"/>
      <c r="D9" s="678"/>
      <c r="E9" s="678"/>
      <c r="F9" s="678"/>
      <c r="G9" s="678"/>
      <c r="H9" s="678"/>
      <c r="I9" s="678"/>
    </row>
    <row r="10" spans="1:9" x14ac:dyDescent="0.3">
      <c r="A10" s="678"/>
      <c r="B10" s="678"/>
      <c r="C10" s="678"/>
      <c r="D10" s="678"/>
      <c r="E10" s="678"/>
      <c r="F10" s="678"/>
      <c r="G10" s="678"/>
      <c r="H10" s="678"/>
      <c r="I10" s="678"/>
    </row>
    <row r="11" spans="1:9" x14ac:dyDescent="0.3">
      <c r="A11" s="678"/>
      <c r="B11" s="678"/>
      <c r="C11" s="678"/>
      <c r="D11" s="678"/>
      <c r="E11" s="678"/>
      <c r="F11" s="678"/>
      <c r="G11" s="678"/>
      <c r="H11" s="678"/>
      <c r="I11" s="678"/>
    </row>
    <row r="12" spans="1:9" x14ac:dyDescent="0.3">
      <c r="A12" s="678"/>
      <c r="B12" s="678"/>
      <c r="C12" s="678"/>
      <c r="D12" s="678"/>
      <c r="E12" s="678"/>
      <c r="F12" s="678"/>
      <c r="G12" s="678"/>
      <c r="H12" s="678"/>
      <c r="I12" s="678"/>
    </row>
    <row r="13" spans="1:9" x14ac:dyDescent="0.3">
      <c r="A13" s="678"/>
      <c r="B13" s="678"/>
      <c r="C13" s="678"/>
      <c r="D13" s="678"/>
      <c r="E13" s="678"/>
      <c r="F13" s="678"/>
      <c r="G13" s="678"/>
      <c r="H13" s="678"/>
      <c r="I13" s="678"/>
    </row>
    <row r="14" spans="1:9" x14ac:dyDescent="0.3">
      <c r="A14" s="678"/>
      <c r="B14" s="678"/>
      <c r="C14" s="678"/>
      <c r="D14" s="678"/>
      <c r="E14" s="678"/>
      <c r="F14" s="678"/>
      <c r="G14" s="678"/>
      <c r="H14" s="678"/>
      <c r="I14" s="678"/>
    </row>
    <row r="15" spans="1:9" ht="19.5" customHeight="1" x14ac:dyDescent="0.35">
      <c r="A15" s="55"/>
    </row>
    <row r="16" spans="1:9" ht="19.5" customHeight="1" x14ac:dyDescent="0.35">
      <c r="A16" s="710" t="s">
        <v>29</v>
      </c>
      <c r="B16" s="711"/>
      <c r="C16" s="711"/>
      <c r="D16" s="711"/>
      <c r="E16" s="711"/>
      <c r="F16" s="711"/>
      <c r="G16" s="711"/>
      <c r="H16" s="712"/>
    </row>
    <row r="17" spans="1:14" ht="20.25" customHeight="1" x14ac:dyDescent="0.3">
      <c r="A17" s="713" t="s">
        <v>45</v>
      </c>
      <c r="B17" s="713"/>
      <c r="C17" s="713"/>
      <c r="D17" s="713"/>
      <c r="E17" s="713"/>
      <c r="F17" s="713"/>
      <c r="G17" s="713"/>
      <c r="H17" s="713"/>
    </row>
    <row r="18" spans="1:14" ht="26.25" customHeight="1" x14ac:dyDescent="0.5">
      <c r="A18" s="57" t="s">
        <v>31</v>
      </c>
      <c r="B18" s="709" t="s">
        <v>5</v>
      </c>
      <c r="C18" s="709"/>
      <c r="D18" s="198"/>
      <c r="E18" s="58"/>
      <c r="F18" s="59"/>
      <c r="G18" s="59"/>
      <c r="H18" s="59"/>
    </row>
    <row r="19" spans="1:14" ht="26.25" customHeight="1" x14ac:dyDescent="0.5">
      <c r="A19" s="57" t="s">
        <v>32</v>
      </c>
      <c r="B19" s="606" t="s">
        <v>136</v>
      </c>
      <c r="C19" s="207">
        <v>1</v>
      </c>
      <c r="D19" s="59"/>
      <c r="E19" s="59"/>
      <c r="F19" s="59"/>
      <c r="G19" s="59"/>
      <c r="H19" s="59"/>
    </row>
    <row r="20" spans="1:14" ht="26.25" customHeight="1" x14ac:dyDescent="0.5">
      <c r="A20" s="57" t="s">
        <v>33</v>
      </c>
      <c r="B20" s="714" t="s">
        <v>8</v>
      </c>
      <c r="C20" s="714"/>
      <c r="D20" s="59"/>
      <c r="E20" s="59"/>
      <c r="F20" s="59"/>
      <c r="G20" s="59"/>
      <c r="H20" s="59"/>
    </row>
    <row r="21" spans="1:14" ht="26.25" customHeight="1" x14ac:dyDescent="0.5">
      <c r="A21" s="57" t="s">
        <v>34</v>
      </c>
      <c r="B21" s="714" t="s">
        <v>10</v>
      </c>
      <c r="C21" s="714"/>
      <c r="D21" s="714"/>
      <c r="E21" s="714"/>
      <c r="F21" s="714"/>
      <c r="G21" s="714"/>
      <c r="H21" s="714"/>
      <c r="I21" s="60"/>
    </row>
    <row r="22" spans="1:14" ht="26.25" customHeight="1" x14ac:dyDescent="0.5">
      <c r="A22" s="57" t="s">
        <v>35</v>
      </c>
      <c r="B22" s="61">
        <v>42655</v>
      </c>
      <c r="C22" s="59"/>
      <c r="D22" s="59"/>
      <c r="E22" s="59"/>
      <c r="F22" s="59"/>
      <c r="G22" s="59"/>
      <c r="H22" s="59"/>
    </row>
    <row r="23" spans="1:14" ht="26.25" customHeight="1" x14ac:dyDescent="0.5">
      <c r="A23" s="57" t="s">
        <v>36</v>
      </c>
      <c r="B23" s="61">
        <v>42689</v>
      </c>
      <c r="C23" s="59"/>
      <c r="D23" s="59"/>
      <c r="E23" s="59"/>
      <c r="F23" s="59"/>
      <c r="G23" s="59"/>
      <c r="H23" s="59"/>
    </row>
    <row r="24" spans="1:14" ht="18" x14ac:dyDescent="0.35">
      <c r="A24" s="57"/>
      <c r="B24" s="62"/>
    </row>
    <row r="25" spans="1:14" ht="18" x14ac:dyDescent="0.35">
      <c r="A25" s="63" t="s">
        <v>1</v>
      </c>
      <c r="B25" s="62"/>
    </row>
    <row r="26" spans="1:14" ht="26.25" customHeight="1" x14ac:dyDescent="0.45">
      <c r="A26" s="64" t="s">
        <v>4</v>
      </c>
      <c r="B26" s="709" t="s">
        <v>129</v>
      </c>
      <c r="C26" s="709"/>
    </row>
    <row r="27" spans="1:14" ht="26.25" customHeight="1" x14ac:dyDescent="0.5">
      <c r="A27" s="65" t="s">
        <v>46</v>
      </c>
      <c r="B27" s="715" t="s">
        <v>130</v>
      </c>
      <c r="C27" s="715"/>
    </row>
    <row r="28" spans="1:14" ht="27" customHeight="1" x14ac:dyDescent="0.45">
      <c r="A28" s="65" t="s">
        <v>6</v>
      </c>
      <c r="B28" s="66">
        <v>99.3</v>
      </c>
    </row>
    <row r="29" spans="1:14" s="12" customFormat="1" ht="27" customHeight="1" x14ac:dyDescent="0.5">
      <c r="A29" s="65" t="s">
        <v>47</v>
      </c>
      <c r="B29" s="67">
        <v>0</v>
      </c>
      <c r="C29" s="685" t="s">
        <v>48</v>
      </c>
      <c r="D29" s="686"/>
      <c r="E29" s="686"/>
      <c r="F29" s="686"/>
      <c r="G29" s="687"/>
      <c r="I29" s="68"/>
      <c r="J29" s="68"/>
      <c r="K29" s="68"/>
      <c r="L29" s="68"/>
    </row>
    <row r="30" spans="1:14" s="12" customFormat="1" ht="19.5" customHeight="1" x14ac:dyDescent="0.35">
      <c r="A30" s="65" t="s">
        <v>49</v>
      </c>
      <c r="B30" s="69">
        <f>B28-B29</f>
        <v>99.3</v>
      </c>
      <c r="C30" s="70"/>
      <c r="D30" s="70"/>
      <c r="E30" s="70"/>
      <c r="F30" s="70"/>
      <c r="G30" s="71"/>
      <c r="I30" s="68"/>
      <c r="J30" s="68"/>
      <c r="K30" s="68"/>
      <c r="L30" s="68"/>
    </row>
    <row r="31" spans="1:14" s="12" customFormat="1" ht="27" customHeight="1" x14ac:dyDescent="0.45">
      <c r="A31" s="65" t="s">
        <v>50</v>
      </c>
      <c r="B31" s="72">
        <v>1</v>
      </c>
      <c r="C31" s="688" t="s">
        <v>51</v>
      </c>
      <c r="D31" s="689"/>
      <c r="E31" s="689"/>
      <c r="F31" s="689"/>
      <c r="G31" s="689"/>
      <c r="H31" s="690"/>
      <c r="I31" s="68"/>
      <c r="J31" s="68"/>
      <c r="K31" s="68"/>
      <c r="L31" s="68"/>
    </row>
    <row r="32" spans="1:14" s="12" customFormat="1" ht="27" customHeight="1" x14ac:dyDescent="0.45">
      <c r="A32" s="65" t="s">
        <v>52</v>
      </c>
      <c r="B32" s="72">
        <v>1</v>
      </c>
      <c r="C32" s="688" t="s">
        <v>53</v>
      </c>
      <c r="D32" s="689"/>
      <c r="E32" s="689"/>
      <c r="F32" s="689"/>
      <c r="G32" s="689"/>
      <c r="H32" s="690"/>
      <c r="I32" s="68"/>
      <c r="J32" s="68"/>
      <c r="K32" s="68"/>
      <c r="L32" s="73"/>
      <c r="M32" s="73"/>
      <c r="N32" s="74"/>
    </row>
    <row r="33" spans="1:14" s="12" customFormat="1" ht="17.25" customHeight="1" x14ac:dyDescent="0.35">
      <c r="A33" s="65"/>
      <c r="B33" s="75"/>
      <c r="C33" s="76"/>
      <c r="D33" s="76"/>
      <c r="E33" s="76"/>
      <c r="F33" s="76"/>
      <c r="G33" s="76"/>
      <c r="H33" s="76"/>
      <c r="I33" s="68"/>
      <c r="J33" s="68"/>
      <c r="K33" s="68"/>
      <c r="L33" s="73"/>
      <c r="M33" s="73"/>
      <c r="N33" s="74"/>
    </row>
    <row r="34" spans="1:14" s="12" customFormat="1" ht="18" x14ac:dyDescent="0.35">
      <c r="A34" s="65" t="s">
        <v>54</v>
      </c>
      <c r="B34" s="77">
        <f>B31/B32</f>
        <v>1</v>
      </c>
      <c r="C34" s="56" t="s">
        <v>55</v>
      </c>
      <c r="D34" s="56"/>
      <c r="E34" s="56"/>
      <c r="F34" s="56"/>
      <c r="G34" s="56"/>
      <c r="I34" s="68"/>
      <c r="J34" s="68"/>
      <c r="K34" s="68"/>
      <c r="L34" s="73"/>
      <c r="M34" s="73"/>
      <c r="N34" s="74"/>
    </row>
    <row r="35" spans="1:14" s="12" customFormat="1" ht="19.5" customHeight="1" x14ac:dyDescent="0.35">
      <c r="A35" s="65"/>
      <c r="B35" s="69"/>
      <c r="G35" s="56"/>
      <c r="I35" s="68"/>
      <c r="J35" s="68"/>
      <c r="K35" s="68"/>
      <c r="L35" s="73"/>
      <c r="M35" s="73"/>
      <c r="N35" s="74"/>
    </row>
    <row r="36" spans="1:14" s="12" customFormat="1" ht="27" customHeight="1" x14ac:dyDescent="0.45">
      <c r="A36" s="78" t="s">
        <v>56</v>
      </c>
      <c r="B36" s="79">
        <v>50</v>
      </c>
      <c r="C36" s="56"/>
      <c r="D36" s="691" t="s">
        <v>57</v>
      </c>
      <c r="E36" s="716"/>
      <c r="F36" s="691" t="s">
        <v>58</v>
      </c>
      <c r="G36" s="692"/>
      <c r="J36" s="68"/>
      <c r="K36" s="68"/>
      <c r="L36" s="73"/>
      <c r="M36" s="73"/>
      <c r="N36" s="74"/>
    </row>
    <row r="37" spans="1:14" s="12" customFormat="1" ht="27" customHeight="1" x14ac:dyDescent="0.45">
      <c r="A37" s="80" t="s">
        <v>59</v>
      </c>
      <c r="B37" s="81">
        <v>10</v>
      </c>
      <c r="C37" s="82" t="s">
        <v>60</v>
      </c>
      <c r="D37" s="83" t="s">
        <v>61</v>
      </c>
      <c r="E37" s="84" t="s">
        <v>62</v>
      </c>
      <c r="F37" s="83" t="s">
        <v>61</v>
      </c>
      <c r="G37" s="85" t="s">
        <v>62</v>
      </c>
      <c r="I37" s="86" t="s">
        <v>63</v>
      </c>
      <c r="J37" s="68"/>
      <c r="K37" s="68"/>
      <c r="L37" s="73"/>
      <c r="M37" s="73"/>
      <c r="N37" s="74"/>
    </row>
    <row r="38" spans="1:14" s="12" customFormat="1" ht="26.25" customHeight="1" x14ac:dyDescent="0.45">
      <c r="A38" s="80" t="s">
        <v>64</v>
      </c>
      <c r="B38" s="81">
        <v>25</v>
      </c>
      <c r="C38" s="87">
        <v>1</v>
      </c>
      <c r="D38" s="454">
        <v>86973335</v>
      </c>
      <c r="E38" s="88">
        <f>IF(ISBLANK(D38),"-",$D$48/$D$45*D38)</f>
        <v>73602050.48786886</v>
      </c>
      <c r="F38" s="454">
        <v>73753629</v>
      </c>
      <c r="G38" s="89">
        <f>IF(ISBLANK(F38),"-",$D$48/$F$45*F38)</f>
        <v>75532417.430488005</v>
      </c>
      <c r="I38" s="90"/>
      <c r="J38" s="68"/>
      <c r="K38" s="68"/>
      <c r="L38" s="73"/>
      <c r="M38" s="73"/>
      <c r="N38" s="74"/>
    </row>
    <row r="39" spans="1:14" s="12" customFormat="1" ht="26.25" customHeight="1" x14ac:dyDescent="0.45">
      <c r="A39" s="80" t="s">
        <v>65</v>
      </c>
      <c r="B39" s="81">
        <v>1</v>
      </c>
      <c r="C39" s="91">
        <v>2</v>
      </c>
      <c r="D39" s="459">
        <v>86930636</v>
      </c>
      <c r="E39" s="93">
        <f>IF(ISBLANK(D39),"-",$D$48/$D$45*D39)</f>
        <v>73565916.034087345</v>
      </c>
      <c r="F39" s="459">
        <v>74147100</v>
      </c>
      <c r="G39" s="94">
        <f>IF(ISBLANK(F39),"-",$D$48/$F$45*F39)</f>
        <v>75935378.155563533</v>
      </c>
      <c r="I39" s="693">
        <f>ABS((F43/D43*D42)-F42)/D42</f>
        <v>2.4615191636853367E-2</v>
      </c>
      <c r="J39" s="68"/>
      <c r="K39" s="68"/>
      <c r="L39" s="73"/>
      <c r="M39" s="73"/>
      <c r="N39" s="74"/>
    </row>
    <row r="40" spans="1:14" ht="26.25" customHeight="1" x14ac:dyDescent="0.45">
      <c r="A40" s="80" t="s">
        <v>66</v>
      </c>
      <c r="B40" s="81">
        <v>1</v>
      </c>
      <c r="C40" s="91">
        <v>3</v>
      </c>
      <c r="D40" s="459">
        <v>86924071</v>
      </c>
      <c r="E40" s="93">
        <f>IF(ISBLANK(D40),"-",$D$48/$D$45*D40)</f>
        <v>73560360.337488472</v>
      </c>
      <c r="F40" s="459">
        <v>74049778</v>
      </c>
      <c r="G40" s="94">
        <f>IF(ISBLANK(F40),"-",$D$48/$F$45*F40)</f>
        <v>75835708.945670545</v>
      </c>
      <c r="I40" s="693"/>
      <c r="L40" s="73"/>
      <c r="M40" s="73"/>
      <c r="N40" s="95"/>
    </row>
    <row r="41" spans="1:14" ht="27" customHeight="1" x14ac:dyDescent="0.45">
      <c r="A41" s="80" t="s">
        <v>67</v>
      </c>
      <c r="B41" s="81">
        <v>1</v>
      </c>
      <c r="C41" s="96">
        <v>4</v>
      </c>
      <c r="D41" s="464"/>
      <c r="E41" s="97" t="str">
        <f>IF(ISBLANK(D41),"-",$D$48/$D$45*D41)</f>
        <v>-</v>
      </c>
      <c r="F41" s="464"/>
      <c r="G41" s="98" t="str">
        <f>IF(ISBLANK(F41),"-",$D$48/$F$45*F41)</f>
        <v>-</v>
      </c>
      <c r="I41" s="99"/>
      <c r="L41" s="73"/>
      <c r="M41" s="73"/>
      <c r="N41" s="95"/>
    </row>
    <row r="42" spans="1:14" ht="27" customHeight="1" x14ac:dyDescent="0.45">
      <c r="A42" s="80" t="s">
        <v>68</v>
      </c>
      <c r="B42" s="81">
        <v>1</v>
      </c>
      <c r="C42" s="100" t="s">
        <v>69</v>
      </c>
      <c r="D42" s="101">
        <f>AVERAGE(D38:D41)</f>
        <v>86942680.666666672</v>
      </c>
      <c r="E42" s="102">
        <f>AVERAGE(E38:E41)</f>
        <v>73576108.953148231</v>
      </c>
      <c r="F42" s="101">
        <f>AVERAGE(F38:F41)</f>
        <v>73983502.333333328</v>
      </c>
      <c r="G42" s="103">
        <f>AVERAGE(G38:G41)</f>
        <v>75767834.843907356</v>
      </c>
      <c r="H42" s="104"/>
    </row>
    <row r="43" spans="1:14" ht="26.25" customHeight="1" x14ac:dyDescent="0.45">
      <c r="A43" s="80" t="s">
        <v>70</v>
      </c>
      <c r="B43" s="81">
        <v>1</v>
      </c>
      <c r="C43" s="105" t="s">
        <v>71</v>
      </c>
      <c r="D43" s="106">
        <v>17.850000000000001</v>
      </c>
      <c r="E43" s="95"/>
      <c r="F43" s="106">
        <v>14.75</v>
      </c>
      <c r="H43" s="104"/>
    </row>
    <row r="44" spans="1:14" ht="26.25" customHeight="1" x14ac:dyDescent="0.45">
      <c r="A44" s="80" t="s">
        <v>72</v>
      </c>
      <c r="B44" s="81">
        <v>1</v>
      </c>
      <c r="C44" s="107" t="s">
        <v>73</v>
      </c>
      <c r="D44" s="108">
        <f>D43*$B$34</f>
        <v>17.850000000000001</v>
      </c>
      <c r="E44" s="109"/>
      <c r="F44" s="108">
        <f>F43*$B$34</f>
        <v>14.75</v>
      </c>
      <c r="H44" s="104"/>
    </row>
    <row r="45" spans="1:14" ht="19.5" customHeight="1" x14ac:dyDescent="0.35">
      <c r="A45" s="80" t="s">
        <v>74</v>
      </c>
      <c r="B45" s="110">
        <f>(B44/B43)*(B42/B41)*(B40/B39)*(B38/B37)*B36</f>
        <v>125</v>
      </c>
      <c r="C45" s="107" t="s">
        <v>75</v>
      </c>
      <c r="D45" s="111">
        <f>D44*$B$30/100</f>
        <v>17.72505</v>
      </c>
      <c r="E45" s="112"/>
      <c r="F45" s="111">
        <f>F44*$B$30/100</f>
        <v>14.646749999999999</v>
      </c>
      <c r="H45" s="104"/>
    </row>
    <row r="46" spans="1:14" ht="19.5" customHeight="1" x14ac:dyDescent="0.35">
      <c r="A46" s="679" t="s">
        <v>76</v>
      </c>
      <c r="B46" s="680"/>
      <c r="C46" s="107" t="s">
        <v>77</v>
      </c>
      <c r="D46" s="113">
        <f>D45/$B$45</f>
        <v>0.14180039999999999</v>
      </c>
      <c r="E46" s="114"/>
      <c r="F46" s="115">
        <f>F45/$B$45</f>
        <v>0.11717399999999999</v>
      </c>
      <c r="H46" s="104"/>
    </row>
    <row r="47" spans="1:14" ht="27" customHeight="1" x14ac:dyDescent="0.45">
      <c r="A47" s="681"/>
      <c r="B47" s="682"/>
      <c r="C47" s="116" t="s">
        <v>78</v>
      </c>
      <c r="D47" s="117">
        <v>0.12</v>
      </c>
      <c r="E47" s="118"/>
      <c r="F47" s="114"/>
      <c r="H47" s="104"/>
    </row>
    <row r="48" spans="1:14" ht="18" x14ac:dyDescent="0.35">
      <c r="C48" s="119" t="s">
        <v>79</v>
      </c>
      <c r="D48" s="111">
        <f>D47*$B$45</f>
        <v>15</v>
      </c>
      <c r="F48" s="120"/>
      <c r="H48" s="104"/>
    </row>
    <row r="49" spans="1:12" ht="19.5" customHeight="1" x14ac:dyDescent="0.35">
      <c r="C49" s="121" t="s">
        <v>80</v>
      </c>
      <c r="D49" s="122">
        <f>D48/B34</f>
        <v>15</v>
      </c>
      <c r="F49" s="120"/>
      <c r="H49" s="104"/>
    </row>
    <row r="50" spans="1:12" ht="18" x14ac:dyDescent="0.35">
      <c r="C50" s="78" t="s">
        <v>81</v>
      </c>
      <c r="D50" s="123">
        <f>AVERAGE(E38:E41,G38:G41)</f>
        <v>74671971.898527786</v>
      </c>
      <c r="F50" s="124"/>
      <c r="H50" s="104"/>
    </row>
    <row r="51" spans="1:12" ht="18" x14ac:dyDescent="0.35">
      <c r="C51" s="80" t="s">
        <v>82</v>
      </c>
      <c r="D51" s="125">
        <f>STDEV(E38:E41,G38:G41)/D50</f>
        <v>1.6175534440239066E-2</v>
      </c>
      <c r="F51" s="124"/>
      <c r="H51" s="104"/>
    </row>
    <row r="52" spans="1:12" ht="19.5" customHeight="1" x14ac:dyDescent="0.35">
      <c r="C52" s="126" t="s">
        <v>18</v>
      </c>
      <c r="D52" s="127">
        <f>COUNT(E38:E41,G38:G41)</f>
        <v>6</v>
      </c>
      <c r="F52" s="124"/>
    </row>
    <row r="54" spans="1:12" ht="18" x14ac:dyDescent="0.35">
      <c r="A54" s="128" t="s">
        <v>1</v>
      </c>
      <c r="B54" s="129" t="s">
        <v>83</v>
      </c>
    </row>
    <row r="55" spans="1:12" ht="18" x14ac:dyDescent="0.35">
      <c r="A55" s="56" t="s">
        <v>84</v>
      </c>
      <c r="B55" s="130" t="str">
        <f>B21</f>
        <v>Each film coated tablet contains Tenofovir Disoproxil Fumarate 300 mg, Lamivudine USP 300 mg &amp; Efavirenz USP 600 mg tablets</v>
      </c>
    </row>
    <row r="56" spans="1:12" ht="26.25" customHeight="1" x14ac:dyDescent="0.45">
      <c r="A56" s="131" t="s">
        <v>85</v>
      </c>
      <c r="B56" s="132">
        <v>300</v>
      </c>
      <c r="C56" s="56" t="str">
        <f>B20</f>
        <v xml:space="preserve">Tenofovir Disoproxil Fumarate , Lamivudine  &amp; Efavirenz </v>
      </c>
      <c r="H56" s="133"/>
    </row>
    <row r="57" spans="1:12" ht="18" x14ac:dyDescent="0.35">
      <c r="A57" s="130" t="s">
        <v>86</v>
      </c>
      <c r="B57" s="199">
        <f>Uniformity!C46</f>
        <v>1894.5484999999996</v>
      </c>
      <c r="H57" s="133"/>
    </row>
    <row r="58" spans="1:12" ht="19.5" customHeight="1" x14ac:dyDescent="0.35">
      <c r="H58" s="133"/>
    </row>
    <row r="59" spans="1:12" s="12" customFormat="1" ht="27" customHeight="1" x14ac:dyDescent="0.45">
      <c r="A59" s="78" t="s">
        <v>87</v>
      </c>
      <c r="B59" s="445">
        <v>200</v>
      </c>
      <c r="C59" s="56"/>
      <c r="D59" s="134" t="s">
        <v>88</v>
      </c>
      <c r="E59" s="135" t="s">
        <v>60</v>
      </c>
      <c r="F59" s="135" t="s">
        <v>61</v>
      </c>
      <c r="G59" s="135" t="s">
        <v>89</v>
      </c>
      <c r="H59" s="82" t="s">
        <v>90</v>
      </c>
      <c r="L59" s="68"/>
    </row>
    <row r="60" spans="1:12" s="12" customFormat="1" ht="26.25" customHeight="1" x14ac:dyDescent="0.45">
      <c r="A60" s="80" t="s">
        <v>91</v>
      </c>
      <c r="B60" s="447">
        <v>2</v>
      </c>
      <c r="C60" s="696" t="s">
        <v>92</v>
      </c>
      <c r="D60" s="699">
        <v>1928.38</v>
      </c>
      <c r="E60" s="136">
        <v>1</v>
      </c>
      <c r="F60" s="137">
        <v>77522736</v>
      </c>
      <c r="G60" s="200">
        <f>IF(ISBLANK(F60),"-",(F60/$D$50*$D$47*$B$68)*($B$57/$D$60))</f>
        <v>305.98901488093827</v>
      </c>
      <c r="H60" s="218">
        <f t="shared" ref="H60:H71" si="0">IF(ISBLANK(F60),"-",(G60/$B$56)*100)</f>
        <v>101.99633829364609</v>
      </c>
      <c r="L60" s="68"/>
    </row>
    <row r="61" spans="1:12" s="12" customFormat="1" ht="26.25" customHeight="1" x14ac:dyDescent="0.45">
      <c r="A61" s="80" t="s">
        <v>93</v>
      </c>
      <c r="B61" s="447">
        <v>25</v>
      </c>
      <c r="C61" s="697"/>
      <c r="D61" s="700"/>
      <c r="E61" s="138">
        <v>2</v>
      </c>
      <c r="F61" s="92">
        <v>77487063</v>
      </c>
      <c r="G61" s="201">
        <f>IF(ISBLANK(F61),"-",(F61/$D$50*$D$47*$B$68)*($B$57/$D$60))</f>
        <v>305.84821043193318</v>
      </c>
      <c r="H61" s="219">
        <f t="shared" si="0"/>
        <v>101.94940347731105</v>
      </c>
      <c r="L61" s="68"/>
    </row>
    <row r="62" spans="1:12" s="12" customFormat="1" ht="26.25" customHeight="1" x14ac:dyDescent="0.45">
      <c r="A62" s="80" t="s">
        <v>94</v>
      </c>
      <c r="B62" s="81">
        <v>1</v>
      </c>
      <c r="C62" s="697"/>
      <c r="D62" s="700"/>
      <c r="E62" s="138">
        <v>3</v>
      </c>
      <c r="F62" s="139">
        <v>78736077</v>
      </c>
      <c r="G62" s="201">
        <f>IF(ISBLANK(F62),"-",(F62/$D$50*$D$47*$B$68)*($B$57/$D$60))</f>
        <v>310.77817786023058</v>
      </c>
      <c r="H62" s="219">
        <f t="shared" si="0"/>
        <v>103.59272595341021</v>
      </c>
      <c r="L62" s="68"/>
    </row>
    <row r="63" spans="1:12" ht="27" customHeight="1" x14ac:dyDescent="0.45">
      <c r="A63" s="80" t="s">
        <v>95</v>
      </c>
      <c r="B63" s="81">
        <v>1</v>
      </c>
      <c r="C63" s="706"/>
      <c r="D63" s="701"/>
      <c r="E63" s="140">
        <v>4</v>
      </c>
      <c r="F63" s="141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5">
      <c r="A64" s="80" t="s">
        <v>96</v>
      </c>
      <c r="B64" s="81">
        <v>1</v>
      </c>
      <c r="C64" s="696" t="s">
        <v>97</v>
      </c>
      <c r="D64" s="699">
        <v>1914.64</v>
      </c>
      <c r="E64" s="136">
        <v>1</v>
      </c>
      <c r="F64" s="137">
        <v>77654466</v>
      </c>
      <c r="G64" s="200">
        <f>IF(ISBLANK(F64),"-",(F64/$D$50*$D$47*$B$68)*($B$57/$D$64))</f>
        <v>308.70856002041467</v>
      </c>
      <c r="H64" s="218">
        <f t="shared" si="0"/>
        <v>102.90285334013822</v>
      </c>
    </row>
    <row r="65" spans="1:8" ht="26.25" customHeight="1" x14ac:dyDescent="0.45">
      <c r="A65" s="80" t="s">
        <v>98</v>
      </c>
      <c r="B65" s="81">
        <v>1</v>
      </c>
      <c r="C65" s="697"/>
      <c r="D65" s="700"/>
      <c r="E65" s="138">
        <v>2</v>
      </c>
      <c r="F65" s="92">
        <v>77810323</v>
      </c>
      <c r="G65" s="201">
        <f>IF(ISBLANK(F65),"-",(F65/$D$50*$D$47*$B$68)*($B$57/$D$64))</f>
        <v>309.32815593701145</v>
      </c>
      <c r="H65" s="219">
        <f t="shared" si="0"/>
        <v>103.10938531233715</v>
      </c>
    </row>
    <row r="66" spans="1:8" ht="26.25" customHeight="1" x14ac:dyDescent="0.45">
      <c r="A66" s="80" t="s">
        <v>99</v>
      </c>
      <c r="B66" s="81">
        <v>1</v>
      </c>
      <c r="C66" s="697"/>
      <c r="D66" s="700"/>
      <c r="E66" s="138">
        <v>3</v>
      </c>
      <c r="F66" s="92">
        <v>79552438</v>
      </c>
      <c r="G66" s="201">
        <f>IF(ISBLANK(F66),"-",(F66/$D$50*$D$47*$B$68)*($B$57/$D$64))</f>
        <v>316.25378224986201</v>
      </c>
      <c r="H66" s="219">
        <f t="shared" si="0"/>
        <v>105.41792741662066</v>
      </c>
    </row>
    <row r="67" spans="1:8" ht="27" customHeight="1" x14ac:dyDescent="0.45">
      <c r="A67" s="80" t="s">
        <v>100</v>
      </c>
      <c r="B67" s="81">
        <v>1</v>
      </c>
      <c r="C67" s="706"/>
      <c r="D67" s="701"/>
      <c r="E67" s="140">
        <v>4</v>
      </c>
      <c r="F67" s="141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5">
      <c r="A68" s="80" t="s">
        <v>101</v>
      </c>
      <c r="B68" s="142">
        <f>(B67/B66)*(B65/B64)*(B63/B62)*(B61/B60)*B59</f>
        <v>2500</v>
      </c>
      <c r="C68" s="696" t="s">
        <v>102</v>
      </c>
      <c r="D68" s="699">
        <v>1895.82</v>
      </c>
      <c r="E68" s="136">
        <v>1</v>
      </c>
      <c r="F68" s="137">
        <v>76796925</v>
      </c>
      <c r="G68" s="200">
        <f>IF(ISBLANK(F68),"-",(F68/$D$50*$D$47*$B$68)*($B$57/$D$68))</f>
        <v>308.33021985457577</v>
      </c>
      <c r="H68" s="219">
        <f t="shared" si="0"/>
        <v>102.77673995152526</v>
      </c>
    </row>
    <row r="69" spans="1:8" ht="27" customHeight="1" x14ac:dyDescent="0.5">
      <c r="A69" s="126" t="s">
        <v>103</v>
      </c>
      <c r="B69" s="143">
        <f>(D47*B68)/B56*B57</f>
        <v>1894.5484999999996</v>
      </c>
      <c r="C69" s="697"/>
      <c r="D69" s="700"/>
      <c r="E69" s="138">
        <v>2</v>
      </c>
      <c r="F69" s="92">
        <v>76812519</v>
      </c>
      <c r="G69" s="201">
        <f>IF(ISBLANK(F69),"-",(F69/$D$50*$D$47*$B$68)*($B$57/$D$68))</f>
        <v>308.39282784895073</v>
      </c>
      <c r="H69" s="219">
        <f t="shared" si="0"/>
        <v>102.79760928298359</v>
      </c>
    </row>
    <row r="70" spans="1:8" ht="26.25" customHeight="1" x14ac:dyDescent="0.45">
      <c r="A70" s="702" t="s">
        <v>76</v>
      </c>
      <c r="B70" s="703"/>
      <c r="C70" s="697"/>
      <c r="D70" s="700"/>
      <c r="E70" s="138">
        <v>3</v>
      </c>
      <c r="F70" s="92">
        <v>77375630</v>
      </c>
      <c r="G70" s="201">
        <f>IF(ISBLANK(F70),"-",(F70/$D$50*$D$47*$B$68)*($B$57/$D$68))</f>
        <v>310.6536493392972</v>
      </c>
      <c r="H70" s="219">
        <f t="shared" si="0"/>
        <v>103.55121644643239</v>
      </c>
    </row>
    <row r="71" spans="1:8" ht="27" customHeight="1" x14ac:dyDescent="0.45">
      <c r="A71" s="704"/>
      <c r="B71" s="705"/>
      <c r="C71" s="698"/>
      <c r="D71" s="701"/>
      <c r="E71" s="140">
        <v>4</v>
      </c>
      <c r="F71" s="141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5">
      <c r="A72" s="144"/>
      <c r="B72" s="144"/>
      <c r="C72" s="144"/>
      <c r="D72" s="144"/>
      <c r="E72" s="144"/>
      <c r="F72" s="146" t="s">
        <v>69</v>
      </c>
      <c r="G72" s="206">
        <f>AVERAGE(G60:G71)</f>
        <v>309.36473315813487</v>
      </c>
      <c r="H72" s="221">
        <f>AVERAGE(H60:H71)</f>
        <v>103.12157771937829</v>
      </c>
    </row>
    <row r="73" spans="1:8" ht="26.25" customHeight="1" x14ac:dyDescent="0.45">
      <c r="C73" s="144"/>
      <c r="D73" s="144"/>
      <c r="E73" s="144"/>
      <c r="F73" s="147" t="s">
        <v>82</v>
      </c>
      <c r="G73" s="205">
        <f>STDEV(G60:G71)/G72</f>
        <v>1.0049574772906859E-2</v>
      </c>
      <c r="H73" s="205">
        <f>STDEV(H60:H71)/H72</f>
        <v>1.0049574772906833E-2</v>
      </c>
    </row>
    <row r="74" spans="1:8" ht="27" customHeight="1" x14ac:dyDescent="0.45">
      <c r="A74" s="144"/>
      <c r="B74" s="144"/>
      <c r="C74" s="145"/>
      <c r="D74" s="145"/>
      <c r="E74" s="148"/>
      <c r="F74" s="149" t="s">
        <v>18</v>
      </c>
      <c r="G74" s="150">
        <f>COUNT(G60:G71)</f>
        <v>9</v>
      </c>
      <c r="H74" s="150">
        <f>COUNT(H60:H71)</f>
        <v>9</v>
      </c>
    </row>
    <row r="76" spans="1:8" ht="26.25" customHeight="1" x14ac:dyDescent="0.45">
      <c r="A76" s="64" t="s">
        <v>104</v>
      </c>
      <c r="B76" s="151" t="s">
        <v>105</v>
      </c>
      <c r="C76" s="683" t="str">
        <f>B26</f>
        <v>Lamivudine</v>
      </c>
      <c r="D76" s="683"/>
      <c r="E76" s="152" t="s">
        <v>106</v>
      </c>
      <c r="F76" s="152"/>
      <c r="G76" s="605">
        <f>H72</f>
        <v>103.12157771937829</v>
      </c>
      <c r="H76" s="154"/>
    </row>
    <row r="77" spans="1:8" ht="18" x14ac:dyDescent="0.35">
      <c r="A77" s="63" t="s">
        <v>107</v>
      </c>
      <c r="B77" s="63" t="s">
        <v>108</v>
      </c>
    </row>
    <row r="78" spans="1:8" ht="18" x14ac:dyDescent="0.35">
      <c r="A78" s="63"/>
      <c r="B78" s="63"/>
    </row>
    <row r="79" spans="1:8" ht="26.25" customHeight="1" x14ac:dyDescent="0.45">
      <c r="A79" s="64" t="s">
        <v>4</v>
      </c>
      <c r="B79" s="717" t="str">
        <f>B26</f>
        <v>Lamivudine</v>
      </c>
      <c r="C79" s="717"/>
    </row>
    <row r="80" spans="1:8" ht="26.25" customHeight="1" x14ac:dyDescent="0.45">
      <c r="A80" s="65" t="s">
        <v>46</v>
      </c>
      <c r="B80" s="717" t="str">
        <f>B27</f>
        <v>L 10M388</v>
      </c>
      <c r="C80" s="717"/>
    </row>
    <row r="81" spans="1:12" ht="27" customHeight="1" x14ac:dyDescent="0.45">
      <c r="A81" s="65" t="s">
        <v>6</v>
      </c>
      <c r="B81" s="155">
        <f>B28</f>
        <v>99.3</v>
      </c>
    </row>
    <row r="82" spans="1:12" s="12" customFormat="1" ht="27" customHeight="1" x14ac:dyDescent="0.5">
      <c r="A82" s="65" t="s">
        <v>47</v>
      </c>
      <c r="B82" s="67">
        <v>0</v>
      </c>
      <c r="C82" s="685" t="s">
        <v>48</v>
      </c>
      <c r="D82" s="686"/>
      <c r="E82" s="686"/>
      <c r="F82" s="686"/>
      <c r="G82" s="687"/>
      <c r="I82" s="68"/>
      <c r="J82" s="68"/>
      <c r="K82" s="68"/>
      <c r="L82" s="68"/>
    </row>
    <row r="83" spans="1:12" s="12" customFormat="1" ht="19.5" customHeight="1" x14ac:dyDescent="0.35">
      <c r="A83" s="65" t="s">
        <v>49</v>
      </c>
      <c r="B83" s="69">
        <f>B81-B82</f>
        <v>99.3</v>
      </c>
      <c r="C83" s="70"/>
      <c r="D83" s="70"/>
      <c r="E83" s="70"/>
      <c r="F83" s="70"/>
      <c r="G83" s="71"/>
      <c r="I83" s="68"/>
      <c r="J83" s="68"/>
      <c r="K83" s="68"/>
      <c r="L83" s="68"/>
    </row>
    <row r="84" spans="1:12" s="12" customFormat="1" ht="27" customHeight="1" x14ac:dyDescent="0.45">
      <c r="A84" s="65" t="s">
        <v>50</v>
      </c>
      <c r="B84" s="72">
        <v>1</v>
      </c>
      <c r="C84" s="688" t="s">
        <v>109</v>
      </c>
      <c r="D84" s="689"/>
      <c r="E84" s="689"/>
      <c r="F84" s="689"/>
      <c r="G84" s="689"/>
      <c r="H84" s="690"/>
      <c r="I84" s="68"/>
      <c r="J84" s="68"/>
      <c r="K84" s="68"/>
      <c r="L84" s="68"/>
    </row>
    <row r="85" spans="1:12" s="12" customFormat="1" ht="27" customHeight="1" x14ac:dyDescent="0.45">
      <c r="A85" s="65" t="s">
        <v>52</v>
      </c>
      <c r="B85" s="72">
        <v>1</v>
      </c>
      <c r="C85" s="688" t="s">
        <v>110</v>
      </c>
      <c r="D85" s="689"/>
      <c r="E85" s="689"/>
      <c r="F85" s="689"/>
      <c r="G85" s="689"/>
      <c r="H85" s="690"/>
      <c r="I85" s="68"/>
      <c r="J85" s="68"/>
      <c r="K85" s="68"/>
      <c r="L85" s="68"/>
    </row>
    <row r="86" spans="1:12" s="12" customFormat="1" ht="18" x14ac:dyDescent="0.35">
      <c r="A86" s="65"/>
      <c r="B86" s="75"/>
      <c r="C86" s="76"/>
      <c r="D86" s="76"/>
      <c r="E86" s="76"/>
      <c r="F86" s="76"/>
      <c r="G86" s="76"/>
      <c r="H86" s="76"/>
      <c r="I86" s="68"/>
      <c r="J86" s="68"/>
      <c r="K86" s="68"/>
      <c r="L86" s="68"/>
    </row>
    <row r="87" spans="1:12" s="12" customFormat="1" ht="18" x14ac:dyDescent="0.35">
      <c r="A87" s="65" t="s">
        <v>54</v>
      </c>
      <c r="B87" s="77">
        <f>B84/B85</f>
        <v>1</v>
      </c>
      <c r="C87" s="56" t="s">
        <v>55</v>
      </c>
      <c r="D87" s="56"/>
      <c r="E87" s="56"/>
      <c r="F87" s="56"/>
      <c r="G87" s="56"/>
      <c r="I87" s="68"/>
      <c r="J87" s="68"/>
      <c r="K87" s="68"/>
      <c r="L87" s="68"/>
    </row>
    <row r="88" spans="1:12" ht="19.5" customHeight="1" x14ac:dyDescent="0.35">
      <c r="A88" s="63"/>
      <c r="B88" s="63"/>
    </row>
    <row r="89" spans="1:12" ht="27" customHeight="1" x14ac:dyDescent="0.45">
      <c r="A89" s="78" t="s">
        <v>56</v>
      </c>
      <c r="B89" s="79">
        <v>50</v>
      </c>
      <c r="D89" s="156" t="s">
        <v>57</v>
      </c>
      <c r="E89" s="157"/>
      <c r="F89" s="691" t="s">
        <v>58</v>
      </c>
      <c r="G89" s="692"/>
    </row>
    <row r="90" spans="1:12" ht="27" customHeight="1" thickBot="1" x14ac:dyDescent="0.5">
      <c r="A90" s="80" t="s">
        <v>59</v>
      </c>
      <c r="B90" s="81">
        <v>1</v>
      </c>
      <c r="C90" s="158" t="s">
        <v>60</v>
      </c>
      <c r="D90" s="83" t="s">
        <v>61</v>
      </c>
      <c r="E90" s="84" t="s">
        <v>62</v>
      </c>
      <c r="F90" s="83" t="s">
        <v>61</v>
      </c>
      <c r="G90" s="159" t="s">
        <v>62</v>
      </c>
      <c r="I90" s="86" t="s">
        <v>63</v>
      </c>
    </row>
    <row r="91" spans="1:12" ht="26.25" customHeight="1" x14ac:dyDescent="0.45">
      <c r="A91" s="80" t="s">
        <v>64</v>
      </c>
      <c r="B91" s="81">
        <v>1</v>
      </c>
      <c r="C91" s="160">
        <v>1</v>
      </c>
      <c r="D91" s="661">
        <v>42655878</v>
      </c>
      <c r="E91" s="88">
        <f>IF(ISBLANK(D91),"-",$D$101/$D$98*D91)</f>
        <v>50027066.014899321</v>
      </c>
      <c r="F91" s="661">
        <v>44803635</v>
      </c>
      <c r="G91" s="89">
        <f>IF(ISBLANK(F91),"-",$D$101/$F$98*F91)</f>
        <v>49837413.069691077</v>
      </c>
      <c r="I91" s="90"/>
    </row>
    <row r="92" spans="1:12" ht="26.25" customHeight="1" x14ac:dyDescent="0.45">
      <c r="A92" s="80" t="s">
        <v>65</v>
      </c>
      <c r="B92" s="81">
        <v>1</v>
      </c>
      <c r="C92" s="145">
        <v>2</v>
      </c>
      <c r="D92" s="662">
        <v>42265757</v>
      </c>
      <c r="E92" s="93">
        <f>IF(ISBLANK(D92),"-",$D$101/$D$98*D92)</f>
        <v>49569529.798652679</v>
      </c>
      <c r="F92" s="662">
        <v>44637746</v>
      </c>
      <c r="G92" s="94">
        <f>IF(ISBLANK(F92),"-",$D$101/$F$98*F92)</f>
        <v>49652886.108503267</v>
      </c>
      <c r="I92" s="693">
        <f>ABS((F96/D96*D95)-F95)/D95</f>
        <v>3.7065878116987748E-4</v>
      </c>
    </row>
    <row r="93" spans="1:12" ht="26.25" customHeight="1" x14ac:dyDescent="0.45">
      <c r="A93" s="80" t="s">
        <v>66</v>
      </c>
      <c r="B93" s="81">
        <v>1</v>
      </c>
      <c r="C93" s="145">
        <v>3</v>
      </c>
      <c r="D93" s="662">
        <v>42488997</v>
      </c>
      <c r="E93" s="93">
        <f>IF(ISBLANK(D93),"-",$D$101/$D$98*D93)</f>
        <v>49831346.991049141</v>
      </c>
      <c r="F93" s="662">
        <v>44846516</v>
      </c>
      <c r="G93" s="94">
        <f>IF(ISBLANK(F93),"-",$D$101/$F$98*F93)</f>
        <v>49885111.835870236</v>
      </c>
      <c r="I93" s="693"/>
    </row>
    <row r="94" spans="1:12" ht="27" customHeight="1" thickBot="1" x14ac:dyDescent="0.5">
      <c r="A94" s="80" t="s">
        <v>67</v>
      </c>
      <c r="B94" s="81">
        <v>1</v>
      </c>
      <c r="C94" s="161">
        <v>4</v>
      </c>
      <c r="D94" s="663"/>
      <c r="E94" s="97" t="str">
        <f>IF(ISBLANK(D94),"-",$D$101/$D$98*D94)</f>
        <v>-</v>
      </c>
      <c r="F94" s="664"/>
      <c r="G94" s="98" t="str">
        <f>IF(ISBLANK(F94),"-",$D$101/$F$98*F94)</f>
        <v>-</v>
      </c>
      <c r="I94" s="99"/>
    </row>
    <row r="95" spans="1:12" ht="27" customHeight="1" thickBot="1" x14ac:dyDescent="0.5">
      <c r="A95" s="80" t="s">
        <v>68</v>
      </c>
      <c r="B95" s="81">
        <v>1</v>
      </c>
      <c r="C95" s="162" t="s">
        <v>69</v>
      </c>
      <c r="D95" s="163">
        <f>AVERAGE(D91:D94)</f>
        <v>42470210.666666664</v>
      </c>
      <c r="E95" s="102">
        <f>AVERAGE(E91:E94)</f>
        <v>49809314.268200375</v>
      </c>
      <c r="F95" s="164">
        <f>AVERAGE(F91:F94)</f>
        <v>44762632.333333336</v>
      </c>
      <c r="G95" s="165">
        <f>AVERAGE(G91:G94)</f>
        <v>49791803.67135486</v>
      </c>
    </row>
    <row r="96" spans="1:12" ht="26.25" customHeight="1" x14ac:dyDescent="0.45">
      <c r="A96" s="80" t="s">
        <v>70</v>
      </c>
      <c r="B96" s="66">
        <v>1</v>
      </c>
      <c r="C96" s="166" t="s">
        <v>111</v>
      </c>
      <c r="D96" s="665">
        <v>12.88</v>
      </c>
      <c r="E96" s="95"/>
      <c r="F96" s="666">
        <v>13.58</v>
      </c>
    </row>
    <row r="97" spans="1:10" ht="26.25" customHeight="1" x14ac:dyDescent="0.45">
      <c r="A97" s="80" t="s">
        <v>72</v>
      </c>
      <c r="B97" s="66">
        <v>1</v>
      </c>
      <c r="C97" s="167" t="s">
        <v>112</v>
      </c>
      <c r="D97" s="168">
        <f>D96*$B$87</f>
        <v>12.88</v>
      </c>
      <c r="E97" s="109"/>
      <c r="F97" s="108">
        <f>F96*$B$87</f>
        <v>13.58</v>
      </c>
    </row>
    <row r="98" spans="1:10" ht="19.5" customHeight="1" x14ac:dyDescent="0.35">
      <c r="A98" s="80" t="s">
        <v>74</v>
      </c>
      <c r="B98" s="169">
        <f>(B97/B96)*(B95/B94)*(B93/B92)*(B91/B90)*B89</f>
        <v>50</v>
      </c>
      <c r="C98" s="167" t="s">
        <v>113</v>
      </c>
      <c r="D98" s="170">
        <f>D97*$B$83/100</f>
        <v>12.789840000000002</v>
      </c>
      <c r="E98" s="112"/>
      <c r="F98" s="111">
        <f>F97*$B$83/100</f>
        <v>13.48494</v>
      </c>
    </row>
    <row r="99" spans="1:10" ht="19.5" customHeight="1" x14ac:dyDescent="0.35">
      <c r="A99" s="679" t="s">
        <v>76</v>
      </c>
      <c r="B99" s="694"/>
      <c r="C99" s="167" t="s">
        <v>114</v>
      </c>
      <c r="D99" s="171">
        <f>D98/$B$98</f>
        <v>0.25579680000000005</v>
      </c>
      <c r="E99" s="112"/>
      <c r="F99" s="115">
        <f>F98/$B$98</f>
        <v>0.26969880000000002</v>
      </c>
      <c r="G99" s="172"/>
      <c r="H99" s="104"/>
    </row>
    <row r="100" spans="1:10" ht="19.5" customHeight="1" x14ac:dyDescent="0.35">
      <c r="A100" s="681"/>
      <c r="B100" s="695"/>
      <c r="C100" s="167" t="s">
        <v>78</v>
      </c>
      <c r="D100" s="173">
        <f>$B$56/$B$116</f>
        <v>0.3</v>
      </c>
      <c r="F100" s="120"/>
      <c r="G100" s="174"/>
      <c r="H100" s="104"/>
    </row>
    <row r="101" spans="1:10" ht="18" x14ac:dyDescent="0.35">
      <c r="C101" s="167" t="s">
        <v>79</v>
      </c>
      <c r="D101" s="168">
        <f>D100*$B$98</f>
        <v>15</v>
      </c>
      <c r="F101" s="120"/>
      <c r="G101" s="172"/>
      <c r="H101" s="104"/>
    </row>
    <row r="102" spans="1:10" ht="19.5" customHeight="1" x14ac:dyDescent="0.35">
      <c r="C102" s="175" t="s">
        <v>80</v>
      </c>
      <c r="D102" s="176">
        <f>D101/B34</f>
        <v>15</v>
      </c>
      <c r="F102" s="124"/>
      <c r="G102" s="172"/>
      <c r="H102" s="104"/>
      <c r="J102" s="177"/>
    </row>
    <row r="103" spans="1:10" ht="18" x14ac:dyDescent="0.35">
      <c r="C103" s="178" t="s">
        <v>115</v>
      </c>
      <c r="D103" s="179">
        <f>AVERAGE(E91:E94,G91:G94)</f>
        <v>49800558.969777621</v>
      </c>
      <c r="F103" s="124"/>
      <c r="G103" s="180"/>
      <c r="H103" s="104"/>
      <c r="J103" s="181"/>
    </row>
    <row r="104" spans="1:10" ht="18" x14ac:dyDescent="0.35">
      <c r="C104" s="147" t="s">
        <v>82</v>
      </c>
      <c r="D104" s="182">
        <f>STDEV(E91:E94,G91:G94)/D103</f>
        <v>3.3109941891347082E-3</v>
      </c>
      <c r="F104" s="124"/>
      <c r="G104" s="172"/>
      <c r="H104" s="104"/>
      <c r="J104" s="181"/>
    </row>
    <row r="105" spans="1:10" ht="19.5" customHeight="1" x14ac:dyDescent="0.35">
      <c r="C105" s="149" t="s">
        <v>18</v>
      </c>
      <c r="D105" s="183">
        <f>COUNT(E91:E94,G91:G94)</f>
        <v>6</v>
      </c>
      <c r="F105" s="124"/>
      <c r="G105" s="172"/>
      <c r="H105" s="104"/>
      <c r="J105" s="181"/>
    </row>
    <row r="106" spans="1:10" ht="19.5" customHeight="1" x14ac:dyDescent="0.35">
      <c r="A106" s="128"/>
      <c r="B106" s="128"/>
      <c r="C106" s="128"/>
      <c r="D106" s="128"/>
      <c r="E106" s="128"/>
    </row>
    <row r="107" spans="1:10" ht="27" customHeight="1" x14ac:dyDescent="0.45">
      <c r="A107" s="78" t="s">
        <v>116</v>
      </c>
      <c r="B107" s="79">
        <v>1000</v>
      </c>
      <c r="C107" s="222" t="s">
        <v>117</v>
      </c>
      <c r="D107" s="222" t="s">
        <v>61</v>
      </c>
      <c r="E107" s="222" t="s">
        <v>118</v>
      </c>
      <c r="F107" s="184" t="s">
        <v>119</v>
      </c>
    </row>
    <row r="108" spans="1:10" ht="26.25" customHeight="1" x14ac:dyDescent="0.45">
      <c r="A108" s="80" t="s">
        <v>120</v>
      </c>
      <c r="B108" s="81">
        <v>1</v>
      </c>
      <c r="C108" s="227">
        <v>1</v>
      </c>
      <c r="D108" s="228">
        <v>50382465</v>
      </c>
      <c r="E108" s="202">
        <f t="shared" ref="E108:E113" si="1">IF(ISBLANK(D108),"-",D108/$D$103*$D$100*$B$116)</f>
        <v>303.50541866754253</v>
      </c>
      <c r="F108" s="229">
        <f t="shared" ref="F108:F113" si="2">IF(ISBLANK(D108), "-", (E108/$B$56)*100)</f>
        <v>101.16847288918085</v>
      </c>
    </row>
    <row r="109" spans="1:10" ht="26.25" customHeight="1" x14ac:dyDescent="0.45">
      <c r="A109" s="80" t="s">
        <v>93</v>
      </c>
      <c r="B109" s="81">
        <v>1</v>
      </c>
      <c r="C109" s="223">
        <v>2</v>
      </c>
      <c r="D109" s="225">
        <v>50583003</v>
      </c>
      <c r="E109" s="203">
        <f t="shared" si="1"/>
        <v>304.71346534903688</v>
      </c>
      <c r="F109" s="230">
        <f t="shared" si="2"/>
        <v>101.57115511634562</v>
      </c>
    </row>
    <row r="110" spans="1:10" ht="26.25" customHeight="1" x14ac:dyDescent="0.45">
      <c r="A110" s="80" t="s">
        <v>94</v>
      </c>
      <c r="B110" s="81">
        <v>1</v>
      </c>
      <c r="C110" s="223">
        <v>3</v>
      </c>
      <c r="D110" s="225">
        <v>50609695</v>
      </c>
      <c r="E110" s="203">
        <f t="shared" si="1"/>
        <v>304.87425872496783</v>
      </c>
      <c r="F110" s="230">
        <f t="shared" si="2"/>
        <v>101.62475290832261</v>
      </c>
    </row>
    <row r="111" spans="1:10" ht="26.25" customHeight="1" x14ac:dyDescent="0.45">
      <c r="A111" s="80" t="s">
        <v>95</v>
      </c>
      <c r="B111" s="81">
        <v>1</v>
      </c>
      <c r="C111" s="223">
        <v>4</v>
      </c>
      <c r="D111" s="225">
        <v>50489894</v>
      </c>
      <c r="E111" s="203">
        <f t="shared" si="1"/>
        <v>304.15257405428349</v>
      </c>
      <c r="F111" s="230">
        <f t="shared" si="2"/>
        <v>101.38419135142782</v>
      </c>
    </row>
    <row r="112" spans="1:10" ht="26.25" customHeight="1" x14ac:dyDescent="0.45">
      <c r="A112" s="80" t="s">
        <v>96</v>
      </c>
      <c r="B112" s="81">
        <v>1</v>
      </c>
      <c r="C112" s="223">
        <v>5</v>
      </c>
      <c r="D112" s="225">
        <v>50218086</v>
      </c>
      <c r="E112" s="203">
        <f t="shared" si="1"/>
        <v>302.51519484234564</v>
      </c>
      <c r="F112" s="230">
        <f t="shared" si="2"/>
        <v>100.83839828078187</v>
      </c>
    </row>
    <row r="113" spans="1:10" ht="27" customHeight="1" x14ac:dyDescent="0.45">
      <c r="A113" s="80" t="s">
        <v>98</v>
      </c>
      <c r="B113" s="81">
        <v>1</v>
      </c>
      <c r="C113" s="224">
        <v>6</v>
      </c>
      <c r="D113" s="226">
        <v>49996564</v>
      </c>
      <c r="E113" s="204">
        <f t="shared" si="1"/>
        <v>301.18073994113996</v>
      </c>
      <c r="F113" s="231">
        <f t="shared" si="2"/>
        <v>100.39357998037998</v>
      </c>
    </row>
    <row r="114" spans="1:10" ht="27" customHeight="1" x14ac:dyDescent="0.45">
      <c r="A114" s="80" t="s">
        <v>99</v>
      </c>
      <c r="B114" s="81">
        <v>1</v>
      </c>
      <c r="C114" s="185"/>
      <c r="D114" s="145"/>
      <c r="E114" s="55"/>
      <c r="F114" s="232"/>
    </row>
    <row r="115" spans="1:10" ht="26.25" customHeight="1" x14ac:dyDescent="0.45">
      <c r="A115" s="80" t="s">
        <v>100</v>
      </c>
      <c r="B115" s="81">
        <v>1</v>
      </c>
      <c r="C115" s="185"/>
      <c r="D115" s="209" t="s">
        <v>69</v>
      </c>
      <c r="E115" s="211">
        <f>AVERAGE(E108:E113)</f>
        <v>303.49027526321942</v>
      </c>
      <c r="F115" s="233">
        <f>AVERAGE(F108:F113)</f>
        <v>101.16342508773978</v>
      </c>
    </row>
    <row r="116" spans="1:10" ht="27" customHeight="1" x14ac:dyDescent="0.45">
      <c r="A116" s="80" t="s">
        <v>101</v>
      </c>
      <c r="B116" s="110">
        <f>(B115/B114)*(B113/B112)*(B111/B110)*(B109/B108)*B107</f>
        <v>1000</v>
      </c>
      <c r="C116" s="186"/>
      <c r="D116" s="210" t="s">
        <v>82</v>
      </c>
      <c r="E116" s="208">
        <f>STDEV(E108:E113)/E115</f>
        <v>4.6912282178175483E-3</v>
      </c>
      <c r="F116" s="187">
        <f>STDEV(F108:F113)/F115</f>
        <v>4.6912282178175405E-3</v>
      </c>
      <c r="I116" s="55"/>
    </row>
    <row r="117" spans="1:10" ht="27" customHeight="1" x14ac:dyDescent="0.45">
      <c r="A117" s="679" t="s">
        <v>76</v>
      </c>
      <c r="B117" s="680"/>
      <c r="C117" s="188"/>
      <c r="D117" s="149" t="s">
        <v>18</v>
      </c>
      <c r="E117" s="213">
        <f>COUNT(E108:E113)</f>
        <v>6</v>
      </c>
      <c r="F117" s="214">
        <f>COUNT(F108:F113)</f>
        <v>6</v>
      </c>
      <c r="I117" s="55"/>
      <c r="J117" s="181"/>
    </row>
    <row r="118" spans="1:10" ht="26.25" customHeight="1" x14ac:dyDescent="0.35">
      <c r="A118" s="681"/>
      <c r="B118" s="682"/>
      <c r="C118" s="55"/>
      <c r="D118" s="212"/>
      <c r="E118" s="707" t="s">
        <v>121</v>
      </c>
      <c r="F118" s="708"/>
      <c r="G118" s="55"/>
      <c r="H118" s="55"/>
      <c r="I118" s="55"/>
    </row>
    <row r="119" spans="1:10" ht="25.5" customHeight="1" x14ac:dyDescent="0.45">
      <c r="A119" s="197"/>
      <c r="B119" s="76"/>
      <c r="C119" s="55"/>
      <c r="D119" s="210" t="s">
        <v>122</v>
      </c>
      <c r="E119" s="215">
        <f>MIN(E108:E113)</f>
        <v>301.18073994113996</v>
      </c>
      <c r="F119" s="234">
        <f>MIN(F108:F113)</f>
        <v>100.39357998037998</v>
      </c>
      <c r="G119" s="55"/>
      <c r="H119" s="55"/>
      <c r="I119" s="55"/>
    </row>
    <row r="120" spans="1:10" ht="24" customHeight="1" x14ac:dyDescent="0.45">
      <c r="A120" s="197"/>
      <c r="B120" s="76"/>
      <c r="C120" s="55"/>
      <c r="D120" s="121" t="s">
        <v>123</v>
      </c>
      <c r="E120" s="216">
        <f>MAX(E108:E113)</f>
        <v>304.87425872496783</v>
      </c>
      <c r="F120" s="235">
        <f>MAX(F108:F113)</f>
        <v>101.62475290832261</v>
      </c>
      <c r="G120" s="55"/>
      <c r="H120" s="55"/>
      <c r="I120" s="55"/>
    </row>
    <row r="121" spans="1:10" ht="27" customHeight="1" x14ac:dyDescent="0.35">
      <c r="A121" s="197"/>
      <c r="B121" s="76"/>
      <c r="C121" s="55"/>
      <c r="D121" s="55"/>
      <c r="E121" s="55"/>
      <c r="F121" s="145"/>
      <c r="G121" s="55"/>
      <c r="H121" s="55"/>
      <c r="I121" s="55"/>
    </row>
    <row r="122" spans="1:10" ht="25.5" customHeight="1" x14ac:dyDescent="0.35">
      <c r="A122" s="197"/>
      <c r="B122" s="76"/>
      <c r="C122" s="55"/>
      <c r="D122" s="55"/>
      <c r="E122" s="55"/>
      <c r="F122" s="145"/>
      <c r="G122" s="55"/>
      <c r="H122" s="55"/>
      <c r="I122" s="55"/>
    </row>
    <row r="123" spans="1:10" ht="18" x14ac:dyDescent="0.35">
      <c r="A123" s="197"/>
      <c r="B123" s="76"/>
      <c r="C123" s="55"/>
      <c r="D123" s="55"/>
      <c r="E123" s="55"/>
      <c r="F123" s="145"/>
      <c r="G123" s="55"/>
      <c r="H123" s="55"/>
      <c r="I123" s="55"/>
    </row>
    <row r="124" spans="1:10" ht="45.75" customHeight="1" x14ac:dyDescent="0.85">
      <c r="A124" s="64" t="s">
        <v>104</v>
      </c>
      <c r="B124" s="151" t="s">
        <v>124</v>
      </c>
      <c r="C124" s="683" t="str">
        <f>B26</f>
        <v>Lamivudine</v>
      </c>
      <c r="D124" s="683"/>
      <c r="E124" s="152" t="s">
        <v>125</v>
      </c>
      <c r="F124" s="152"/>
      <c r="G124" s="236">
        <f>F115</f>
        <v>101.16342508773978</v>
      </c>
      <c r="H124" s="55"/>
      <c r="I124" s="55"/>
    </row>
    <row r="125" spans="1:10" ht="45.75" customHeight="1" x14ac:dyDescent="0.85">
      <c r="A125" s="64"/>
      <c r="B125" s="151" t="s">
        <v>126</v>
      </c>
      <c r="C125" s="65" t="s">
        <v>127</v>
      </c>
      <c r="D125" s="236">
        <f>MIN(F108:F113)</f>
        <v>100.39357998037998</v>
      </c>
      <c r="E125" s="162" t="s">
        <v>128</v>
      </c>
      <c r="F125" s="236">
        <f>MAX(F108:F113)</f>
        <v>101.62475290832261</v>
      </c>
      <c r="G125" s="153"/>
      <c r="H125" s="55"/>
      <c r="I125" s="55"/>
    </row>
    <row r="126" spans="1:10" ht="19.5" customHeight="1" x14ac:dyDescent="0.35">
      <c r="A126" s="189"/>
      <c r="B126" s="189"/>
      <c r="C126" s="190"/>
      <c r="D126" s="190"/>
      <c r="E126" s="190"/>
      <c r="F126" s="190"/>
      <c r="G126" s="190"/>
      <c r="H126" s="190"/>
    </row>
    <row r="127" spans="1:10" ht="18" x14ac:dyDescent="0.35">
      <c r="B127" s="684" t="s">
        <v>24</v>
      </c>
      <c r="C127" s="684"/>
      <c r="E127" s="158" t="s">
        <v>25</v>
      </c>
      <c r="F127" s="191"/>
      <c r="G127" s="684" t="s">
        <v>26</v>
      </c>
      <c r="H127" s="684"/>
    </row>
    <row r="128" spans="1:10" ht="69.900000000000006" customHeight="1" x14ac:dyDescent="0.35">
      <c r="A128" s="192" t="s">
        <v>27</v>
      </c>
      <c r="B128" s="193"/>
      <c r="C128" s="193"/>
      <c r="E128" s="193"/>
      <c r="F128" s="55"/>
      <c r="G128" s="194"/>
      <c r="H128" s="194"/>
    </row>
    <row r="129" spans="1:9" ht="69.900000000000006" customHeight="1" x14ac:dyDescent="0.35">
      <c r="A129" s="192" t="s">
        <v>28</v>
      </c>
      <c r="B129" s="195"/>
      <c r="C129" s="195"/>
      <c r="E129" s="195"/>
      <c r="F129" s="55"/>
      <c r="G129" s="196"/>
      <c r="H129" s="196"/>
    </row>
    <row r="130" spans="1:9" ht="18" x14ac:dyDescent="0.35">
      <c r="A130" s="144"/>
      <c r="B130" s="144"/>
      <c r="C130" s="145"/>
      <c r="D130" s="145"/>
      <c r="E130" s="145"/>
      <c r="F130" s="148"/>
      <c r="G130" s="145"/>
      <c r="H130" s="145"/>
      <c r="I130" s="55"/>
    </row>
    <row r="131" spans="1:9" ht="18" x14ac:dyDescent="0.35">
      <c r="A131" s="144"/>
      <c r="B131" s="144"/>
      <c r="C131" s="145"/>
      <c r="D131" s="145"/>
      <c r="E131" s="145"/>
      <c r="F131" s="148"/>
      <c r="G131" s="145"/>
      <c r="H131" s="145"/>
      <c r="I131" s="55"/>
    </row>
    <row r="132" spans="1:9" ht="18" x14ac:dyDescent="0.35">
      <c r="A132" s="144"/>
      <c r="B132" s="144"/>
      <c r="C132" s="145"/>
      <c r="D132" s="145"/>
      <c r="E132" s="145"/>
      <c r="F132" s="148"/>
      <c r="G132" s="145"/>
      <c r="H132" s="145"/>
      <c r="I132" s="55"/>
    </row>
    <row r="133" spans="1:9" ht="18" x14ac:dyDescent="0.35">
      <c r="A133" s="144"/>
      <c r="B133" s="144"/>
      <c r="C133" s="145"/>
      <c r="D133" s="145"/>
      <c r="E133" s="145"/>
      <c r="F133" s="148"/>
      <c r="G133" s="145"/>
      <c r="H133" s="145"/>
      <c r="I133" s="55"/>
    </row>
    <row r="134" spans="1:9" ht="18" x14ac:dyDescent="0.35">
      <c r="A134" s="144"/>
      <c r="B134" s="144"/>
      <c r="C134" s="145"/>
      <c r="D134" s="145"/>
      <c r="E134" s="145"/>
      <c r="F134" s="148"/>
      <c r="G134" s="145"/>
      <c r="H134" s="145"/>
      <c r="I134" s="55"/>
    </row>
    <row r="135" spans="1:9" ht="18" x14ac:dyDescent="0.35">
      <c r="A135" s="144"/>
      <c r="B135" s="144"/>
      <c r="C135" s="145"/>
      <c r="D135" s="145"/>
      <c r="E135" s="145"/>
      <c r="F135" s="148"/>
      <c r="G135" s="145"/>
      <c r="H135" s="145"/>
      <c r="I135" s="55"/>
    </row>
    <row r="136" spans="1:9" ht="18" x14ac:dyDescent="0.35">
      <c r="A136" s="144"/>
      <c r="B136" s="144"/>
      <c r="C136" s="145"/>
      <c r="D136" s="145"/>
      <c r="E136" s="145"/>
      <c r="F136" s="148"/>
      <c r="G136" s="145"/>
      <c r="H136" s="145"/>
      <c r="I136" s="55"/>
    </row>
    <row r="137" spans="1:9" ht="18" x14ac:dyDescent="0.35">
      <c r="A137" s="144"/>
      <c r="B137" s="144"/>
      <c r="C137" s="145"/>
      <c r="D137" s="145"/>
      <c r="E137" s="145"/>
      <c r="F137" s="148"/>
      <c r="G137" s="145"/>
      <c r="H137" s="145"/>
      <c r="I137" s="55"/>
    </row>
    <row r="138" spans="1:9" ht="18" x14ac:dyDescent="0.35">
      <c r="A138" s="144"/>
      <c r="B138" s="144"/>
      <c r="C138" s="145"/>
      <c r="D138" s="145"/>
      <c r="E138" s="145"/>
      <c r="F138" s="148"/>
      <c r="G138" s="145"/>
      <c r="H138" s="145"/>
      <c r="I138" s="55"/>
    </row>
    <row r="250" spans="1:1" x14ac:dyDescent="0.3">
      <c r="A250" s="1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76" zoomScale="50" zoomScaleNormal="60" zoomScaleSheetLayoutView="50" zoomScalePageLayoutView="55" workbookViewId="0">
      <selection activeCell="G104" sqref="G104"/>
    </sheetView>
  </sheetViews>
  <sheetFormatPr defaultColWidth="9.109375" defaultRowHeight="13.8" x14ac:dyDescent="0.3"/>
  <cols>
    <col min="1" max="1" width="55.44140625" style="1" customWidth="1"/>
    <col min="2" max="2" width="33.6640625" style="1" customWidth="1"/>
    <col min="3" max="3" width="42.33203125" style="1" customWidth="1"/>
    <col min="4" max="4" width="30.5546875" style="1" customWidth="1"/>
    <col min="5" max="5" width="39.88671875" style="1" customWidth="1"/>
    <col min="6" max="6" width="30.6640625" style="1" customWidth="1"/>
    <col min="7" max="7" width="39.88671875" style="1" customWidth="1"/>
    <col min="8" max="8" width="30" style="1" customWidth="1"/>
    <col min="9" max="9" width="30.33203125" style="1" hidden="1" customWidth="1"/>
    <col min="10" max="10" width="30.44140625" style="1" customWidth="1"/>
    <col min="11" max="11" width="21.33203125" style="1" customWidth="1"/>
    <col min="12" max="12" width="9.109375" style="1"/>
  </cols>
  <sheetData>
    <row r="1" spans="1:9" ht="18.75" customHeight="1" x14ac:dyDescent="0.3">
      <c r="A1" s="677" t="s">
        <v>43</v>
      </c>
      <c r="B1" s="677"/>
      <c r="C1" s="677"/>
      <c r="D1" s="677"/>
      <c r="E1" s="677"/>
      <c r="F1" s="677"/>
      <c r="G1" s="677"/>
      <c r="H1" s="677"/>
      <c r="I1" s="677"/>
    </row>
    <row r="2" spans="1:9" ht="18.75" customHeight="1" x14ac:dyDescent="0.3">
      <c r="A2" s="677"/>
      <c r="B2" s="677"/>
      <c r="C2" s="677"/>
      <c r="D2" s="677"/>
      <c r="E2" s="677"/>
      <c r="F2" s="677"/>
      <c r="G2" s="677"/>
      <c r="H2" s="677"/>
      <c r="I2" s="677"/>
    </row>
    <row r="3" spans="1:9" ht="18.75" customHeight="1" x14ac:dyDescent="0.3">
      <c r="A3" s="677"/>
      <c r="B3" s="677"/>
      <c r="C3" s="677"/>
      <c r="D3" s="677"/>
      <c r="E3" s="677"/>
      <c r="F3" s="677"/>
      <c r="G3" s="677"/>
      <c r="H3" s="677"/>
      <c r="I3" s="677"/>
    </row>
    <row r="4" spans="1:9" ht="18.75" customHeight="1" x14ac:dyDescent="0.3">
      <c r="A4" s="677"/>
      <c r="B4" s="677"/>
      <c r="C4" s="677"/>
      <c r="D4" s="677"/>
      <c r="E4" s="677"/>
      <c r="F4" s="677"/>
      <c r="G4" s="677"/>
      <c r="H4" s="677"/>
      <c r="I4" s="677"/>
    </row>
    <row r="5" spans="1:9" ht="18.75" customHeight="1" x14ac:dyDescent="0.3">
      <c r="A5" s="677"/>
      <c r="B5" s="677"/>
      <c r="C5" s="677"/>
      <c r="D5" s="677"/>
      <c r="E5" s="677"/>
      <c r="F5" s="677"/>
      <c r="G5" s="677"/>
      <c r="H5" s="677"/>
      <c r="I5" s="677"/>
    </row>
    <row r="6" spans="1:9" ht="18.75" customHeight="1" x14ac:dyDescent="0.3">
      <c r="A6" s="677"/>
      <c r="B6" s="677"/>
      <c r="C6" s="677"/>
      <c r="D6" s="677"/>
      <c r="E6" s="677"/>
      <c r="F6" s="677"/>
      <c r="G6" s="677"/>
      <c r="H6" s="677"/>
      <c r="I6" s="677"/>
    </row>
    <row r="7" spans="1:9" ht="18.75" customHeight="1" x14ac:dyDescent="0.3">
      <c r="A7" s="677"/>
      <c r="B7" s="677"/>
      <c r="C7" s="677"/>
      <c r="D7" s="677"/>
      <c r="E7" s="677"/>
      <c r="F7" s="677"/>
      <c r="G7" s="677"/>
      <c r="H7" s="677"/>
      <c r="I7" s="677"/>
    </row>
    <row r="8" spans="1:9" x14ac:dyDescent="0.3">
      <c r="A8" s="678" t="s">
        <v>44</v>
      </c>
      <c r="B8" s="678"/>
      <c r="C8" s="678"/>
      <c r="D8" s="678"/>
      <c r="E8" s="678"/>
      <c r="F8" s="678"/>
      <c r="G8" s="678"/>
      <c r="H8" s="678"/>
      <c r="I8" s="678"/>
    </row>
    <row r="9" spans="1:9" x14ac:dyDescent="0.3">
      <c r="A9" s="678"/>
      <c r="B9" s="678"/>
      <c r="C9" s="678"/>
      <c r="D9" s="678"/>
      <c r="E9" s="678"/>
      <c r="F9" s="678"/>
      <c r="G9" s="678"/>
      <c r="H9" s="678"/>
      <c r="I9" s="678"/>
    </row>
    <row r="10" spans="1:9" x14ac:dyDescent="0.3">
      <c r="A10" s="678"/>
      <c r="B10" s="678"/>
      <c r="C10" s="678"/>
      <c r="D10" s="678"/>
      <c r="E10" s="678"/>
      <c r="F10" s="678"/>
      <c r="G10" s="678"/>
      <c r="H10" s="678"/>
      <c r="I10" s="678"/>
    </row>
    <row r="11" spans="1:9" x14ac:dyDescent="0.3">
      <c r="A11" s="678"/>
      <c r="B11" s="678"/>
      <c r="C11" s="678"/>
      <c r="D11" s="678"/>
      <c r="E11" s="678"/>
      <c r="F11" s="678"/>
      <c r="G11" s="678"/>
      <c r="H11" s="678"/>
      <c r="I11" s="678"/>
    </row>
    <row r="12" spans="1:9" x14ac:dyDescent="0.3">
      <c r="A12" s="678"/>
      <c r="B12" s="678"/>
      <c r="C12" s="678"/>
      <c r="D12" s="678"/>
      <c r="E12" s="678"/>
      <c r="F12" s="678"/>
      <c r="G12" s="678"/>
      <c r="H12" s="678"/>
      <c r="I12" s="678"/>
    </row>
    <row r="13" spans="1:9" x14ac:dyDescent="0.3">
      <c r="A13" s="678"/>
      <c r="B13" s="678"/>
      <c r="C13" s="678"/>
      <c r="D13" s="678"/>
      <c r="E13" s="678"/>
      <c r="F13" s="678"/>
      <c r="G13" s="678"/>
      <c r="H13" s="678"/>
      <c r="I13" s="678"/>
    </row>
    <row r="14" spans="1:9" x14ac:dyDescent="0.3">
      <c r="A14" s="678"/>
      <c r="B14" s="678"/>
      <c r="C14" s="678"/>
      <c r="D14" s="678"/>
      <c r="E14" s="678"/>
      <c r="F14" s="678"/>
      <c r="G14" s="678"/>
      <c r="H14" s="678"/>
      <c r="I14" s="678"/>
    </row>
    <row r="15" spans="1:9" ht="19.5" customHeight="1" x14ac:dyDescent="0.35">
      <c r="A15" s="237"/>
    </row>
    <row r="16" spans="1:9" ht="19.5" customHeight="1" x14ac:dyDescent="0.35">
      <c r="A16" s="710" t="s">
        <v>29</v>
      </c>
      <c r="B16" s="711"/>
      <c r="C16" s="711"/>
      <c r="D16" s="711"/>
      <c r="E16" s="711"/>
      <c r="F16" s="711"/>
      <c r="G16" s="711"/>
      <c r="H16" s="712"/>
    </row>
    <row r="17" spans="1:14" ht="20.25" customHeight="1" x14ac:dyDescent="0.3">
      <c r="A17" s="713" t="s">
        <v>45</v>
      </c>
      <c r="B17" s="713"/>
      <c r="C17" s="713"/>
      <c r="D17" s="713"/>
      <c r="E17" s="713"/>
      <c r="F17" s="713"/>
      <c r="G17" s="713"/>
      <c r="H17" s="713"/>
    </row>
    <row r="18" spans="1:14" ht="26.25" customHeight="1" x14ac:dyDescent="0.5">
      <c r="A18" s="239" t="s">
        <v>31</v>
      </c>
      <c r="B18" s="709" t="s">
        <v>5</v>
      </c>
      <c r="C18" s="709"/>
      <c r="D18" s="381"/>
      <c r="E18" s="240"/>
      <c r="F18" s="241"/>
      <c r="G18" s="241"/>
      <c r="H18" s="241"/>
    </row>
    <row r="19" spans="1:14" ht="26.25" customHeight="1" x14ac:dyDescent="0.5">
      <c r="A19" s="239" t="s">
        <v>32</v>
      </c>
      <c r="B19" s="242" t="str">
        <f>Lamivudine!B19</f>
        <v>NDQB201609125</v>
      </c>
      <c r="C19" s="390">
        <v>1</v>
      </c>
      <c r="D19" s="241"/>
      <c r="E19" s="241"/>
      <c r="F19" s="241"/>
      <c r="G19" s="241"/>
      <c r="H19" s="241"/>
    </row>
    <row r="20" spans="1:14" ht="26.25" customHeight="1" x14ac:dyDescent="0.5">
      <c r="A20" s="239" t="s">
        <v>33</v>
      </c>
      <c r="B20" s="714" t="s">
        <v>8</v>
      </c>
      <c r="C20" s="714"/>
      <c r="D20" s="241"/>
      <c r="E20" s="241"/>
      <c r="F20" s="241"/>
      <c r="G20" s="241"/>
      <c r="H20" s="241"/>
    </row>
    <row r="21" spans="1:14" ht="26.25" customHeight="1" x14ac:dyDescent="0.5">
      <c r="A21" s="239" t="s">
        <v>34</v>
      </c>
      <c r="B21" s="714" t="s">
        <v>10</v>
      </c>
      <c r="C21" s="714"/>
      <c r="D21" s="714"/>
      <c r="E21" s="714"/>
      <c r="F21" s="714"/>
      <c r="G21" s="714"/>
      <c r="H21" s="714"/>
      <c r="I21" s="243"/>
    </row>
    <row r="22" spans="1:14" ht="26.25" customHeight="1" x14ac:dyDescent="0.5">
      <c r="A22" s="239" t="s">
        <v>35</v>
      </c>
      <c r="B22" s="244">
        <f>Lamivudine!B22</f>
        <v>42655</v>
      </c>
      <c r="C22" s="241"/>
      <c r="D22" s="241"/>
      <c r="E22" s="241"/>
      <c r="F22" s="241"/>
      <c r="G22" s="241"/>
      <c r="H22" s="241"/>
    </row>
    <row r="23" spans="1:14" ht="26.25" customHeight="1" x14ac:dyDescent="0.5">
      <c r="A23" s="239" t="s">
        <v>36</v>
      </c>
      <c r="B23" s="244">
        <f>Lamivudine!B23</f>
        <v>42689</v>
      </c>
      <c r="C23" s="241"/>
      <c r="D23" s="241"/>
      <c r="E23" s="241"/>
      <c r="F23" s="241"/>
      <c r="G23" s="241"/>
      <c r="H23" s="241"/>
    </row>
    <row r="24" spans="1:14" ht="18" x14ac:dyDescent="0.35">
      <c r="A24" s="239"/>
      <c r="B24" s="245"/>
    </row>
    <row r="25" spans="1:14" ht="18" x14ac:dyDescent="0.35">
      <c r="A25" s="246" t="s">
        <v>1</v>
      </c>
      <c r="B25" s="245"/>
    </row>
    <row r="26" spans="1:14" ht="26.25" customHeight="1" x14ac:dyDescent="0.45">
      <c r="A26" s="247" t="s">
        <v>4</v>
      </c>
      <c r="B26" s="709" t="s">
        <v>131</v>
      </c>
      <c r="C26" s="709"/>
    </row>
    <row r="27" spans="1:14" ht="26.25" customHeight="1" x14ac:dyDescent="0.5">
      <c r="A27" s="248" t="s">
        <v>46</v>
      </c>
      <c r="B27" s="715" t="s">
        <v>132</v>
      </c>
      <c r="C27" s="715"/>
    </row>
    <row r="28" spans="1:14" ht="27" customHeight="1" x14ac:dyDescent="0.45">
      <c r="A28" s="248" t="s">
        <v>6</v>
      </c>
      <c r="B28" s="249">
        <v>98.8</v>
      </c>
    </row>
    <row r="29" spans="1:14" s="12" customFormat="1" ht="27" customHeight="1" x14ac:dyDescent="0.5">
      <c r="A29" s="248" t="s">
        <v>47</v>
      </c>
      <c r="B29" s="250">
        <v>0</v>
      </c>
      <c r="C29" s="685" t="s">
        <v>48</v>
      </c>
      <c r="D29" s="686"/>
      <c r="E29" s="686"/>
      <c r="F29" s="686"/>
      <c r="G29" s="687"/>
      <c r="I29" s="251"/>
      <c r="J29" s="251"/>
      <c r="K29" s="251"/>
      <c r="L29" s="251"/>
    </row>
    <row r="30" spans="1:14" s="12" customFormat="1" ht="19.5" customHeight="1" x14ac:dyDescent="0.35">
      <c r="A30" s="248" t="s">
        <v>49</v>
      </c>
      <c r="B30" s="252">
        <f>B28-B29</f>
        <v>98.8</v>
      </c>
      <c r="C30" s="253"/>
      <c r="D30" s="253"/>
      <c r="E30" s="253"/>
      <c r="F30" s="253"/>
      <c r="G30" s="254"/>
      <c r="I30" s="251"/>
      <c r="J30" s="251"/>
      <c r="K30" s="251"/>
      <c r="L30" s="251"/>
    </row>
    <row r="31" spans="1:14" s="12" customFormat="1" ht="27" customHeight="1" x14ac:dyDescent="0.45">
      <c r="A31" s="248" t="s">
        <v>50</v>
      </c>
      <c r="B31" s="255">
        <v>1</v>
      </c>
      <c r="C31" s="688" t="s">
        <v>51</v>
      </c>
      <c r="D31" s="689"/>
      <c r="E31" s="689"/>
      <c r="F31" s="689"/>
      <c r="G31" s="689"/>
      <c r="H31" s="690"/>
      <c r="I31" s="251"/>
      <c r="J31" s="251"/>
      <c r="K31" s="251"/>
      <c r="L31" s="251"/>
    </row>
    <row r="32" spans="1:14" s="12" customFormat="1" ht="27" customHeight="1" x14ac:dyDescent="0.45">
      <c r="A32" s="248" t="s">
        <v>52</v>
      </c>
      <c r="B32" s="255">
        <v>1</v>
      </c>
      <c r="C32" s="688" t="s">
        <v>53</v>
      </c>
      <c r="D32" s="689"/>
      <c r="E32" s="689"/>
      <c r="F32" s="689"/>
      <c r="G32" s="689"/>
      <c r="H32" s="690"/>
      <c r="I32" s="251"/>
      <c r="J32" s="251"/>
      <c r="K32" s="251"/>
      <c r="L32" s="256"/>
      <c r="M32" s="256"/>
      <c r="N32" s="257"/>
    </row>
    <row r="33" spans="1:14" s="12" customFormat="1" ht="17.25" customHeight="1" x14ac:dyDescent="0.35">
      <c r="A33" s="248"/>
      <c r="B33" s="258"/>
      <c r="C33" s="259"/>
      <c r="D33" s="259"/>
      <c r="E33" s="259"/>
      <c r="F33" s="259"/>
      <c r="G33" s="259"/>
      <c r="H33" s="259"/>
      <c r="I33" s="251"/>
      <c r="J33" s="251"/>
      <c r="K33" s="251"/>
      <c r="L33" s="256"/>
      <c r="M33" s="256"/>
      <c r="N33" s="257"/>
    </row>
    <row r="34" spans="1:14" s="12" customFormat="1" ht="18" x14ac:dyDescent="0.35">
      <c r="A34" s="248" t="s">
        <v>54</v>
      </c>
      <c r="B34" s="260">
        <f>B31/B32</f>
        <v>1</v>
      </c>
      <c r="C34" s="238" t="s">
        <v>55</v>
      </c>
      <c r="D34" s="238"/>
      <c r="E34" s="238"/>
      <c r="F34" s="238"/>
      <c r="G34" s="238"/>
      <c r="I34" s="251"/>
      <c r="J34" s="251"/>
      <c r="K34" s="251"/>
      <c r="L34" s="256"/>
      <c r="M34" s="256"/>
      <c r="N34" s="257"/>
    </row>
    <row r="35" spans="1:14" s="12" customFormat="1" ht="19.5" customHeight="1" x14ac:dyDescent="0.35">
      <c r="A35" s="248"/>
      <c r="B35" s="252"/>
      <c r="G35" s="238"/>
      <c r="I35" s="251"/>
      <c r="J35" s="251"/>
      <c r="K35" s="251"/>
      <c r="L35" s="256"/>
      <c r="M35" s="256"/>
      <c r="N35" s="257"/>
    </row>
    <row r="36" spans="1:14" s="12" customFormat="1" ht="27" customHeight="1" x14ac:dyDescent="0.45">
      <c r="A36" s="261" t="s">
        <v>56</v>
      </c>
      <c r="B36" s="445">
        <v>50</v>
      </c>
      <c r="C36" s="238"/>
      <c r="D36" s="691" t="s">
        <v>57</v>
      </c>
      <c r="E36" s="716"/>
      <c r="F36" s="691" t="s">
        <v>58</v>
      </c>
      <c r="G36" s="692"/>
      <c r="J36" s="251"/>
      <c r="K36" s="251"/>
      <c r="L36" s="256"/>
      <c r="M36" s="256"/>
      <c r="N36" s="257"/>
    </row>
    <row r="37" spans="1:14" s="12" customFormat="1" ht="27" customHeight="1" x14ac:dyDescent="0.45">
      <c r="A37" s="263" t="s">
        <v>59</v>
      </c>
      <c r="B37" s="447">
        <v>10</v>
      </c>
      <c r="C37" s="265" t="s">
        <v>60</v>
      </c>
      <c r="D37" s="266" t="s">
        <v>61</v>
      </c>
      <c r="E37" s="267" t="s">
        <v>62</v>
      </c>
      <c r="F37" s="266" t="s">
        <v>61</v>
      </c>
      <c r="G37" s="268" t="s">
        <v>62</v>
      </c>
      <c r="I37" s="269" t="s">
        <v>63</v>
      </c>
      <c r="J37" s="251"/>
      <c r="K37" s="251"/>
      <c r="L37" s="256"/>
      <c r="M37" s="256"/>
      <c r="N37" s="257"/>
    </row>
    <row r="38" spans="1:14" s="12" customFormat="1" ht="26.25" customHeight="1" x14ac:dyDescent="0.45">
      <c r="A38" s="263" t="s">
        <v>64</v>
      </c>
      <c r="B38" s="447">
        <v>25</v>
      </c>
      <c r="C38" s="270">
        <v>1</v>
      </c>
      <c r="D38" s="454">
        <v>25788256</v>
      </c>
      <c r="E38" s="271">
        <f>IF(ISBLANK(D38),"-",$D$48/$D$45*D38)</f>
        <v>28207644.471409071</v>
      </c>
      <c r="F38" s="454">
        <v>27013314</v>
      </c>
      <c r="G38" s="272">
        <f>IF(ISBLANK(F38),"-",$D$48/$F$45*F38)</f>
        <v>28740095.582873952</v>
      </c>
      <c r="I38" s="273"/>
      <c r="J38" s="251"/>
      <c r="K38" s="251"/>
      <c r="L38" s="256"/>
      <c r="M38" s="256"/>
      <c r="N38" s="257"/>
    </row>
    <row r="39" spans="1:14" s="12" customFormat="1" ht="26.25" customHeight="1" x14ac:dyDescent="0.45">
      <c r="A39" s="263" t="s">
        <v>65</v>
      </c>
      <c r="B39" s="447">
        <v>1</v>
      </c>
      <c r="C39" s="274">
        <v>2</v>
      </c>
      <c r="D39" s="459">
        <v>25769917</v>
      </c>
      <c r="E39" s="276">
        <f>IF(ISBLANK(D39),"-",$D$48/$D$45*D39)</f>
        <v>28187584.953155447</v>
      </c>
      <c r="F39" s="459">
        <v>27138977</v>
      </c>
      <c r="G39" s="277">
        <f>IF(ISBLANK(F39),"-",$D$48/$F$45*F39)</f>
        <v>28873791.383071985</v>
      </c>
      <c r="I39" s="693">
        <f>ABS((F43/D43*D42)-F42)/D42</f>
        <v>2.2672252570891876E-2</v>
      </c>
      <c r="J39" s="251"/>
      <c r="K39" s="251"/>
      <c r="L39" s="256"/>
      <c r="M39" s="256"/>
      <c r="N39" s="257"/>
    </row>
    <row r="40" spans="1:14" ht="26.25" customHeight="1" x14ac:dyDescent="0.45">
      <c r="A40" s="263" t="s">
        <v>66</v>
      </c>
      <c r="B40" s="264">
        <v>1</v>
      </c>
      <c r="C40" s="274">
        <v>3</v>
      </c>
      <c r="D40" s="459">
        <v>25777612</v>
      </c>
      <c r="E40" s="276">
        <f>IF(ISBLANK(D40),"-",$D$48/$D$45*D40)</f>
        <v>28196001.878449172</v>
      </c>
      <c r="F40" s="459">
        <v>27109850</v>
      </c>
      <c r="G40" s="277">
        <f>IF(ISBLANK(F40),"-",$D$48/$F$45*F40)</f>
        <v>28842802.487594649</v>
      </c>
      <c r="I40" s="693"/>
      <c r="L40" s="256"/>
      <c r="M40" s="256"/>
      <c r="N40" s="278"/>
    </row>
    <row r="41" spans="1:14" ht="27" customHeight="1" x14ac:dyDescent="0.45">
      <c r="A41" s="263" t="s">
        <v>67</v>
      </c>
      <c r="B41" s="264">
        <v>1</v>
      </c>
      <c r="C41" s="279">
        <v>4</v>
      </c>
      <c r="D41" s="464"/>
      <c r="E41" s="280" t="str">
        <f>IF(ISBLANK(D41),"-",$D$48/$D$45*D41)</f>
        <v>-</v>
      </c>
      <c r="F41" s="464"/>
      <c r="G41" s="281" t="str">
        <f>IF(ISBLANK(F41),"-",$D$48/$F$45*F41)</f>
        <v>-</v>
      </c>
      <c r="I41" s="282"/>
      <c r="L41" s="256"/>
      <c r="M41" s="256"/>
      <c r="N41" s="278"/>
    </row>
    <row r="42" spans="1:14" ht="27" customHeight="1" x14ac:dyDescent="0.45">
      <c r="A42" s="263" t="s">
        <v>68</v>
      </c>
      <c r="B42" s="264">
        <v>1</v>
      </c>
      <c r="C42" s="283" t="s">
        <v>69</v>
      </c>
      <c r="D42" s="284">
        <f>AVERAGE(D38:D41)</f>
        <v>25778595</v>
      </c>
      <c r="E42" s="285">
        <f>AVERAGE(E38:E41)</f>
        <v>28197077.10100456</v>
      </c>
      <c r="F42" s="284">
        <f>AVERAGE(F38:F41)</f>
        <v>27087380.333333332</v>
      </c>
      <c r="G42" s="286">
        <f>AVERAGE(G38:G41)</f>
        <v>28818896.484513532</v>
      </c>
      <c r="H42" s="287"/>
    </row>
    <row r="43" spans="1:14" ht="26.25" customHeight="1" x14ac:dyDescent="0.45">
      <c r="A43" s="263" t="s">
        <v>70</v>
      </c>
      <c r="B43" s="264">
        <v>1</v>
      </c>
      <c r="C43" s="288" t="s">
        <v>71</v>
      </c>
      <c r="D43" s="289">
        <v>13.88</v>
      </c>
      <c r="E43" s="278"/>
      <c r="F43" s="289">
        <v>14.27</v>
      </c>
      <c r="H43" s="287"/>
    </row>
    <row r="44" spans="1:14" ht="26.25" customHeight="1" x14ac:dyDescent="0.45">
      <c r="A44" s="263" t="s">
        <v>72</v>
      </c>
      <c r="B44" s="264">
        <v>1</v>
      </c>
      <c r="C44" s="290" t="s">
        <v>73</v>
      </c>
      <c r="D44" s="291">
        <f>D43*$B$34</f>
        <v>13.88</v>
      </c>
      <c r="E44" s="292"/>
      <c r="F44" s="291">
        <f>F43*$B$34</f>
        <v>14.27</v>
      </c>
      <c r="H44" s="287"/>
    </row>
    <row r="45" spans="1:14" ht="19.5" customHeight="1" x14ac:dyDescent="0.35">
      <c r="A45" s="263" t="s">
        <v>74</v>
      </c>
      <c r="B45" s="293">
        <f>(B44/B43)*(B42/B41)*(B40/B39)*(B38/B37)*B36</f>
        <v>125</v>
      </c>
      <c r="C45" s="290" t="s">
        <v>75</v>
      </c>
      <c r="D45" s="294">
        <f>D44*$B$30/100</f>
        <v>13.71344</v>
      </c>
      <c r="E45" s="295"/>
      <c r="F45" s="294">
        <f>F44*$B$30/100</f>
        <v>14.09876</v>
      </c>
      <c r="H45" s="287"/>
    </row>
    <row r="46" spans="1:14" ht="19.5" customHeight="1" x14ac:dyDescent="0.35">
      <c r="A46" s="679" t="s">
        <v>76</v>
      </c>
      <c r="B46" s="680"/>
      <c r="C46" s="290" t="s">
        <v>77</v>
      </c>
      <c r="D46" s="296">
        <f>D45/$B$45</f>
        <v>0.10970752</v>
      </c>
      <c r="E46" s="297"/>
      <c r="F46" s="298">
        <f>F45/$B$45</f>
        <v>0.11279008</v>
      </c>
      <c r="H46" s="287"/>
    </row>
    <row r="47" spans="1:14" ht="27" customHeight="1" x14ac:dyDescent="0.45">
      <c r="A47" s="681"/>
      <c r="B47" s="682"/>
      <c r="C47" s="299" t="s">
        <v>78</v>
      </c>
      <c r="D47" s="300">
        <v>0.12</v>
      </c>
      <c r="E47" s="301"/>
      <c r="F47" s="297"/>
      <c r="H47" s="287"/>
    </row>
    <row r="48" spans="1:14" ht="18" x14ac:dyDescent="0.35">
      <c r="C48" s="302" t="s">
        <v>79</v>
      </c>
      <c r="D48" s="294">
        <f>D47*$B$45</f>
        <v>15</v>
      </c>
      <c r="F48" s="303"/>
      <c r="H48" s="287"/>
    </row>
    <row r="49" spans="1:12" ht="19.5" customHeight="1" x14ac:dyDescent="0.35">
      <c r="C49" s="304" t="s">
        <v>80</v>
      </c>
      <c r="D49" s="305">
        <f>D48/B34</f>
        <v>15</v>
      </c>
      <c r="F49" s="303"/>
      <c r="H49" s="287"/>
    </row>
    <row r="50" spans="1:12" ht="18" x14ac:dyDescent="0.35">
      <c r="C50" s="261" t="s">
        <v>81</v>
      </c>
      <c r="D50" s="306">
        <f>AVERAGE(E38:E41,G38:G41)</f>
        <v>28507986.792759042</v>
      </c>
      <c r="F50" s="307"/>
      <c r="H50" s="287"/>
    </row>
    <row r="51" spans="1:12" ht="18" x14ac:dyDescent="0.35">
      <c r="C51" s="263" t="s">
        <v>82</v>
      </c>
      <c r="D51" s="308">
        <f>STDEV(E38:E41,G38:G41)/D50</f>
        <v>1.2049512496220733E-2</v>
      </c>
      <c r="F51" s="307"/>
      <c r="H51" s="287"/>
    </row>
    <row r="52" spans="1:12" ht="19.5" customHeight="1" x14ac:dyDescent="0.35">
      <c r="C52" s="309" t="s">
        <v>18</v>
      </c>
      <c r="D52" s="310">
        <f>COUNT(E38:E41,G38:G41)</f>
        <v>6</v>
      </c>
      <c r="F52" s="307"/>
    </row>
    <row r="54" spans="1:12" ht="18" x14ac:dyDescent="0.35">
      <c r="A54" s="311" t="s">
        <v>1</v>
      </c>
      <c r="B54" s="312" t="s">
        <v>83</v>
      </c>
    </row>
    <row r="55" spans="1:12" ht="18" x14ac:dyDescent="0.35">
      <c r="A55" s="238" t="s">
        <v>84</v>
      </c>
      <c r="B55" s="313" t="str">
        <f>B21</f>
        <v>Each film coated tablet contains Tenofovir Disoproxil Fumarate 300 mg, Lamivudine USP 300 mg &amp; Efavirenz USP 600 mg tablets</v>
      </c>
    </row>
    <row r="56" spans="1:12" ht="26.25" customHeight="1" x14ac:dyDescent="0.45">
      <c r="A56" s="314" t="s">
        <v>85</v>
      </c>
      <c r="B56" s="315">
        <v>300</v>
      </c>
      <c r="C56" s="238" t="str">
        <f>B20</f>
        <v xml:space="preserve">Tenofovir Disoproxil Fumarate , Lamivudine  &amp; Efavirenz </v>
      </c>
      <c r="H56" s="316"/>
    </row>
    <row r="57" spans="1:12" ht="18" x14ac:dyDescent="0.35">
      <c r="A57" s="313" t="s">
        <v>86</v>
      </c>
      <c r="B57" s="382">
        <f>Lamivudine!B57</f>
        <v>1894.5484999999996</v>
      </c>
      <c r="H57" s="316"/>
    </row>
    <row r="58" spans="1:12" ht="19.5" customHeight="1" x14ac:dyDescent="0.35">
      <c r="H58" s="316"/>
    </row>
    <row r="59" spans="1:12" s="12" customFormat="1" ht="27" customHeight="1" x14ac:dyDescent="0.45">
      <c r="A59" s="261" t="s">
        <v>87</v>
      </c>
      <c r="B59" s="445">
        <v>200</v>
      </c>
      <c r="C59" s="238"/>
      <c r="D59" s="317" t="s">
        <v>88</v>
      </c>
      <c r="E59" s="318" t="s">
        <v>60</v>
      </c>
      <c r="F59" s="318" t="s">
        <v>61</v>
      </c>
      <c r="G59" s="318" t="s">
        <v>89</v>
      </c>
      <c r="H59" s="265" t="s">
        <v>90</v>
      </c>
      <c r="L59" s="251"/>
    </row>
    <row r="60" spans="1:12" s="12" customFormat="1" ht="26.25" customHeight="1" x14ac:dyDescent="0.45">
      <c r="A60" s="263" t="s">
        <v>91</v>
      </c>
      <c r="B60" s="447">
        <v>2</v>
      </c>
      <c r="C60" s="696" t="s">
        <v>92</v>
      </c>
      <c r="D60" s="699">
        <f>Lamivudine!D60</f>
        <v>1928.38</v>
      </c>
      <c r="E60" s="319">
        <v>1</v>
      </c>
      <c r="F60" s="320">
        <v>29349898</v>
      </c>
      <c r="G60" s="383">
        <f>IF(ISBLANK(F60),"-",(F60/$D$50*$D$47*$B$68)*($B$57/$D$60))</f>
        <v>303.4411049046484</v>
      </c>
      <c r="H60" s="401">
        <f t="shared" ref="H60:H71" si="0">IF(ISBLANK(F60),"-",(G60/$B$56)*100)</f>
        <v>101.14703496821613</v>
      </c>
      <c r="L60" s="251"/>
    </row>
    <row r="61" spans="1:12" s="12" customFormat="1" ht="26.25" customHeight="1" x14ac:dyDescent="0.45">
      <c r="A61" s="263" t="s">
        <v>93</v>
      </c>
      <c r="B61" s="447">
        <v>25</v>
      </c>
      <c r="C61" s="697"/>
      <c r="D61" s="700"/>
      <c r="E61" s="321">
        <v>2</v>
      </c>
      <c r="F61" s="275">
        <v>29346742</v>
      </c>
      <c r="G61" s="384">
        <f>IF(ISBLANK(F61),"-",(F61/$D$50*$D$47*$B$68)*($B$57/$D$60))</f>
        <v>303.40847582610508</v>
      </c>
      <c r="H61" s="402">
        <f t="shared" si="0"/>
        <v>101.13615860870169</v>
      </c>
      <c r="L61" s="251"/>
    </row>
    <row r="62" spans="1:12" s="12" customFormat="1" ht="26.25" customHeight="1" x14ac:dyDescent="0.45">
      <c r="A62" s="263" t="s">
        <v>94</v>
      </c>
      <c r="B62" s="264">
        <v>1</v>
      </c>
      <c r="C62" s="697"/>
      <c r="D62" s="700"/>
      <c r="E62" s="321">
        <v>3</v>
      </c>
      <c r="F62" s="322">
        <v>29830835</v>
      </c>
      <c r="G62" s="384">
        <f>IF(ISBLANK(F62),"-",(F62/$D$50*$D$47*$B$68)*($B$57/$D$60))</f>
        <v>308.41338980558828</v>
      </c>
      <c r="H62" s="402">
        <f t="shared" si="0"/>
        <v>102.80446326852943</v>
      </c>
      <c r="L62" s="251"/>
    </row>
    <row r="63" spans="1:12" ht="27" customHeight="1" x14ac:dyDescent="0.45">
      <c r="A63" s="263" t="s">
        <v>95</v>
      </c>
      <c r="B63" s="264">
        <v>1</v>
      </c>
      <c r="C63" s="706"/>
      <c r="D63" s="701"/>
      <c r="E63" s="323">
        <v>4</v>
      </c>
      <c r="F63" s="324"/>
      <c r="G63" s="384" t="str">
        <f>IF(ISBLANK(F63),"-",(F63/$D$50*$D$47*$B$68)*($B$57/$D$60))</f>
        <v>-</v>
      </c>
      <c r="H63" s="402" t="str">
        <f t="shared" si="0"/>
        <v>-</v>
      </c>
    </row>
    <row r="64" spans="1:12" ht="26.25" customHeight="1" x14ac:dyDescent="0.45">
      <c r="A64" s="263" t="s">
        <v>96</v>
      </c>
      <c r="B64" s="264">
        <v>1</v>
      </c>
      <c r="C64" s="696" t="s">
        <v>97</v>
      </c>
      <c r="D64" s="699">
        <f>Lamivudine!D64</f>
        <v>1914.64</v>
      </c>
      <c r="E64" s="319">
        <v>1</v>
      </c>
      <c r="F64" s="320">
        <v>28800860</v>
      </c>
      <c r="G64" s="383">
        <f>IF(ISBLANK(F64),"-",(F64/$D$50*$D$47*$B$68)*($B$57/$D$64))</f>
        <v>299.90158543084993</v>
      </c>
      <c r="H64" s="401">
        <f t="shared" si="0"/>
        <v>99.967195143616649</v>
      </c>
    </row>
    <row r="65" spans="1:8" ht="26.25" customHeight="1" x14ac:dyDescent="0.45">
      <c r="A65" s="263" t="s">
        <v>98</v>
      </c>
      <c r="B65" s="264">
        <v>1</v>
      </c>
      <c r="C65" s="697"/>
      <c r="D65" s="700"/>
      <c r="E65" s="321">
        <v>2</v>
      </c>
      <c r="F65" s="275">
        <v>28866098</v>
      </c>
      <c r="G65" s="384">
        <f>IF(ISBLANK(F65),"-",(F65/$D$50*$D$47*$B$68)*($B$57/$D$64))</f>
        <v>300.58090471611905</v>
      </c>
      <c r="H65" s="402">
        <f t="shared" si="0"/>
        <v>100.193634905373</v>
      </c>
    </row>
    <row r="66" spans="1:8" ht="26.25" customHeight="1" x14ac:dyDescent="0.45">
      <c r="A66" s="263" t="s">
        <v>99</v>
      </c>
      <c r="B66" s="264">
        <v>1</v>
      </c>
      <c r="C66" s="697"/>
      <c r="D66" s="700"/>
      <c r="E66" s="321">
        <v>3</v>
      </c>
      <c r="F66" s="275">
        <v>29521678</v>
      </c>
      <c r="G66" s="384">
        <f>IF(ISBLANK(F66),"-",(F66/$D$50*$D$47*$B$68)*($B$57/$D$64))</f>
        <v>307.40741897217799</v>
      </c>
      <c r="H66" s="402">
        <f t="shared" si="0"/>
        <v>102.46913965739266</v>
      </c>
    </row>
    <row r="67" spans="1:8" ht="27" customHeight="1" x14ac:dyDescent="0.45">
      <c r="A67" s="263" t="s">
        <v>100</v>
      </c>
      <c r="B67" s="264">
        <v>1</v>
      </c>
      <c r="C67" s="706"/>
      <c r="D67" s="701"/>
      <c r="E67" s="323">
        <v>4</v>
      </c>
      <c r="F67" s="324"/>
      <c r="G67" s="400" t="str">
        <f>IF(ISBLANK(F67),"-",(F67/$D$50*$D$47*$B$68)*($B$57/$D$64))</f>
        <v>-</v>
      </c>
      <c r="H67" s="403" t="str">
        <f t="shared" si="0"/>
        <v>-</v>
      </c>
    </row>
    <row r="68" spans="1:8" ht="26.25" customHeight="1" x14ac:dyDescent="0.5">
      <c r="A68" s="263" t="s">
        <v>101</v>
      </c>
      <c r="B68" s="325">
        <f>(B67/B66)*(B65/B64)*(B63/B62)*(B61/B60)*B59</f>
        <v>2500</v>
      </c>
      <c r="C68" s="696" t="s">
        <v>102</v>
      </c>
      <c r="D68" s="699">
        <f>Lamivudine!D68</f>
        <v>1895.82</v>
      </c>
      <c r="E68" s="319">
        <v>1</v>
      </c>
      <c r="F68" s="320">
        <v>28079246</v>
      </c>
      <c r="G68" s="383">
        <f>IF(ISBLANK(F68),"-",(F68/$D$50*$D$47*$B$68)*($B$57/$D$68))</f>
        <v>295.29002359028442</v>
      </c>
      <c r="H68" s="402">
        <f t="shared" si="0"/>
        <v>98.430007863428131</v>
      </c>
    </row>
    <row r="69" spans="1:8" ht="27" customHeight="1" x14ac:dyDescent="0.5">
      <c r="A69" s="309" t="s">
        <v>103</v>
      </c>
      <c r="B69" s="326">
        <f>(D47*B68)/B56*B57</f>
        <v>1894.5484999999996</v>
      </c>
      <c r="C69" s="697"/>
      <c r="D69" s="700"/>
      <c r="E69" s="321">
        <v>2</v>
      </c>
      <c r="F69" s="275">
        <v>28080405</v>
      </c>
      <c r="G69" s="384">
        <f>IF(ISBLANK(F69),"-",(F69/$D$50*$D$47*$B$68)*($B$57/$D$68))</f>
        <v>295.30221199225724</v>
      </c>
      <c r="H69" s="402">
        <f t="shared" si="0"/>
        <v>98.434070664085752</v>
      </c>
    </row>
    <row r="70" spans="1:8" ht="26.25" customHeight="1" x14ac:dyDescent="0.45">
      <c r="A70" s="702" t="s">
        <v>76</v>
      </c>
      <c r="B70" s="703"/>
      <c r="C70" s="697"/>
      <c r="D70" s="700"/>
      <c r="E70" s="321">
        <v>3</v>
      </c>
      <c r="F70" s="275">
        <v>28283889</v>
      </c>
      <c r="G70" s="384">
        <f>IF(ISBLANK(F70),"-",(F70/$D$50*$D$47*$B$68)*($B$57/$D$68))</f>
        <v>297.44211258503833</v>
      </c>
      <c r="H70" s="402">
        <f t="shared" si="0"/>
        <v>99.147370861679434</v>
      </c>
    </row>
    <row r="71" spans="1:8" ht="27" customHeight="1" x14ac:dyDescent="0.45">
      <c r="A71" s="704"/>
      <c r="B71" s="705"/>
      <c r="C71" s="698"/>
      <c r="D71" s="701"/>
      <c r="E71" s="323">
        <v>4</v>
      </c>
      <c r="F71" s="324"/>
      <c r="G71" s="400" t="str">
        <f>IF(ISBLANK(F71),"-",(F71/$D$50*$D$47*$B$68)*($B$57/$D$68))</f>
        <v>-</v>
      </c>
      <c r="H71" s="403" t="str">
        <f t="shared" si="0"/>
        <v>-</v>
      </c>
    </row>
    <row r="72" spans="1:8" ht="26.25" customHeight="1" x14ac:dyDescent="0.45">
      <c r="A72" s="327"/>
      <c r="B72" s="327"/>
      <c r="C72" s="327"/>
      <c r="D72" s="327"/>
      <c r="E72" s="327"/>
      <c r="F72" s="329" t="s">
        <v>69</v>
      </c>
      <c r="G72" s="389">
        <f>AVERAGE(G60:G71)</f>
        <v>301.24302531367425</v>
      </c>
      <c r="H72" s="404">
        <f>AVERAGE(H60:H71)</f>
        <v>100.41434177122477</v>
      </c>
    </row>
    <row r="73" spans="1:8" ht="26.25" customHeight="1" x14ac:dyDescent="0.45">
      <c r="C73" s="327"/>
      <c r="D73" s="327"/>
      <c r="E73" s="327"/>
      <c r="F73" s="330" t="s">
        <v>82</v>
      </c>
      <c r="G73" s="388">
        <f>STDEV(G60:G71)/G72</f>
        <v>1.6021521392261227E-2</v>
      </c>
      <c r="H73" s="388">
        <f>STDEV(H60:H71)/H72</f>
        <v>1.6021521392261245E-2</v>
      </c>
    </row>
    <row r="74" spans="1:8" ht="27" customHeight="1" x14ac:dyDescent="0.45">
      <c r="A74" s="327"/>
      <c r="B74" s="327"/>
      <c r="C74" s="328"/>
      <c r="D74" s="328"/>
      <c r="E74" s="331"/>
      <c r="F74" s="332" t="s">
        <v>18</v>
      </c>
      <c r="G74" s="333">
        <f>COUNT(G60:G71)</f>
        <v>9</v>
      </c>
      <c r="H74" s="333">
        <f>COUNT(H60:H71)</f>
        <v>9</v>
      </c>
    </row>
    <row r="76" spans="1:8" ht="26.25" customHeight="1" x14ac:dyDescent="0.45">
      <c r="A76" s="247" t="s">
        <v>104</v>
      </c>
      <c r="B76" s="334" t="s">
        <v>105</v>
      </c>
      <c r="C76" s="683" t="str">
        <f>B26</f>
        <v>Tenofovir DF</v>
      </c>
      <c r="D76" s="683"/>
      <c r="E76" s="335" t="s">
        <v>106</v>
      </c>
      <c r="F76" s="335"/>
      <c r="G76" s="605">
        <f>H72</f>
        <v>100.41434177122477</v>
      </c>
      <c r="H76" s="337"/>
    </row>
    <row r="77" spans="1:8" ht="18" x14ac:dyDescent="0.35">
      <c r="A77" s="246" t="s">
        <v>107</v>
      </c>
      <c r="B77" s="246" t="s">
        <v>108</v>
      </c>
    </row>
    <row r="78" spans="1:8" ht="18" x14ac:dyDescent="0.35">
      <c r="A78" s="246"/>
      <c r="B78" s="246"/>
    </row>
    <row r="79" spans="1:8" ht="26.25" customHeight="1" x14ac:dyDescent="0.45">
      <c r="A79" s="247" t="s">
        <v>4</v>
      </c>
      <c r="B79" s="717" t="str">
        <f>B26</f>
        <v>Tenofovir DF</v>
      </c>
      <c r="C79" s="717"/>
    </row>
    <row r="80" spans="1:8" ht="26.25" customHeight="1" x14ac:dyDescent="0.45">
      <c r="A80" s="248" t="s">
        <v>46</v>
      </c>
      <c r="B80" s="717" t="str">
        <f>B27</f>
        <v>T11-8</v>
      </c>
      <c r="C80" s="717"/>
    </row>
    <row r="81" spans="1:12" ht="27" customHeight="1" x14ac:dyDescent="0.45">
      <c r="A81" s="248" t="s">
        <v>6</v>
      </c>
      <c r="B81" s="338">
        <f>B28</f>
        <v>98.8</v>
      </c>
    </row>
    <row r="82" spans="1:12" s="12" customFormat="1" ht="27" customHeight="1" x14ac:dyDescent="0.5">
      <c r="A82" s="248" t="s">
        <v>47</v>
      </c>
      <c r="B82" s="250">
        <v>0</v>
      </c>
      <c r="C82" s="685" t="s">
        <v>48</v>
      </c>
      <c r="D82" s="686"/>
      <c r="E82" s="686"/>
      <c r="F82" s="686"/>
      <c r="G82" s="687"/>
      <c r="I82" s="251"/>
      <c r="J82" s="251"/>
      <c r="K82" s="251"/>
      <c r="L82" s="251"/>
    </row>
    <row r="83" spans="1:12" s="12" customFormat="1" ht="19.5" customHeight="1" x14ac:dyDescent="0.35">
      <c r="A83" s="248" t="s">
        <v>49</v>
      </c>
      <c r="B83" s="252">
        <f>B81-B82</f>
        <v>98.8</v>
      </c>
      <c r="C83" s="253"/>
      <c r="D83" s="253"/>
      <c r="E83" s="253"/>
      <c r="F83" s="253"/>
      <c r="G83" s="254"/>
      <c r="I83" s="251"/>
      <c r="J83" s="251"/>
      <c r="K83" s="251"/>
      <c r="L83" s="251"/>
    </row>
    <row r="84" spans="1:12" s="12" customFormat="1" ht="27" customHeight="1" x14ac:dyDescent="0.45">
      <c r="A84" s="248" t="s">
        <v>50</v>
      </c>
      <c r="B84" s="255">
        <v>1</v>
      </c>
      <c r="C84" s="688" t="s">
        <v>109</v>
      </c>
      <c r="D84" s="689"/>
      <c r="E84" s="689"/>
      <c r="F84" s="689"/>
      <c r="G84" s="689"/>
      <c r="H84" s="690"/>
      <c r="I84" s="251"/>
      <c r="J84" s="251"/>
      <c r="K84" s="251"/>
      <c r="L84" s="251"/>
    </row>
    <row r="85" spans="1:12" s="12" customFormat="1" ht="27" customHeight="1" x14ac:dyDescent="0.45">
      <c r="A85" s="248" t="s">
        <v>52</v>
      </c>
      <c r="B85" s="255">
        <v>1</v>
      </c>
      <c r="C85" s="688" t="s">
        <v>110</v>
      </c>
      <c r="D85" s="689"/>
      <c r="E85" s="689"/>
      <c r="F85" s="689"/>
      <c r="G85" s="689"/>
      <c r="H85" s="690"/>
      <c r="I85" s="251"/>
      <c r="J85" s="251"/>
      <c r="K85" s="251"/>
      <c r="L85" s="251"/>
    </row>
    <row r="86" spans="1:12" s="12" customFormat="1" ht="18" x14ac:dyDescent="0.35">
      <c r="A86" s="248"/>
      <c r="B86" s="258"/>
      <c r="C86" s="259"/>
      <c r="D86" s="259"/>
      <c r="E86" s="259"/>
      <c r="F86" s="259"/>
      <c r="G86" s="259"/>
      <c r="H86" s="259"/>
      <c r="I86" s="251"/>
      <c r="J86" s="251"/>
      <c r="K86" s="251"/>
      <c r="L86" s="251"/>
    </row>
    <row r="87" spans="1:12" s="12" customFormat="1" ht="18" x14ac:dyDescent="0.35">
      <c r="A87" s="248" t="s">
        <v>54</v>
      </c>
      <c r="B87" s="260">
        <f>B84/B85</f>
        <v>1</v>
      </c>
      <c r="C87" s="238" t="s">
        <v>55</v>
      </c>
      <c r="D87" s="238"/>
      <c r="E87" s="238"/>
      <c r="F87" s="238"/>
      <c r="G87" s="238"/>
      <c r="I87" s="251"/>
      <c r="J87" s="251"/>
      <c r="K87" s="251"/>
      <c r="L87" s="251"/>
    </row>
    <row r="88" spans="1:12" ht="19.5" customHeight="1" x14ac:dyDescent="0.35">
      <c r="A88" s="246"/>
      <c r="B88" s="246"/>
    </row>
    <row r="89" spans="1:12" ht="27" customHeight="1" x14ac:dyDescent="0.45">
      <c r="A89" s="261" t="s">
        <v>56</v>
      </c>
      <c r="B89" s="262">
        <v>50</v>
      </c>
      <c r="D89" s="339" t="s">
        <v>57</v>
      </c>
      <c r="E89" s="340"/>
      <c r="F89" s="691" t="s">
        <v>58</v>
      </c>
      <c r="G89" s="692"/>
    </row>
    <row r="90" spans="1:12" ht="27" customHeight="1" thickBot="1" x14ac:dyDescent="0.5">
      <c r="A90" s="263" t="s">
        <v>59</v>
      </c>
      <c r="B90" s="264">
        <v>1</v>
      </c>
      <c r="C90" s="341" t="s">
        <v>60</v>
      </c>
      <c r="D90" s="266" t="s">
        <v>61</v>
      </c>
      <c r="E90" s="267" t="s">
        <v>62</v>
      </c>
      <c r="F90" s="266" t="s">
        <v>61</v>
      </c>
      <c r="G90" s="342" t="s">
        <v>62</v>
      </c>
      <c r="I90" s="269" t="s">
        <v>63</v>
      </c>
    </row>
    <row r="91" spans="1:12" ht="26.25" customHeight="1" x14ac:dyDescent="0.45">
      <c r="A91" s="263" t="s">
        <v>64</v>
      </c>
      <c r="B91" s="264">
        <v>1</v>
      </c>
      <c r="C91" s="343">
        <v>1</v>
      </c>
      <c r="D91" s="661">
        <v>60296334</v>
      </c>
      <c r="E91" s="271">
        <f>IF(ISBLANK(D91),"-",$D$101/$D$98*D91)</f>
        <v>70309537.024944499</v>
      </c>
      <c r="F91" s="661">
        <v>73711348</v>
      </c>
      <c r="G91" s="272">
        <f>IF(ISBLANK(F91),"-",$D$101/$F$98*F91)</f>
        <v>70162972.599088758</v>
      </c>
      <c r="I91" s="273"/>
    </row>
    <row r="92" spans="1:12" ht="26.25" customHeight="1" x14ac:dyDescent="0.45">
      <c r="A92" s="263" t="s">
        <v>65</v>
      </c>
      <c r="B92" s="264">
        <v>1</v>
      </c>
      <c r="C92" s="328">
        <v>2</v>
      </c>
      <c r="D92" s="662">
        <v>60270590</v>
      </c>
      <c r="E92" s="276">
        <f>IF(ISBLANK(D92),"-",$D$101/$D$98*D92)</f>
        <v>70279517.808168069</v>
      </c>
      <c r="F92" s="662">
        <v>73867049</v>
      </c>
      <c r="G92" s="277">
        <f>IF(ISBLANK(F92),"-",$D$101/$F$98*F92)</f>
        <v>70311178.340715557</v>
      </c>
      <c r="I92" s="693">
        <f>ABS((F96/D96*D95)-F95)/D95</f>
        <v>1.3211910157913237E-3</v>
      </c>
    </row>
    <row r="93" spans="1:12" ht="26.25" customHeight="1" x14ac:dyDescent="0.45">
      <c r="A93" s="263" t="s">
        <v>66</v>
      </c>
      <c r="B93" s="264">
        <v>1</v>
      </c>
      <c r="C93" s="328">
        <v>3</v>
      </c>
      <c r="D93" s="662">
        <v>60408517</v>
      </c>
      <c r="E93" s="276">
        <f>IF(ISBLANK(D93),"-",$D$101/$D$98*D93)</f>
        <v>70440349.866601989</v>
      </c>
      <c r="F93" s="662">
        <v>73884365</v>
      </c>
      <c r="G93" s="277">
        <f>IF(ISBLANK(F93),"-",$D$101/$F$98*F93)</f>
        <v>70327660.769357696</v>
      </c>
      <c r="I93" s="693"/>
    </row>
    <row r="94" spans="1:12" ht="27" customHeight="1" thickBot="1" x14ac:dyDescent="0.5">
      <c r="A94" s="263" t="s">
        <v>67</v>
      </c>
      <c r="B94" s="264">
        <v>1</v>
      </c>
      <c r="C94" s="344">
        <v>4</v>
      </c>
      <c r="D94" s="663"/>
      <c r="E94" s="280" t="str">
        <f>IF(ISBLANK(D94),"-",$D$101/$D$98*D94)</f>
        <v>-</v>
      </c>
      <c r="F94" s="664"/>
      <c r="G94" s="281" t="str">
        <f>IF(ISBLANK(F94),"-",$D$101/$F$98*F94)</f>
        <v>-</v>
      </c>
      <c r="I94" s="282"/>
    </row>
    <row r="95" spans="1:12" ht="27" customHeight="1" thickBot="1" x14ac:dyDescent="0.5">
      <c r="A95" s="263" t="s">
        <v>68</v>
      </c>
      <c r="B95" s="264">
        <v>1</v>
      </c>
      <c r="C95" s="345" t="s">
        <v>69</v>
      </c>
      <c r="D95" s="346">
        <f>AVERAGE(D91:D94)</f>
        <v>60325147</v>
      </c>
      <c r="E95" s="285">
        <f>AVERAGE(E91:E94)</f>
        <v>70343134.899904847</v>
      </c>
      <c r="F95" s="347">
        <f>AVERAGE(F91:F94)</f>
        <v>73820920.666666672</v>
      </c>
      <c r="G95" s="348">
        <f>AVERAGE(G91:G94)</f>
        <v>70267270.569720671</v>
      </c>
    </row>
    <row r="96" spans="1:12" ht="26.25" customHeight="1" x14ac:dyDescent="0.45">
      <c r="A96" s="263" t="s">
        <v>70</v>
      </c>
      <c r="B96" s="249">
        <v>1</v>
      </c>
      <c r="C96" s="349" t="s">
        <v>111</v>
      </c>
      <c r="D96" s="665">
        <v>13.02</v>
      </c>
      <c r="E96" s="278"/>
      <c r="F96" s="666">
        <v>15.95</v>
      </c>
    </row>
    <row r="97" spans="1:10" ht="26.25" customHeight="1" x14ac:dyDescent="0.45">
      <c r="A97" s="263" t="s">
        <v>72</v>
      </c>
      <c r="B97" s="249">
        <v>1</v>
      </c>
      <c r="C97" s="350" t="s">
        <v>112</v>
      </c>
      <c r="D97" s="351">
        <f>D96*$B$87</f>
        <v>13.02</v>
      </c>
      <c r="E97" s="292"/>
      <c r="F97" s="291">
        <f>F96*$B$87</f>
        <v>15.95</v>
      </c>
    </row>
    <row r="98" spans="1:10" ht="19.5" customHeight="1" x14ac:dyDescent="0.35">
      <c r="A98" s="263" t="s">
        <v>74</v>
      </c>
      <c r="B98" s="352">
        <f>(B97/B96)*(B95/B94)*(B93/B92)*(B91/B90)*B89</f>
        <v>50</v>
      </c>
      <c r="C98" s="350" t="s">
        <v>113</v>
      </c>
      <c r="D98" s="353">
        <f>D97*$B$83/100</f>
        <v>12.863759999999999</v>
      </c>
      <c r="E98" s="295"/>
      <c r="F98" s="294">
        <f>F97*$B$83/100</f>
        <v>15.758599999999999</v>
      </c>
    </row>
    <row r="99" spans="1:10" ht="19.5" customHeight="1" x14ac:dyDescent="0.35">
      <c r="A99" s="679" t="s">
        <v>76</v>
      </c>
      <c r="B99" s="694"/>
      <c r="C99" s="350" t="s">
        <v>114</v>
      </c>
      <c r="D99" s="354">
        <f>D98/$B$98</f>
        <v>0.25727519999999998</v>
      </c>
      <c r="E99" s="295"/>
      <c r="F99" s="298">
        <f>F98/$B$98</f>
        <v>0.31517200000000001</v>
      </c>
      <c r="G99" s="355"/>
      <c r="H99" s="287"/>
    </row>
    <row r="100" spans="1:10" ht="19.5" customHeight="1" x14ac:dyDescent="0.35">
      <c r="A100" s="681"/>
      <c r="B100" s="695"/>
      <c r="C100" s="350" t="s">
        <v>78</v>
      </c>
      <c r="D100" s="356">
        <f>$B$56/$B$116</f>
        <v>0.3</v>
      </c>
      <c r="F100" s="303"/>
      <c r="G100" s="357"/>
      <c r="H100" s="287"/>
    </row>
    <row r="101" spans="1:10" ht="18" x14ac:dyDescent="0.35">
      <c r="C101" s="350" t="s">
        <v>79</v>
      </c>
      <c r="D101" s="351">
        <f>D100*$B$98</f>
        <v>15</v>
      </c>
      <c r="F101" s="303"/>
      <c r="G101" s="355"/>
      <c r="H101" s="287"/>
    </row>
    <row r="102" spans="1:10" ht="19.5" customHeight="1" x14ac:dyDescent="0.35">
      <c r="C102" s="358" t="s">
        <v>80</v>
      </c>
      <c r="D102" s="359">
        <f>D101/B34</f>
        <v>15</v>
      </c>
      <c r="F102" s="307"/>
      <c r="G102" s="355"/>
      <c r="H102" s="287"/>
      <c r="J102" s="360"/>
    </row>
    <row r="103" spans="1:10" ht="18" x14ac:dyDescent="0.35">
      <c r="C103" s="361" t="s">
        <v>115</v>
      </c>
      <c r="D103" s="362">
        <f>AVERAGE(E91:E94,G91:G94)</f>
        <v>70305202.734812751</v>
      </c>
      <c r="F103" s="307"/>
      <c r="G103" s="363"/>
      <c r="H103" s="287"/>
      <c r="J103" s="364"/>
    </row>
    <row r="104" spans="1:10" ht="18" x14ac:dyDescent="0.35">
      <c r="C104" s="330" t="s">
        <v>82</v>
      </c>
      <c r="D104" s="365">
        <f>STDEV(E91:E94,G91:G94)/D103</f>
        <v>1.267629718709891E-3</v>
      </c>
      <c r="F104" s="307"/>
      <c r="G104" s="355"/>
      <c r="H104" s="287"/>
      <c r="J104" s="364"/>
    </row>
    <row r="105" spans="1:10" ht="19.5" customHeight="1" x14ac:dyDescent="0.35">
      <c r="C105" s="332" t="s">
        <v>18</v>
      </c>
      <c r="D105" s="366">
        <f>COUNT(E91:E94,G91:G94)</f>
        <v>6</v>
      </c>
      <c r="F105" s="307"/>
      <c r="G105" s="355"/>
      <c r="H105" s="287"/>
      <c r="J105" s="364"/>
    </row>
    <row r="106" spans="1:10" ht="19.5" customHeight="1" x14ac:dyDescent="0.35">
      <c r="A106" s="311"/>
      <c r="B106" s="311"/>
      <c r="C106" s="311"/>
      <c r="D106" s="311"/>
      <c r="E106" s="311"/>
    </row>
    <row r="107" spans="1:10" ht="27" customHeight="1" x14ac:dyDescent="0.45">
      <c r="A107" s="261" t="s">
        <v>116</v>
      </c>
      <c r="B107" s="262">
        <v>1000</v>
      </c>
      <c r="C107" s="405" t="s">
        <v>117</v>
      </c>
      <c r="D107" s="405" t="s">
        <v>61</v>
      </c>
      <c r="E107" s="405" t="s">
        <v>118</v>
      </c>
      <c r="F107" s="367" t="s">
        <v>119</v>
      </c>
    </row>
    <row r="108" spans="1:10" ht="26.25" customHeight="1" x14ac:dyDescent="0.45">
      <c r="A108" s="263" t="s">
        <v>120</v>
      </c>
      <c r="B108" s="264">
        <v>1</v>
      </c>
      <c r="C108" s="410">
        <v>1</v>
      </c>
      <c r="D108" s="411">
        <v>68385446</v>
      </c>
      <c r="E108" s="385">
        <f t="shared" ref="E108:E113" si="1">IF(ISBLANK(D108),"-",D108/$D$103*$D$100*$B$116)</f>
        <v>291.80818775793608</v>
      </c>
      <c r="F108" s="412">
        <f t="shared" ref="F108:F113" si="2">IF(ISBLANK(D108), "-", (E108/$B$56)*100)</f>
        <v>97.269395919312032</v>
      </c>
    </row>
    <row r="109" spans="1:10" ht="26.25" customHeight="1" x14ac:dyDescent="0.45">
      <c r="A109" s="263" t="s">
        <v>93</v>
      </c>
      <c r="B109" s="264">
        <v>1</v>
      </c>
      <c r="C109" s="406">
        <v>2</v>
      </c>
      <c r="D109" s="408">
        <v>68365855</v>
      </c>
      <c r="E109" s="386">
        <f t="shared" si="1"/>
        <v>291.72459081530053</v>
      </c>
      <c r="F109" s="413">
        <f t="shared" si="2"/>
        <v>97.241530271766834</v>
      </c>
    </row>
    <row r="110" spans="1:10" ht="26.25" customHeight="1" x14ac:dyDescent="0.45">
      <c r="A110" s="263" t="s">
        <v>94</v>
      </c>
      <c r="B110" s="264">
        <v>1</v>
      </c>
      <c r="C110" s="406">
        <v>3</v>
      </c>
      <c r="D110" s="408">
        <v>68814090</v>
      </c>
      <c r="E110" s="386">
        <f t="shared" si="1"/>
        <v>293.63725865166555</v>
      </c>
      <c r="F110" s="413">
        <f t="shared" si="2"/>
        <v>97.87908621722184</v>
      </c>
    </row>
    <row r="111" spans="1:10" ht="26.25" customHeight="1" x14ac:dyDescent="0.45">
      <c r="A111" s="263" t="s">
        <v>95</v>
      </c>
      <c r="B111" s="264">
        <v>1</v>
      </c>
      <c r="C111" s="406">
        <v>4</v>
      </c>
      <c r="D111" s="408">
        <v>68968635</v>
      </c>
      <c r="E111" s="386">
        <f t="shared" si="1"/>
        <v>294.29671909266426</v>
      </c>
      <c r="F111" s="413">
        <f t="shared" si="2"/>
        <v>98.098906364221421</v>
      </c>
    </row>
    <row r="112" spans="1:10" ht="26.25" customHeight="1" x14ac:dyDescent="0.45">
      <c r="A112" s="263" t="s">
        <v>96</v>
      </c>
      <c r="B112" s="264">
        <v>1</v>
      </c>
      <c r="C112" s="406">
        <v>5</v>
      </c>
      <c r="D112" s="408">
        <v>68523286</v>
      </c>
      <c r="E112" s="386">
        <f t="shared" si="1"/>
        <v>292.39636613437824</v>
      </c>
      <c r="F112" s="413">
        <f t="shared" si="2"/>
        <v>97.46545537812608</v>
      </c>
    </row>
    <row r="113" spans="1:10" ht="27" customHeight="1" x14ac:dyDescent="0.45">
      <c r="A113" s="263" t="s">
        <v>98</v>
      </c>
      <c r="B113" s="264">
        <v>1</v>
      </c>
      <c r="C113" s="407">
        <v>6</v>
      </c>
      <c r="D113" s="409">
        <v>68490479</v>
      </c>
      <c r="E113" s="387">
        <f t="shared" si="1"/>
        <v>292.25637507230675</v>
      </c>
      <c r="F113" s="414">
        <f t="shared" si="2"/>
        <v>97.418791690768913</v>
      </c>
    </row>
    <row r="114" spans="1:10" ht="27" customHeight="1" x14ac:dyDescent="0.45">
      <c r="A114" s="263" t="s">
        <v>99</v>
      </c>
      <c r="B114" s="264">
        <v>1</v>
      </c>
      <c r="C114" s="368"/>
      <c r="D114" s="328"/>
      <c r="E114" s="237"/>
      <c r="F114" s="415"/>
    </row>
    <row r="115" spans="1:10" ht="26.25" customHeight="1" x14ac:dyDescent="0.45">
      <c r="A115" s="263" t="s">
        <v>100</v>
      </c>
      <c r="B115" s="264">
        <v>1</v>
      </c>
      <c r="C115" s="368"/>
      <c r="D115" s="392" t="s">
        <v>69</v>
      </c>
      <c r="E115" s="394">
        <f>AVERAGE(E108:E113)</f>
        <v>292.68658292070853</v>
      </c>
      <c r="F115" s="416">
        <f>AVERAGE(F108:F113)</f>
        <v>97.562194306902839</v>
      </c>
    </row>
    <row r="116" spans="1:10" ht="27" customHeight="1" x14ac:dyDescent="0.45">
      <c r="A116" s="263" t="s">
        <v>101</v>
      </c>
      <c r="B116" s="293">
        <f>(B115/B114)*(B113/B112)*(B111/B110)*(B109/B108)*B107</f>
        <v>1000</v>
      </c>
      <c r="C116" s="369"/>
      <c r="D116" s="393" t="s">
        <v>82</v>
      </c>
      <c r="E116" s="391">
        <f>STDEV(E108:E113)/E115</f>
        <v>3.5711923829569378E-3</v>
      </c>
      <c r="F116" s="370">
        <f>STDEV(F108:F113)/F115</f>
        <v>3.5711923829569335E-3</v>
      </c>
      <c r="I116" s="237"/>
    </row>
    <row r="117" spans="1:10" ht="27" customHeight="1" x14ac:dyDescent="0.45">
      <c r="A117" s="679" t="s">
        <v>76</v>
      </c>
      <c r="B117" s="680"/>
      <c r="C117" s="371"/>
      <c r="D117" s="332" t="s">
        <v>18</v>
      </c>
      <c r="E117" s="396">
        <f>COUNT(E108:E113)</f>
        <v>6</v>
      </c>
      <c r="F117" s="397">
        <f>COUNT(F108:F113)</f>
        <v>6</v>
      </c>
      <c r="I117" s="237"/>
      <c r="J117" s="364"/>
    </row>
    <row r="118" spans="1:10" ht="26.25" customHeight="1" x14ac:dyDescent="0.35">
      <c r="A118" s="681"/>
      <c r="B118" s="682"/>
      <c r="C118" s="237"/>
      <c r="D118" s="395"/>
      <c r="E118" s="707" t="s">
        <v>121</v>
      </c>
      <c r="F118" s="708"/>
      <c r="G118" s="237"/>
      <c r="H118" s="237"/>
      <c r="I118" s="237"/>
    </row>
    <row r="119" spans="1:10" ht="25.5" customHeight="1" x14ac:dyDescent="0.45">
      <c r="A119" s="380"/>
      <c r="B119" s="259"/>
      <c r="C119" s="237"/>
      <c r="D119" s="393" t="s">
        <v>122</v>
      </c>
      <c r="E119" s="398">
        <f>MIN(E108:E113)</f>
        <v>291.72459081530053</v>
      </c>
      <c r="F119" s="417">
        <f>MIN(F108:F113)</f>
        <v>97.241530271766834</v>
      </c>
      <c r="G119" s="237"/>
      <c r="H119" s="237"/>
      <c r="I119" s="237"/>
    </row>
    <row r="120" spans="1:10" ht="24" customHeight="1" x14ac:dyDescent="0.45">
      <c r="A120" s="380"/>
      <c r="B120" s="259"/>
      <c r="C120" s="237"/>
      <c r="D120" s="304" t="s">
        <v>123</v>
      </c>
      <c r="E120" s="399">
        <f>MAX(E108:E113)</f>
        <v>294.29671909266426</v>
      </c>
      <c r="F120" s="418">
        <f>MAX(F108:F113)</f>
        <v>98.098906364221421</v>
      </c>
      <c r="G120" s="237"/>
      <c r="H120" s="237"/>
      <c r="I120" s="237"/>
    </row>
    <row r="121" spans="1:10" ht="27" customHeight="1" x14ac:dyDescent="0.35">
      <c r="A121" s="380"/>
      <c r="B121" s="259"/>
      <c r="C121" s="237"/>
      <c r="D121" s="237"/>
      <c r="E121" s="237"/>
      <c r="F121" s="328"/>
      <c r="G121" s="237"/>
      <c r="H121" s="237"/>
      <c r="I121" s="237"/>
    </row>
    <row r="122" spans="1:10" ht="25.5" customHeight="1" x14ac:dyDescent="0.35">
      <c r="A122" s="380"/>
      <c r="B122" s="259"/>
      <c r="C122" s="237"/>
      <c r="D122" s="237"/>
      <c r="E122" s="237"/>
      <c r="F122" s="328"/>
      <c r="G122" s="237"/>
      <c r="H122" s="237"/>
      <c r="I122" s="237"/>
    </row>
    <row r="123" spans="1:10" ht="18" x14ac:dyDescent="0.35">
      <c r="A123" s="380"/>
      <c r="B123" s="259"/>
      <c r="C123" s="237"/>
      <c r="D123" s="237"/>
      <c r="E123" s="237"/>
      <c r="F123" s="328"/>
      <c r="G123" s="237"/>
      <c r="H123" s="237"/>
      <c r="I123" s="237"/>
    </row>
    <row r="124" spans="1:10" ht="45.75" customHeight="1" x14ac:dyDescent="0.85">
      <c r="A124" s="247" t="s">
        <v>104</v>
      </c>
      <c r="B124" s="334" t="s">
        <v>124</v>
      </c>
      <c r="C124" s="683" t="str">
        <f>B26</f>
        <v>Tenofovir DF</v>
      </c>
      <c r="D124" s="683"/>
      <c r="E124" s="335" t="s">
        <v>125</v>
      </c>
      <c r="F124" s="335"/>
      <c r="G124" s="419">
        <f>F115</f>
        <v>97.562194306902839</v>
      </c>
      <c r="H124" s="237"/>
      <c r="I124" s="237"/>
    </row>
    <row r="125" spans="1:10" ht="45.75" customHeight="1" x14ac:dyDescent="0.85">
      <c r="A125" s="247"/>
      <c r="B125" s="334" t="s">
        <v>126</v>
      </c>
      <c r="C125" s="248" t="s">
        <v>127</v>
      </c>
      <c r="D125" s="419">
        <f>MIN(F108:F113)</f>
        <v>97.241530271766834</v>
      </c>
      <c r="E125" s="345" t="s">
        <v>128</v>
      </c>
      <c r="F125" s="419">
        <f>MAX(F108:F113)</f>
        <v>98.098906364221421</v>
      </c>
      <c r="G125" s="336"/>
      <c r="H125" s="237"/>
      <c r="I125" s="237"/>
    </row>
    <row r="126" spans="1:10" ht="19.5" customHeight="1" x14ac:dyDescent="0.35">
      <c r="A126" s="372"/>
      <c r="B126" s="372"/>
      <c r="C126" s="373"/>
      <c r="D126" s="373"/>
      <c r="E126" s="373"/>
      <c r="F126" s="373"/>
      <c r="G126" s="373"/>
      <c r="H126" s="373"/>
    </row>
    <row r="127" spans="1:10" ht="18" x14ac:dyDescent="0.35">
      <c r="B127" s="684" t="s">
        <v>24</v>
      </c>
      <c r="C127" s="684"/>
      <c r="E127" s="341" t="s">
        <v>25</v>
      </c>
      <c r="F127" s="374"/>
      <c r="G127" s="684" t="s">
        <v>26</v>
      </c>
      <c r="H127" s="684"/>
    </row>
    <row r="128" spans="1:10" ht="69.900000000000006" customHeight="1" x14ac:dyDescent="0.35">
      <c r="A128" s="375" t="s">
        <v>27</v>
      </c>
      <c r="B128" s="376"/>
      <c r="C128" s="376"/>
      <c r="E128" s="376"/>
      <c r="F128" s="237"/>
      <c r="G128" s="377"/>
      <c r="H128" s="377"/>
    </row>
    <row r="129" spans="1:9" ht="69.900000000000006" customHeight="1" x14ac:dyDescent="0.35">
      <c r="A129" s="375" t="s">
        <v>28</v>
      </c>
      <c r="B129" s="378"/>
      <c r="C129" s="378"/>
      <c r="E129" s="378"/>
      <c r="F129" s="237"/>
      <c r="G129" s="379"/>
      <c r="H129" s="379"/>
    </row>
    <row r="130" spans="1:9" ht="18" x14ac:dyDescent="0.35">
      <c r="A130" s="327"/>
      <c r="B130" s="327"/>
      <c r="C130" s="328"/>
      <c r="D130" s="328"/>
      <c r="E130" s="328"/>
      <c r="F130" s="331"/>
      <c r="G130" s="328"/>
      <c r="H130" s="328"/>
      <c r="I130" s="237"/>
    </row>
    <row r="131" spans="1:9" ht="18" x14ac:dyDescent="0.35">
      <c r="A131" s="327"/>
      <c r="B131" s="327"/>
      <c r="C131" s="328"/>
      <c r="D131" s="328"/>
      <c r="E131" s="328"/>
      <c r="F131" s="331"/>
      <c r="G131" s="328"/>
      <c r="H131" s="328"/>
      <c r="I131" s="237"/>
    </row>
    <row r="132" spans="1:9" ht="18" x14ac:dyDescent="0.35">
      <c r="A132" s="327"/>
      <c r="B132" s="327"/>
      <c r="C132" s="328"/>
      <c r="D132" s="328"/>
      <c r="E132" s="328"/>
      <c r="F132" s="331"/>
      <c r="G132" s="328"/>
      <c r="H132" s="328"/>
      <c r="I132" s="237"/>
    </row>
    <row r="133" spans="1:9" ht="18" x14ac:dyDescent="0.35">
      <c r="A133" s="327"/>
      <c r="B133" s="327"/>
      <c r="C133" s="328"/>
      <c r="D133" s="328"/>
      <c r="E133" s="328"/>
      <c r="F133" s="331"/>
      <c r="G133" s="328"/>
      <c r="H133" s="328"/>
      <c r="I133" s="237"/>
    </row>
    <row r="134" spans="1:9" ht="18" x14ac:dyDescent="0.35">
      <c r="A134" s="327"/>
      <c r="B134" s="327"/>
      <c r="C134" s="328"/>
      <c r="D134" s="328"/>
      <c r="E134" s="328"/>
      <c r="F134" s="331"/>
      <c r="G134" s="328"/>
      <c r="H134" s="328"/>
      <c r="I134" s="237"/>
    </row>
    <row r="135" spans="1:9" ht="18" x14ac:dyDescent="0.35">
      <c r="A135" s="327"/>
      <c r="B135" s="327"/>
      <c r="C135" s="328"/>
      <c r="D135" s="328"/>
      <c r="E135" s="328"/>
      <c r="F135" s="331"/>
      <c r="G135" s="328"/>
      <c r="H135" s="328"/>
      <c r="I135" s="237"/>
    </row>
    <row r="136" spans="1:9" ht="18" x14ac:dyDescent="0.35">
      <c r="A136" s="327"/>
      <c r="B136" s="327"/>
      <c r="C136" s="328"/>
      <c r="D136" s="328"/>
      <c r="E136" s="328"/>
      <c r="F136" s="331"/>
      <c r="G136" s="328"/>
      <c r="H136" s="328"/>
      <c r="I136" s="237"/>
    </row>
    <row r="137" spans="1:9" ht="18" x14ac:dyDescent="0.35">
      <c r="A137" s="327"/>
      <c r="B137" s="327"/>
      <c r="C137" s="328"/>
      <c r="D137" s="328"/>
      <c r="E137" s="328"/>
      <c r="F137" s="331"/>
      <c r="G137" s="328"/>
      <c r="H137" s="328"/>
      <c r="I137" s="237"/>
    </row>
    <row r="138" spans="1:9" ht="18" x14ac:dyDescent="0.35">
      <c r="A138" s="327"/>
      <c r="B138" s="327"/>
      <c r="C138" s="328"/>
      <c r="D138" s="328"/>
      <c r="E138" s="328"/>
      <c r="F138" s="331"/>
      <c r="G138" s="328"/>
      <c r="H138" s="328"/>
      <c r="I138" s="237"/>
    </row>
    <row r="250" spans="1:1" x14ac:dyDescent="0.3">
      <c r="A250" s="1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43" zoomScale="50" zoomScaleNormal="60" zoomScaleSheetLayoutView="50" zoomScalePageLayoutView="55" workbookViewId="0">
      <selection activeCell="H60" sqref="H60:H71"/>
    </sheetView>
  </sheetViews>
  <sheetFormatPr defaultColWidth="9.109375" defaultRowHeight="13.8" x14ac:dyDescent="0.3"/>
  <cols>
    <col min="1" max="1" width="55.44140625" style="1" customWidth="1"/>
    <col min="2" max="2" width="33.6640625" style="1" customWidth="1"/>
    <col min="3" max="3" width="42.33203125" style="1" customWidth="1"/>
    <col min="4" max="4" width="30.5546875" style="1" customWidth="1"/>
    <col min="5" max="5" width="39.88671875" style="1" customWidth="1"/>
    <col min="6" max="6" width="30.6640625" style="1" customWidth="1"/>
    <col min="7" max="7" width="39.88671875" style="1" customWidth="1"/>
    <col min="8" max="8" width="30" style="1" customWidth="1"/>
    <col min="9" max="9" width="30.33203125" style="1" hidden="1" customWidth="1"/>
    <col min="10" max="10" width="30.44140625" style="1" customWidth="1"/>
    <col min="11" max="11" width="21.33203125" style="1" customWidth="1"/>
    <col min="12" max="12" width="9.109375" style="1"/>
  </cols>
  <sheetData>
    <row r="1" spans="1:9" ht="18.75" customHeight="1" x14ac:dyDescent="0.3">
      <c r="A1" s="677" t="s">
        <v>43</v>
      </c>
      <c r="B1" s="677"/>
      <c r="C1" s="677"/>
      <c r="D1" s="677"/>
      <c r="E1" s="677"/>
      <c r="F1" s="677"/>
      <c r="G1" s="677"/>
      <c r="H1" s="677"/>
      <c r="I1" s="677"/>
    </row>
    <row r="2" spans="1:9" ht="18.75" customHeight="1" x14ac:dyDescent="0.3">
      <c r="A2" s="677"/>
      <c r="B2" s="677"/>
      <c r="C2" s="677"/>
      <c r="D2" s="677"/>
      <c r="E2" s="677"/>
      <c r="F2" s="677"/>
      <c r="G2" s="677"/>
      <c r="H2" s="677"/>
      <c r="I2" s="677"/>
    </row>
    <row r="3" spans="1:9" ht="18.75" customHeight="1" x14ac:dyDescent="0.3">
      <c r="A3" s="677"/>
      <c r="B3" s="677"/>
      <c r="C3" s="677"/>
      <c r="D3" s="677"/>
      <c r="E3" s="677"/>
      <c r="F3" s="677"/>
      <c r="G3" s="677"/>
      <c r="H3" s="677"/>
      <c r="I3" s="677"/>
    </row>
    <row r="4" spans="1:9" ht="18.75" customHeight="1" x14ac:dyDescent="0.3">
      <c r="A4" s="677"/>
      <c r="B4" s="677"/>
      <c r="C4" s="677"/>
      <c r="D4" s="677"/>
      <c r="E4" s="677"/>
      <c r="F4" s="677"/>
      <c r="G4" s="677"/>
      <c r="H4" s="677"/>
      <c r="I4" s="677"/>
    </row>
    <row r="5" spans="1:9" ht="18.75" customHeight="1" x14ac:dyDescent="0.3">
      <c r="A5" s="677"/>
      <c r="B5" s="677"/>
      <c r="C5" s="677"/>
      <c r="D5" s="677"/>
      <c r="E5" s="677"/>
      <c r="F5" s="677"/>
      <c r="G5" s="677"/>
      <c r="H5" s="677"/>
      <c r="I5" s="677"/>
    </row>
    <row r="6" spans="1:9" ht="18.75" customHeight="1" x14ac:dyDescent="0.3">
      <c r="A6" s="677"/>
      <c r="B6" s="677"/>
      <c r="C6" s="677"/>
      <c r="D6" s="677"/>
      <c r="E6" s="677"/>
      <c r="F6" s="677"/>
      <c r="G6" s="677"/>
      <c r="H6" s="677"/>
      <c r="I6" s="677"/>
    </row>
    <row r="7" spans="1:9" ht="18.75" customHeight="1" x14ac:dyDescent="0.3">
      <c r="A7" s="677"/>
      <c r="B7" s="677"/>
      <c r="C7" s="677"/>
      <c r="D7" s="677"/>
      <c r="E7" s="677"/>
      <c r="F7" s="677"/>
      <c r="G7" s="677"/>
      <c r="H7" s="677"/>
      <c r="I7" s="677"/>
    </row>
    <row r="8" spans="1:9" x14ac:dyDescent="0.3">
      <c r="A8" s="678" t="s">
        <v>44</v>
      </c>
      <c r="B8" s="678"/>
      <c r="C8" s="678"/>
      <c r="D8" s="678"/>
      <c r="E8" s="678"/>
      <c r="F8" s="678"/>
      <c r="G8" s="678"/>
      <c r="H8" s="678"/>
      <c r="I8" s="678"/>
    </row>
    <row r="9" spans="1:9" x14ac:dyDescent="0.3">
      <c r="A9" s="678"/>
      <c r="B9" s="678"/>
      <c r="C9" s="678"/>
      <c r="D9" s="678"/>
      <c r="E9" s="678"/>
      <c r="F9" s="678"/>
      <c r="G9" s="678"/>
      <c r="H9" s="678"/>
      <c r="I9" s="678"/>
    </row>
    <row r="10" spans="1:9" x14ac:dyDescent="0.3">
      <c r="A10" s="678"/>
      <c r="B10" s="678"/>
      <c r="C10" s="678"/>
      <c r="D10" s="678"/>
      <c r="E10" s="678"/>
      <c r="F10" s="678"/>
      <c r="G10" s="678"/>
      <c r="H10" s="678"/>
      <c r="I10" s="678"/>
    </row>
    <row r="11" spans="1:9" x14ac:dyDescent="0.3">
      <c r="A11" s="678"/>
      <c r="B11" s="678"/>
      <c r="C11" s="678"/>
      <c r="D11" s="678"/>
      <c r="E11" s="678"/>
      <c r="F11" s="678"/>
      <c r="G11" s="678"/>
      <c r="H11" s="678"/>
      <c r="I11" s="678"/>
    </row>
    <row r="12" spans="1:9" x14ac:dyDescent="0.3">
      <c r="A12" s="678"/>
      <c r="B12" s="678"/>
      <c r="C12" s="678"/>
      <c r="D12" s="678"/>
      <c r="E12" s="678"/>
      <c r="F12" s="678"/>
      <c r="G12" s="678"/>
      <c r="H12" s="678"/>
      <c r="I12" s="678"/>
    </row>
    <row r="13" spans="1:9" x14ac:dyDescent="0.3">
      <c r="A13" s="678"/>
      <c r="B13" s="678"/>
      <c r="C13" s="678"/>
      <c r="D13" s="678"/>
      <c r="E13" s="678"/>
      <c r="F13" s="678"/>
      <c r="G13" s="678"/>
      <c r="H13" s="678"/>
      <c r="I13" s="678"/>
    </row>
    <row r="14" spans="1:9" x14ac:dyDescent="0.3">
      <c r="A14" s="678"/>
      <c r="B14" s="678"/>
      <c r="C14" s="678"/>
      <c r="D14" s="678"/>
      <c r="E14" s="678"/>
      <c r="F14" s="678"/>
      <c r="G14" s="678"/>
      <c r="H14" s="678"/>
      <c r="I14" s="678"/>
    </row>
    <row r="15" spans="1:9" ht="19.5" customHeight="1" x14ac:dyDescent="0.35">
      <c r="A15" s="420"/>
    </row>
    <row r="16" spans="1:9" ht="19.5" customHeight="1" x14ac:dyDescent="0.35">
      <c r="A16" s="710" t="s">
        <v>29</v>
      </c>
      <c r="B16" s="711"/>
      <c r="C16" s="711"/>
      <c r="D16" s="711"/>
      <c r="E16" s="711"/>
      <c r="F16" s="711"/>
      <c r="G16" s="711"/>
      <c r="H16" s="712"/>
    </row>
    <row r="17" spans="1:14" ht="20.25" customHeight="1" x14ac:dyDescent="0.3">
      <c r="A17" s="713" t="s">
        <v>45</v>
      </c>
      <c r="B17" s="713"/>
      <c r="C17" s="713"/>
      <c r="D17" s="713"/>
      <c r="E17" s="713"/>
      <c r="F17" s="713"/>
      <c r="G17" s="713"/>
      <c r="H17" s="713"/>
    </row>
    <row r="18" spans="1:14" ht="26.25" customHeight="1" x14ac:dyDescent="0.5">
      <c r="A18" s="422" t="s">
        <v>31</v>
      </c>
      <c r="B18" s="709" t="s">
        <v>5</v>
      </c>
      <c r="C18" s="709"/>
      <c r="D18" s="566"/>
      <c r="E18" s="423"/>
      <c r="F18" s="424"/>
      <c r="G18" s="424"/>
      <c r="H18" s="424"/>
    </row>
    <row r="19" spans="1:14" ht="26.25" customHeight="1" x14ac:dyDescent="0.5">
      <c r="A19" s="422" t="s">
        <v>32</v>
      </c>
      <c r="B19" s="425" t="str">
        <f>Lamivudine!B19</f>
        <v>NDQB201609125</v>
      </c>
      <c r="C19" s="575">
        <v>1</v>
      </c>
      <c r="D19" s="424"/>
      <c r="E19" s="424"/>
      <c r="F19" s="424"/>
      <c r="G19" s="424"/>
      <c r="H19" s="424"/>
    </row>
    <row r="20" spans="1:14" ht="26.25" customHeight="1" x14ac:dyDescent="0.5">
      <c r="A20" s="422" t="s">
        <v>33</v>
      </c>
      <c r="B20" s="714" t="s">
        <v>8</v>
      </c>
      <c r="C20" s="714"/>
      <c r="D20" s="424"/>
      <c r="E20" s="424"/>
      <c r="F20" s="424"/>
      <c r="G20" s="424"/>
      <c r="H20" s="424"/>
    </row>
    <row r="21" spans="1:14" ht="26.25" customHeight="1" x14ac:dyDescent="0.5">
      <c r="A21" s="422" t="s">
        <v>34</v>
      </c>
      <c r="B21" s="714" t="s">
        <v>10</v>
      </c>
      <c r="C21" s="714"/>
      <c r="D21" s="714"/>
      <c r="E21" s="714"/>
      <c r="F21" s="714"/>
      <c r="G21" s="714"/>
      <c r="H21" s="714"/>
      <c r="I21" s="426"/>
    </row>
    <row r="22" spans="1:14" ht="26.25" customHeight="1" x14ac:dyDescent="0.5">
      <c r="A22" s="422" t="s">
        <v>35</v>
      </c>
      <c r="B22" s="427">
        <f>Lamivudine!B22</f>
        <v>42655</v>
      </c>
      <c r="C22" s="424"/>
      <c r="D22" s="424"/>
      <c r="E22" s="424"/>
      <c r="F22" s="424"/>
      <c r="G22" s="424"/>
      <c r="H22" s="424"/>
    </row>
    <row r="23" spans="1:14" ht="26.25" customHeight="1" x14ac:dyDescent="0.5">
      <c r="A23" s="422" t="s">
        <v>36</v>
      </c>
      <c r="B23" s="427">
        <f>Lamivudine!B23</f>
        <v>42689</v>
      </c>
      <c r="C23" s="424"/>
      <c r="D23" s="424"/>
      <c r="E23" s="424"/>
      <c r="F23" s="424"/>
      <c r="G23" s="424"/>
      <c r="H23" s="424"/>
    </row>
    <row r="24" spans="1:14" ht="18" x14ac:dyDescent="0.35">
      <c r="A24" s="422"/>
      <c r="B24" s="428"/>
    </row>
    <row r="25" spans="1:14" ht="18" x14ac:dyDescent="0.35">
      <c r="A25" s="429" t="s">
        <v>1</v>
      </c>
      <c r="B25" s="428"/>
    </row>
    <row r="26" spans="1:14" ht="26.25" customHeight="1" x14ac:dyDescent="0.45">
      <c r="A26" s="430" t="s">
        <v>4</v>
      </c>
      <c r="B26" s="709" t="s">
        <v>133</v>
      </c>
      <c r="C26" s="709"/>
    </row>
    <row r="27" spans="1:14" ht="26.25" customHeight="1" x14ac:dyDescent="0.5">
      <c r="A27" s="431" t="s">
        <v>46</v>
      </c>
      <c r="B27" s="715" t="s">
        <v>134</v>
      </c>
      <c r="C27" s="715"/>
    </row>
    <row r="28" spans="1:14" ht="27" customHeight="1" x14ac:dyDescent="0.45">
      <c r="A28" s="431" t="s">
        <v>6</v>
      </c>
      <c r="B28" s="432">
        <v>99.7</v>
      </c>
    </row>
    <row r="29" spans="1:14" s="12" customFormat="1" ht="27" customHeight="1" x14ac:dyDescent="0.5">
      <c r="A29" s="431" t="s">
        <v>47</v>
      </c>
      <c r="B29" s="433">
        <v>0</v>
      </c>
      <c r="C29" s="685" t="s">
        <v>48</v>
      </c>
      <c r="D29" s="686"/>
      <c r="E29" s="686"/>
      <c r="F29" s="686"/>
      <c r="G29" s="687"/>
      <c r="I29" s="434"/>
      <c r="J29" s="434"/>
      <c r="K29" s="434"/>
      <c r="L29" s="434"/>
    </row>
    <row r="30" spans="1:14" s="12" customFormat="1" ht="19.5" customHeight="1" x14ac:dyDescent="0.35">
      <c r="A30" s="431" t="s">
        <v>49</v>
      </c>
      <c r="B30" s="435">
        <f>B28-B29</f>
        <v>99.7</v>
      </c>
      <c r="C30" s="436"/>
      <c r="D30" s="436"/>
      <c r="E30" s="436"/>
      <c r="F30" s="436"/>
      <c r="G30" s="437"/>
      <c r="I30" s="434"/>
      <c r="J30" s="434"/>
      <c r="K30" s="434"/>
      <c r="L30" s="434"/>
    </row>
    <row r="31" spans="1:14" s="12" customFormat="1" ht="27" customHeight="1" x14ac:dyDescent="0.45">
      <c r="A31" s="431" t="s">
        <v>50</v>
      </c>
      <c r="B31" s="438">
        <v>1</v>
      </c>
      <c r="C31" s="688" t="s">
        <v>51</v>
      </c>
      <c r="D31" s="689"/>
      <c r="E31" s="689"/>
      <c r="F31" s="689"/>
      <c r="G31" s="689"/>
      <c r="H31" s="690"/>
      <c r="I31" s="434"/>
      <c r="J31" s="434"/>
      <c r="K31" s="434"/>
      <c r="L31" s="434"/>
    </row>
    <row r="32" spans="1:14" s="12" customFormat="1" ht="27" customHeight="1" x14ac:dyDescent="0.45">
      <c r="A32" s="431" t="s">
        <v>52</v>
      </c>
      <c r="B32" s="438">
        <v>1</v>
      </c>
      <c r="C32" s="688" t="s">
        <v>53</v>
      </c>
      <c r="D32" s="689"/>
      <c r="E32" s="689"/>
      <c r="F32" s="689"/>
      <c r="G32" s="689"/>
      <c r="H32" s="690"/>
      <c r="I32" s="434"/>
      <c r="J32" s="434"/>
      <c r="K32" s="434"/>
      <c r="L32" s="439"/>
      <c r="M32" s="439"/>
      <c r="N32" s="440"/>
    </row>
    <row r="33" spans="1:14" s="12" customFormat="1" ht="17.25" customHeight="1" x14ac:dyDescent="0.35">
      <c r="A33" s="431"/>
      <c r="B33" s="441"/>
      <c r="C33" s="442"/>
      <c r="D33" s="442"/>
      <c r="E33" s="442"/>
      <c r="F33" s="442"/>
      <c r="G33" s="442"/>
      <c r="H33" s="442"/>
      <c r="I33" s="434"/>
      <c r="J33" s="434"/>
      <c r="K33" s="434"/>
      <c r="L33" s="439"/>
      <c r="M33" s="439"/>
      <c r="N33" s="440"/>
    </row>
    <row r="34" spans="1:14" s="12" customFormat="1" ht="18" x14ac:dyDescent="0.35">
      <c r="A34" s="431" t="s">
        <v>54</v>
      </c>
      <c r="B34" s="443">
        <f>B31/B32</f>
        <v>1</v>
      </c>
      <c r="C34" s="421" t="s">
        <v>55</v>
      </c>
      <c r="D34" s="421"/>
      <c r="E34" s="421"/>
      <c r="F34" s="421"/>
      <c r="G34" s="421"/>
      <c r="I34" s="434"/>
      <c r="J34" s="434"/>
      <c r="K34" s="434"/>
      <c r="L34" s="439"/>
      <c r="M34" s="439"/>
      <c r="N34" s="440"/>
    </row>
    <row r="35" spans="1:14" s="12" customFormat="1" ht="19.5" customHeight="1" x14ac:dyDescent="0.35">
      <c r="A35" s="431"/>
      <c r="B35" s="435"/>
      <c r="G35" s="421"/>
      <c r="I35" s="434"/>
      <c r="J35" s="434"/>
      <c r="K35" s="434"/>
      <c r="L35" s="439"/>
      <c r="M35" s="439"/>
      <c r="N35" s="440"/>
    </row>
    <row r="36" spans="1:14" s="12" customFormat="1" ht="27" customHeight="1" x14ac:dyDescent="0.45">
      <c r="A36" s="444" t="s">
        <v>56</v>
      </c>
      <c r="B36" s="445">
        <v>50</v>
      </c>
      <c r="C36" s="421"/>
      <c r="D36" s="691" t="s">
        <v>57</v>
      </c>
      <c r="E36" s="716"/>
      <c r="F36" s="691" t="s">
        <v>58</v>
      </c>
      <c r="G36" s="692"/>
      <c r="J36" s="434"/>
      <c r="K36" s="434"/>
      <c r="L36" s="439"/>
      <c r="M36" s="439"/>
      <c r="N36" s="440"/>
    </row>
    <row r="37" spans="1:14" s="12" customFormat="1" ht="27" customHeight="1" x14ac:dyDescent="0.45">
      <c r="A37" s="446" t="s">
        <v>59</v>
      </c>
      <c r="B37" s="447">
        <v>10</v>
      </c>
      <c r="C37" s="448" t="s">
        <v>60</v>
      </c>
      <c r="D37" s="449" t="s">
        <v>61</v>
      </c>
      <c r="E37" s="450" t="s">
        <v>62</v>
      </c>
      <c r="F37" s="449" t="s">
        <v>61</v>
      </c>
      <c r="G37" s="451" t="s">
        <v>62</v>
      </c>
      <c r="I37" s="452" t="s">
        <v>63</v>
      </c>
      <c r="J37" s="434"/>
      <c r="K37" s="434"/>
      <c r="L37" s="439"/>
      <c r="M37" s="439"/>
      <c r="N37" s="440"/>
    </row>
    <row r="38" spans="1:14" s="12" customFormat="1" ht="26.25" customHeight="1" x14ac:dyDescent="0.45">
      <c r="A38" s="446" t="s">
        <v>64</v>
      </c>
      <c r="B38" s="447">
        <v>25</v>
      </c>
      <c r="C38" s="453">
        <v>1</v>
      </c>
      <c r="D38" s="454">
        <v>10831975</v>
      </c>
      <c r="E38" s="455">
        <f>IF(ISBLANK(D38),"-",$D$48/$D$45*D38)</f>
        <v>11673963.509439491</v>
      </c>
      <c r="F38" s="454">
        <v>10219114</v>
      </c>
      <c r="G38" s="456">
        <f>IF(ISBLANK(F38),"-",$D$48/$F$45*F38)</f>
        <v>11909214.086877208</v>
      </c>
      <c r="I38" s="457"/>
      <c r="J38" s="434"/>
      <c r="K38" s="434"/>
      <c r="L38" s="439"/>
      <c r="M38" s="439"/>
      <c r="N38" s="440"/>
    </row>
    <row r="39" spans="1:14" s="12" customFormat="1" ht="26.25" customHeight="1" x14ac:dyDescent="0.45">
      <c r="A39" s="446" t="s">
        <v>65</v>
      </c>
      <c r="B39" s="447">
        <v>1</v>
      </c>
      <c r="C39" s="458">
        <v>2</v>
      </c>
      <c r="D39" s="459">
        <v>10823231</v>
      </c>
      <c r="E39" s="460">
        <f>IF(ISBLANK(D39),"-",$D$48/$D$45*D39)</f>
        <v>11664539.822907114</v>
      </c>
      <c r="F39" s="459">
        <v>10256447</v>
      </c>
      <c r="G39" s="461">
        <f>IF(ISBLANK(F39),"-",$D$48/$F$45*F39)</f>
        <v>11952721.448621619</v>
      </c>
      <c r="I39" s="693">
        <f>ABS((F43/D43*D42)-F42)/D42</f>
        <v>2.2544637923458087E-2</v>
      </c>
      <c r="J39" s="434"/>
      <c r="K39" s="434"/>
      <c r="L39" s="439"/>
      <c r="M39" s="439"/>
      <c r="N39" s="440"/>
    </row>
    <row r="40" spans="1:14" ht="26.25" customHeight="1" x14ac:dyDescent="0.45">
      <c r="A40" s="446" t="s">
        <v>66</v>
      </c>
      <c r="B40" s="447">
        <v>1</v>
      </c>
      <c r="C40" s="458">
        <v>3</v>
      </c>
      <c r="D40" s="459">
        <v>10801724</v>
      </c>
      <c r="E40" s="460">
        <f>IF(ISBLANK(D40),"-",$D$48/$D$45*D40)</f>
        <v>11641361.045888379</v>
      </c>
      <c r="F40" s="459">
        <v>10271854</v>
      </c>
      <c r="G40" s="461">
        <f>IF(ISBLANK(F40),"-",$D$48/$F$45*F40)</f>
        <v>11970676.553284952</v>
      </c>
      <c r="I40" s="693"/>
      <c r="L40" s="439"/>
      <c r="M40" s="439"/>
      <c r="N40" s="462"/>
    </row>
    <row r="41" spans="1:14" ht="27" customHeight="1" x14ac:dyDescent="0.45">
      <c r="A41" s="446" t="s">
        <v>67</v>
      </c>
      <c r="B41" s="447">
        <v>1</v>
      </c>
      <c r="C41" s="463">
        <v>4</v>
      </c>
      <c r="D41" s="464"/>
      <c r="E41" s="465" t="str">
        <f>IF(ISBLANK(D41),"-",$D$48/$D$45*D41)</f>
        <v>-</v>
      </c>
      <c r="F41" s="464"/>
      <c r="G41" s="466" t="str">
        <f>IF(ISBLANK(F41),"-",$D$48/$F$45*F41)</f>
        <v>-</v>
      </c>
      <c r="I41" s="467"/>
      <c r="L41" s="439"/>
      <c r="M41" s="439"/>
      <c r="N41" s="462"/>
    </row>
    <row r="42" spans="1:14" ht="27" customHeight="1" x14ac:dyDescent="0.45">
      <c r="A42" s="446" t="s">
        <v>68</v>
      </c>
      <c r="B42" s="447">
        <v>1</v>
      </c>
      <c r="C42" s="468" t="s">
        <v>69</v>
      </c>
      <c r="D42" s="469">
        <f>AVERAGE(D38:D41)</f>
        <v>10818976.666666666</v>
      </c>
      <c r="E42" s="470">
        <f>AVERAGE(E38:E41)</f>
        <v>11659954.792744994</v>
      </c>
      <c r="F42" s="469">
        <f>AVERAGE(F38:F41)</f>
        <v>10249138.333333334</v>
      </c>
      <c r="G42" s="471">
        <f>AVERAGE(G38:G41)</f>
        <v>11944204.029594593</v>
      </c>
      <c r="H42" s="472"/>
    </row>
    <row r="43" spans="1:14" ht="26.25" customHeight="1" x14ac:dyDescent="0.45">
      <c r="A43" s="446" t="s">
        <v>70</v>
      </c>
      <c r="B43" s="447">
        <v>1</v>
      </c>
      <c r="C43" s="473" t="s">
        <v>71</v>
      </c>
      <c r="D43" s="474">
        <v>27.92</v>
      </c>
      <c r="E43" s="462"/>
      <c r="F43" s="474">
        <v>25.82</v>
      </c>
      <c r="H43" s="472"/>
    </row>
    <row r="44" spans="1:14" ht="26.25" customHeight="1" x14ac:dyDescent="0.45">
      <c r="A44" s="446" t="s">
        <v>72</v>
      </c>
      <c r="B44" s="447">
        <v>1</v>
      </c>
      <c r="C44" s="475" t="s">
        <v>73</v>
      </c>
      <c r="D44" s="476">
        <f>D43*$B$34</f>
        <v>27.92</v>
      </c>
      <c r="E44" s="477"/>
      <c r="F44" s="476">
        <f>F43*$B$34</f>
        <v>25.82</v>
      </c>
      <c r="H44" s="472"/>
    </row>
    <row r="45" spans="1:14" ht="19.5" customHeight="1" x14ac:dyDescent="0.35">
      <c r="A45" s="446" t="s">
        <v>74</v>
      </c>
      <c r="B45" s="478">
        <f>(B44/B43)*(B42/B41)*(B40/B39)*(B38/B37)*B36</f>
        <v>125</v>
      </c>
      <c r="C45" s="475" t="s">
        <v>75</v>
      </c>
      <c r="D45" s="479">
        <f>D44*$B$30/100</f>
        <v>27.836240000000004</v>
      </c>
      <c r="E45" s="480"/>
      <c r="F45" s="479">
        <f>F44*$B$30/100</f>
        <v>25.742539999999998</v>
      </c>
      <c r="H45" s="472"/>
    </row>
    <row r="46" spans="1:14" ht="19.5" customHeight="1" x14ac:dyDescent="0.35">
      <c r="A46" s="679" t="s">
        <v>76</v>
      </c>
      <c r="B46" s="680"/>
      <c r="C46" s="475" t="s">
        <v>77</v>
      </c>
      <c r="D46" s="481">
        <f>D45/$B$45</f>
        <v>0.22268992000000004</v>
      </c>
      <c r="E46" s="482"/>
      <c r="F46" s="483">
        <f>F45/$B$45</f>
        <v>0.20594031999999998</v>
      </c>
      <c r="H46" s="472"/>
    </row>
    <row r="47" spans="1:14" ht="27" customHeight="1" x14ac:dyDescent="0.45">
      <c r="A47" s="681"/>
      <c r="B47" s="682"/>
      <c r="C47" s="484" t="s">
        <v>78</v>
      </c>
      <c r="D47" s="485">
        <v>0.24</v>
      </c>
      <c r="E47" s="486"/>
      <c r="F47" s="482"/>
      <c r="H47" s="472"/>
    </row>
    <row r="48" spans="1:14" ht="18" x14ac:dyDescent="0.35">
      <c r="C48" s="487" t="s">
        <v>79</v>
      </c>
      <c r="D48" s="479">
        <f>D47*$B$45</f>
        <v>30</v>
      </c>
      <c r="F48" s="488"/>
      <c r="H48" s="472"/>
    </row>
    <row r="49" spans="1:12" ht="19.5" customHeight="1" x14ac:dyDescent="0.35">
      <c r="C49" s="489" t="s">
        <v>80</v>
      </c>
      <c r="D49" s="490">
        <f>D48/B34</f>
        <v>30</v>
      </c>
      <c r="F49" s="488"/>
      <c r="H49" s="472"/>
    </row>
    <row r="50" spans="1:12" ht="18" x14ac:dyDescent="0.35">
      <c r="C50" s="444" t="s">
        <v>81</v>
      </c>
      <c r="D50" s="491">
        <f>AVERAGE(E38:E41,G38:G41)</f>
        <v>11802079.411169795</v>
      </c>
      <c r="F50" s="492"/>
      <c r="H50" s="472"/>
    </row>
    <row r="51" spans="1:12" ht="18" x14ac:dyDescent="0.35">
      <c r="C51" s="446" t="s">
        <v>82</v>
      </c>
      <c r="D51" s="493">
        <f>STDEV(E38:E41,G38:G41)/D50</f>
        <v>1.3330347835708131E-2</v>
      </c>
      <c r="F51" s="492"/>
      <c r="H51" s="472"/>
    </row>
    <row r="52" spans="1:12" ht="19.5" customHeight="1" x14ac:dyDescent="0.35">
      <c r="C52" s="494" t="s">
        <v>18</v>
      </c>
      <c r="D52" s="495">
        <f>COUNT(E38:E41,G38:G41)</f>
        <v>6</v>
      </c>
      <c r="F52" s="492"/>
    </row>
    <row r="54" spans="1:12" ht="18" x14ac:dyDescent="0.35">
      <c r="A54" s="496" t="s">
        <v>1</v>
      </c>
      <c r="B54" s="497" t="s">
        <v>83</v>
      </c>
    </row>
    <row r="55" spans="1:12" ht="18" x14ac:dyDescent="0.35">
      <c r="A55" s="421" t="s">
        <v>84</v>
      </c>
      <c r="B55" s="498" t="str">
        <f>B21</f>
        <v>Each film coated tablet contains Tenofovir Disoproxil Fumarate 300 mg, Lamivudine USP 300 mg &amp; Efavirenz USP 600 mg tablets</v>
      </c>
    </row>
    <row r="56" spans="1:12" ht="26.25" customHeight="1" x14ac:dyDescent="0.45">
      <c r="A56" s="499" t="s">
        <v>85</v>
      </c>
      <c r="B56" s="500">
        <v>600</v>
      </c>
      <c r="C56" s="421" t="str">
        <f>B20</f>
        <v xml:space="preserve">Tenofovir Disoproxil Fumarate , Lamivudine  &amp; Efavirenz </v>
      </c>
      <c r="H56" s="501"/>
    </row>
    <row r="57" spans="1:12" ht="18" x14ac:dyDescent="0.35">
      <c r="A57" s="498" t="s">
        <v>86</v>
      </c>
      <c r="B57" s="567">
        <f>Lamivudine!B57</f>
        <v>1894.5484999999996</v>
      </c>
      <c r="H57" s="501"/>
    </row>
    <row r="58" spans="1:12" ht="19.5" customHeight="1" x14ac:dyDescent="0.35">
      <c r="H58" s="501"/>
    </row>
    <row r="59" spans="1:12" s="12" customFormat="1" ht="27" customHeight="1" x14ac:dyDescent="0.45">
      <c r="A59" s="444" t="s">
        <v>87</v>
      </c>
      <c r="B59" s="445">
        <v>200</v>
      </c>
      <c r="C59" s="421"/>
      <c r="D59" s="502" t="s">
        <v>88</v>
      </c>
      <c r="E59" s="503" t="s">
        <v>60</v>
      </c>
      <c r="F59" s="503" t="s">
        <v>61</v>
      </c>
      <c r="G59" s="503" t="s">
        <v>89</v>
      </c>
      <c r="H59" s="448" t="s">
        <v>90</v>
      </c>
      <c r="L59" s="434"/>
    </row>
    <row r="60" spans="1:12" s="12" customFormat="1" ht="26.25" customHeight="1" x14ac:dyDescent="0.45">
      <c r="A60" s="446" t="s">
        <v>91</v>
      </c>
      <c r="B60" s="447">
        <v>2</v>
      </c>
      <c r="C60" s="696" t="s">
        <v>92</v>
      </c>
      <c r="D60" s="699">
        <f>Lamivudine!D60</f>
        <v>1928.38</v>
      </c>
      <c r="E60" s="504">
        <v>1</v>
      </c>
      <c r="F60" s="505">
        <v>12350367</v>
      </c>
      <c r="G60" s="568">
        <f>IF(ISBLANK(F60),"-",(F60/$D$50*$D$47*$B$68)*($B$57/$D$60))</f>
        <v>616.85869398593718</v>
      </c>
      <c r="H60" s="586">
        <f t="shared" ref="H60:H71" si="0">IF(ISBLANK(F60),"-",(G60/$B$56)*100)</f>
        <v>102.80978233098953</v>
      </c>
      <c r="L60" s="434"/>
    </row>
    <row r="61" spans="1:12" s="12" customFormat="1" ht="26.25" customHeight="1" x14ac:dyDescent="0.45">
      <c r="A61" s="446" t="s">
        <v>93</v>
      </c>
      <c r="B61" s="447">
        <v>25</v>
      </c>
      <c r="C61" s="697"/>
      <c r="D61" s="700"/>
      <c r="E61" s="506">
        <v>2</v>
      </c>
      <c r="F61" s="459">
        <v>12323899</v>
      </c>
      <c r="G61" s="569">
        <f>IF(ISBLANK(F61),"-",(F61/$D$50*$D$47*$B$68)*($B$57/$D$60))</f>
        <v>615.53670769092105</v>
      </c>
      <c r="H61" s="587">
        <f t="shared" si="0"/>
        <v>102.58945128182017</v>
      </c>
      <c r="L61" s="434"/>
    </row>
    <row r="62" spans="1:12" s="12" customFormat="1" ht="26.25" customHeight="1" x14ac:dyDescent="0.45">
      <c r="A62" s="446" t="s">
        <v>94</v>
      </c>
      <c r="B62" s="447">
        <v>1</v>
      </c>
      <c r="C62" s="697"/>
      <c r="D62" s="700"/>
      <c r="E62" s="506">
        <v>3</v>
      </c>
      <c r="F62" s="507">
        <v>12527044</v>
      </c>
      <c r="G62" s="569">
        <f>IF(ISBLANK(F62),"-",(F62/$D$50*$D$47*$B$68)*($B$57/$D$60))</f>
        <v>625.68310733959333</v>
      </c>
      <c r="H62" s="587">
        <f t="shared" si="0"/>
        <v>104.28051788993223</v>
      </c>
      <c r="L62" s="434"/>
    </row>
    <row r="63" spans="1:12" ht="27" customHeight="1" x14ac:dyDescent="0.45">
      <c r="A63" s="446" t="s">
        <v>95</v>
      </c>
      <c r="B63" s="447">
        <v>1</v>
      </c>
      <c r="C63" s="706"/>
      <c r="D63" s="701"/>
      <c r="E63" s="508">
        <v>4</v>
      </c>
      <c r="F63" s="509"/>
      <c r="G63" s="569" t="str">
        <f>IF(ISBLANK(F63),"-",(F63/$D$50*$D$47*$B$68)*($B$57/$D$60))</f>
        <v>-</v>
      </c>
      <c r="H63" s="587" t="str">
        <f t="shared" si="0"/>
        <v>-</v>
      </c>
    </row>
    <row r="64" spans="1:12" ht="26.25" customHeight="1" x14ac:dyDescent="0.45">
      <c r="A64" s="446" t="s">
        <v>96</v>
      </c>
      <c r="B64" s="447">
        <v>1</v>
      </c>
      <c r="C64" s="696" t="s">
        <v>97</v>
      </c>
      <c r="D64" s="699">
        <f>Lamivudine!D64</f>
        <v>1914.64</v>
      </c>
      <c r="E64" s="504">
        <v>1</v>
      </c>
      <c r="F64" s="505"/>
      <c r="G64" s="568" t="str">
        <f>IF(ISBLANK(F64),"-",(F64/$D$50*$D$47*$B$68)*($B$57/$D$64))</f>
        <v>-</v>
      </c>
      <c r="H64" s="586" t="str">
        <f t="shared" si="0"/>
        <v>-</v>
      </c>
    </row>
    <row r="65" spans="1:8" ht="26.25" customHeight="1" x14ac:dyDescent="0.45">
      <c r="A65" s="446" t="s">
        <v>98</v>
      </c>
      <c r="B65" s="447">
        <v>1</v>
      </c>
      <c r="C65" s="697"/>
      <c r="D65" s="700"/>
      <c r="E65" s="506">
        <v>2</v>
      </c>
      <c r="F65" s="459"/>
      <c r="G65" s="569" t="str">
        <f>IF(ISBLANK(F65),"-",(F65/$D$50*$D$47*$B$68)*($B$57/$D$64))</f>
        <v>-</v>
      </c>
      <c r="H65" s="587" t="str">
        <f t="shared" si="0"/>
        <v>-</v>
      </c>
    </row>
    <row r="66" spans="1:8" ht="26.25" customHeight="1" x14ac:dyDescent="0.45">
      <c r="A66" s="446" t="s">
        <v>99</v>
      </c>
      <c r="B66" s="447">
        <v>1</v>
      </c>
      <c r="C66" s="697"/>
      <c r="D66" s="700"/>
      <c r="E66" s="506">
        <v>3</v>
      </c>
      <c r="F66" s="459"/>
      <c r="G66" s="569" t="str">
        <f>IF(ISBLANK(F66),"-",(F66/$D$50*$D$47*$B$68)*($B$57/$D$64))</f>
        <v>-</v>
      </c>
      <c r="H66" s="587" t="str">
        <f t="shared" si="0"/>
        <v>-</v>
      </c>
    </row>
    <row r="67" spans="1:8" ht="27" customHeight="1" x14ac:dyDescent="0.45">
      <c r="A67" s="446" t="s">
        <v>100</v>
      </c>
      <c r="B67" s="447">
        <v>1</v>
      </c>
      <c r="C67" s="706"/>
      <c r="D67" s="701"/>
      <c r="E67" s="508">
        <v>4</v>
      </c>
      <c r="F67" s="509"/>
      <c r="G67" s="585" t="str">
        <f>IF(ISBLANK(F67),"-",(F67/$D$50*$D$47*$B$68)*($B$57/$D$64))</f>
        <v>-</v>
      </c>
      <c r="H67" s="588" t="str">
        <f t="shared" si="0"/>
        <v>-</v>
      </c>
    </row>
    <row r="68" spans="1:8" ht="26.25" customHeight="1" x14ac:dyDescent="0.5">
      <c r="A68" s="446" t="s">
        <v>101</v>
      </c>
      <c r="B68" s="510">
        <f>(B67/B66)*(B65/B64)*(B63/B62)*(B61/B60)*B59</f>
        <v>2500</v>
      </c>
      <c r="C68" s="696" t="s">
        <v>102</v>
      </c>
      <c r="D68" s="699">
        <f>Lamivudine!D68</f>
        <v>1895.82</v>
      </c>
      <c r="E68" s="504">
        <v>1</v>
      </c>
      <c r="F68" s="505">
        <v>12243230</v>
      </c>
      <c r="G68" s="568">
        <f>IF(ISBLANK(F68),"-",(F68/$D$50*$D$47*$B$68)*($B$57/$D$68))</f>
        <v>622.00998029358573</v>
      </c>
      <c r="H68" s="587">
        <f t="shared" si="0"/>
        <v>103.66833004893094</v>
      </c>
    </row>
    <row r="69" spans="1:8" ht="27" customHeight="1" x14ac:dyDescent="0.5">
      <c r="A69" s="494" t="s">
        <v>103</v>
      </c>
      <c r="B69" s="511">
        <f>(D47*B68)/B56*B57</f>
        <v>1894.5484999999996</v>
      </c>
      <c r="C69" s="697"/>
      <c r="D69" s="700"/>
      <c r="E69" s="506">
        <v>2</v>
      </c>
      <c r="F69" s="459">
        <v>12254057</v>
      </c>
      <c r="G69" s="569">
        <f>IF(ISBLANK(F69),"-",(F69/$D$50*$D$47*$B$68)*($B$57/$D$68))</f>
        <v>622.56003955545043</v>
      </c>
      <c r="H69" s="587">
        <f t="shared" si="0"/>
        <v>103.76000659257507</v>
      </c>
    </row>
    <row r="70" spans="1:8" ht="26.25" customHeight="1" x14ac:dyDescent="0.45">
      <c r="A70" s="702" t="s">
        <v>76</v>
      </c>
      <c r="B70" s="703"/>
      <c r="C70" s="697"/>
      <c r="D70" s="700"/>
      <c r="E70" s="506">
        <v>3</v>
      </c>
      <c r="F70" s="459">
        <v>12301346</v>
      </c>
      <c r="G70" s="569">
        <f>IF(ISBLANK(F70),"-",(F70/$D$50*$D$47*$B$68)*($B$57/$D$68))</f>
        <v>624.96252892778944</v>
      </c>
      <c r="H70" s="587">
        <f t="shared" si="0"/>
        <v>104.16042148796491</v>
      </c>
    </row>
    <row r="71" spans="1:8" ht="27" customHeight="1" x14ac:dyDescent="0.45">
      <c r="A71" s="704"/>
      <c r="B71" s="705"/>
      <c r="C71" s="698"/>
      <c r="D71" s="701"/>
      <c r="E71" s="508">
        <v>4</v>
      </c>
      <c r="F71" s="509"/>
      <c r="G71" s="585" t="str">
        <f>IF(ISBLANK(F71),"-",(F71/$D$50*$D$47*$B$68)*($B$57/$D$68))</f>
        <v>-</v>
      </c>
      <c r="H71" s="588" t="str">
        <f t="shared" si="0"/>
        <v>-</v>
      </c>
    </row>
    <row r="72" spans="1:8" ht="26.25" customHeight="1" x14ac:dyDescent="0.45">
      <c r="A72" s="512"/>
      <c r="B72" s="512"/>
      <c r="C72" s="512"/>
      <c r="D72" s="512"/>
      <c r="E72" s="512"/>
      <c r="F72" s="514" t="s">
        <v>69</v>
      </c>
      <c r="G72" s="574">
        <f>AVERAGE(G60:G71)</f>
        <v>621.26850963221284</v>
      </c>
      <c r="H72" s="589">
        <f>AVERAGE(H60:H71)</f>
        <v>103.5447516053688</v>
      </c>
    </row>
    <row r="73" spans="1:8" ht="26.25" customHeight="1" x14ac:dyDescent="0.45">
      <c r="C73" s="512"/>
      <c r="D73" s="512"/>
      <c r="E73" s="512"/>
      <c r="F73" s="515" t="s">
        <v>82</v>
      </c>
      <c r="G73" s="573">
        <f>STDEV(G60:G71)/G72</f>
        <v>6.7393394728715349E-3</v>
      </c>
      <c r="H73" s="573">
        <f>STDEV(H60:H71)/H72</f>
        <v>6.7393394728715358E-3</v>
      </c>
    </row>
    <row r="74" spans="1:8" ht="27" customHeight="1" x14ac:dyDescent="0.45">
      <c r="A74" s="512"/>
      <c r="B74" s="512"/>
      <c r="C74" s="513"/>
      <c r="D74" s="513"/>
      <c r="E74" s="516"/>
      <c r="F74" s="517" t="s">
        <v>18</v>
      </c>
      <c r="G74" s="518">
        <f>COUNT(G60:G71)</f>
        <v>6</v>
      </c>
      <c r="H74" s="518">
        <f>COUNT(H60:H71)</f>
        <v>6</v>
      </c>
    </row>
    <row r="76" spans="1:8" ht="26.25" customHeight="1" x14ac:dyDescent="0.45">
      <c r="A76" s="430" t="s">
        <v>104</v>
      </c>
      <c r="B76" s="519" t="s">
        <v>105</v>
      </c>
      <c r="C76" s="683" t="str">
        <f>B26</f>
        <v>Efavirenz</v>
      </c>
      <c r="D76" s="683"/>
      <c r="E76" s="520" t="s">
        <v>106</v>
      </c>
      <c r="F76" s="520"/>
      <c r="G76" s="605">
        <f>H72</f>
        <v>103.5447516053688</v>
      </c>
      <c r="H76" s="522"/>
    </row>
    <row r="77" spans="1:8" ht="18" x14ac:dyDescent="0.35">
      <c r="A77" s="429" t="s">
        <v>107</v>
      </c>
      <c r="B77" s="429" t="s">
        <v>108</v>
      </c>
    </row>
    <row r="78" spans="1:8" ht="18" x14ac:dyDescent="0.35">
      <c r="A78" s="429"/>
      <c r="B78" s="429"/>
    </row>
    <row r="79" spans="1:8" ht="26.25" customHeight="1" x14ac:dyDescent="0.45">
      <c r="A79" s="430" t="s">
        <v>4</v>
      </c>
      <c r="B79" s="717" t="str">
        <f>B26</f>
        <v>Efavirenz</v>
      </c>
      <c r="C79" s="717"/>
    </row>
    <row r="80" spans="1:8" ht="26.25" customHeight="1" x14ac:dyDescent="0.45">
      <c r="A80" s="431" t="s">
        <v>46</v>
      </c>
      <c r="B80" s="717" t="str">
        <f>B27</f>
        <v>E35-1</v>
      </c>
      <c r="C80" s="717"/>
    </row>
    <row r="81" spans="1:12" ht="27" customHeight="1" x14ac:dyDescent="0.45">
      <c r="A81" s="431" t="s">
        <v>6</v>
      </c>
      <c r="B81" s="523">
        <f>B28</f>
        <v>99.7</v>
      </c>
    </row>
    <row r="82" spans="1:12" s="12" customFormat="1" ht="27" customHeight="1" x14ac:dyDescent="0.5">
      <c r="A82" s="431" t="s">
        <v>47</v>
      </c>
      <c r="B82" s="433">
        <v>0</v>
      </c>
      <c r="C82" s="685" t="s">
        <v>48</v>
      </c>
      <c r="D82" s="686"/>
      <c r="E82" s="686"/>
      <c r="F82" s="686"/>
      <c r="G82" s="687"/>
      <c r="I82" s="434"/>
      <c r="J82" s="434"/>
      <c r="K82" s="434"/>
      <c r="L82" s="434"/>
    </row>
    <row r="83" spans="1:12" s="12" customFormat="1" ht="19.5" customHeight="1" x14ac:dyDescent="0.35">
      <c r="A83" s="431" t="s">
        <v>49</v>
      </c>
      <c r="B83" s="435">
        <f>B81-B82</f>
        <v>99.7</v>
      </c>
      <c r="C83" s="436"/>
      <c r="D83" s="436"/>
      <c r="E83" s="436"/>
      <c r="F83" s="436"/>
      <c r="G83" s="437"/>
      <c r="I83" s="434"/>
      <c r="J83" s="434"/>
      <c r="K83" s="434"/>
      <c r="L83" s="434"/>
    </row>
    <row r="84" spans="1:12" s="12" customFormat="1" ht="27" customHeight="1" x14ac:dyDescent="0.45">
      <c r="A84" s="431" t="s">
        <v>50</v>
      </c>
      <c r="B84" s="438">
        <v>1</v>
      </c>
      <c r="C84" s="688" t="s">
        <v>109</v>
      </c>
      <c r="D84" s="689"/>
      <c r="E84" s="689"/>
      <c r="F84" s="689"/>
      <c r="G84" s="689"/>
      <c r="H84" s="690"/>
      <c r="I84" s="434"/>
      <c r="J84" s="434"/>
      <c r="K84" s="434"/>
      <c r="L84" s="434"/>
    </row>
    <row r="85" spans="1:12" s="12" customFormat="1" ht="27" customHeight="1" x14ac:dyDescent="0.45">
      <c r="A85" s="431" t="s">
        <v>52</v>
      </c>
      <c r="B85" s="438">
        <v>1</v>
      </c>
      <c r="C85" s="688" t="s">
        <v>110</v>
      </c>
      <c r="D85" s="689"/>
      <c r="E85" s="689"/>
      <c r="F85" s="689"/>
      <c r="G85" s="689"/>
      <c r="H85" s="690"/>
      <c r="I85" s="434"/>
      <c r="J85" s="434"/>
      <c r="K85" s="434"/>
      <c r="L85" s="434"/>
    </row>
    <row r="86" spans="1:12" s="12" customFormat="1" ht="18" x14ac:dyDescent="0.35">
      <c r="A86" s="431"/>
      <c r="B86" s="441"/>
      <c r="C86" s="442"/>
      <c r="D86" s="442"/>
      <c r="E86" s="442"/>
      <c r="F86" s="442"/>
      <c r="G86" s="442"/>
      <c r="H86" s="442"/>
      <c r="I86" s="434"/>
      <c r="J86" s="434"/>
      <c r="K86" s="434"/>
      <c r="L86" s="434"/>
    </row>
    <row r="87" spans="1:12" s="12" customFormat="1" ht="18" x14ac:dyDescent="0.35">
      <c r="A87" s="431" t="s">
        <v>54</v>
      </c>
      <c r="B87" s="443">
        <f>B84/B85</f>
        <v>1</v>
      </c>
      <c r="C87" s="421" t="s">
        <v>55</v>
      </c>
      <c r="D87" s="421"/>
      <c r="E87" s="421"/>
      <c r="F87" s="421"/>
      <c r="G87" s="421"/>
      <c r="I87" s="434"/>
      <c r="J87" s="434"/>
      <c r="K87" s="434"/>
      <c r="L87" s="434"/>
    </row>
    <row r="88" spans="1:12" ht="19.5" customHeight="1" x14ac:dyDescent="0.35">
      <c r="A88" s="429"/>
      <c r="B88" s="429"/>
    </row>
    <row r="89" spans="1:12" ht="27" customHeight="1" x14ac:dyDescent="0.45">
      <c r="A89" s="444" t="s">
        <v>56</v>
      </c>
      <c r="B89" s="445">
        <v>50</v>
      </c>
      <c r="D89" s="524" t="s">
        <v>57</v>
      </c>
      <c r="E89" s="525"/>
      <c r="F89" s="691" t="s">
        <v>58</v>
      </c>
      <c r="G89" s="692"/>
    </row>
    <row r="90" spans="1:12" ht="27" customHeight="1" thickBot="1" x14ac:dyDescent="0.5">
      <c r="A90" s="446" t="s">
        <v>59</v>
      </c>
      <c r="B90" s="447">
        <v>1</v>
      </c>
      <c r="C90" s="526" t="s">
        <v>60</v>
      </c>
      <c r="D90" s="449" t="s">
        <v>61</v>
      </c>
      <c r="E90" s="450" t="s">
        <v>62</v>
      </c>
      <c r="F90" s="449" t="s">
        <v>61</v>
      </c>
      <c r="G90" s="527" t="s">
        <v>62</v>
      </c>
      <c r="I90" s="452" t="s">
        <v>63</v>
      </c>
    </row>
    <row r="91" spans="1:12" ht="26.25" customHeight="1" x14ac:dyDescent="0.45">
      <c r="A91" s="446" t="s">
        <v>64</v>
      </c>
      <c r="B91" s="447">
        <v>1</v>
      </c>
      <c r="C91" s="528">
        <v>1</v>
      </c>
      <c r="D91" s="661">
        <v>36606538</v>
      </c>
      <c r="E91" s="455">
        <f>IF(ISBLANK(D91),"-",$D$101/$D$98*D91)</f>
        <v>45441445.624000713</v>
      </c>
      <c r="F91" s="661">
        <v>37139183</v>
      </c>
      <c r="G91" s="456">
        <f>IF(ISBLANK(F91),"-",$D$101/$F$98*F91)</f>
        <v>45262376.43672207</v>
      </c>
      <c r="I91" s="457"/>
    </row>
    <row r="92" spans="1:12" ht="26.25" customHeight="1" x14ac:dyDescent="0.45">
      <c r="A92" s="446" t="s">
        <v>65</v>
      </c>
      <c r="B92" s="447">
        <v>1</v>
      </c>
      <c r="C92" s="513">
        <v>2</v>
      </c>
      <c r="D92" s="662">
        <v>36606066</v>
      </c>
      <c r="E92" s="460">
        <f>IF(ISBLANK(D92),"-",$D$101/$D$98*D92)</f>
        <v>45440859.707836382</v>
      </c>
      <c r="F92" s="662">
        <v>37181406</v>
      </c>
      <c r="G92" s="461">
        <f>IF(ISBLANK(F92),"-",$D$101/$F$98*F92)</f>
        <v>45313834.577852629</v>
      </c>
      <c r="I92" s="693">
        <f>ABS((F96/D96*D95)-F95)/D95</f>
        <v>3.2512599207742045E-3</v>
      </c>
    </row>
    <row r="93" spans="1:12" ht="26.25" customHeight="1" x14ac:dyDescent="0.45">
      <c r="A93" s="446" t="s">
        <v>66</v>
      </c>
      <c r="B93" s="447">
        <v>1</v>
      </c>
      <c r="C93" s="513">
        <v>3</v>
      </c>
      <c r="D93" s="662">
        <v>36628015</v>
      </c>
      <c r="E93" s="460">
        <f>IF(ISBLANK(D93),"-",$D$101/$D$98*D93)</f>
        <v>45468106.050825745</v>
      </c>
      <c r="F93" s="662">
        <v>37202030</v>
      </c>
      <c r="G93" s="461">
        <f>IF(ISBLANK(F93),"-",$D$101/$F$98*F93)</f>
        <v>45338969.520956546</v>
      </c>
      <c r="I93" s="693"/>
    </row>
    <row r="94" spans="1:12" ht="27" customHeight="1" thickBot="1" x14ac:dyDescent="0.5">
      <c r="A94" s="446" t="s">
        <v>67</v>
      </c>
      <c r="B94" s="447">
        <v>1</v>
      </c>
      <c r="C94" s="529">
        <v>4</v>
      </c>
      <c r="D94" s="663"/>
      <c r="E94" s="465" t="str">
        <f>IF(ISBLANK(D94),"-",$D$101/$D$98*D94)</f>
        <v>-</v>
      </c>
      <c r="F94" s="664"/>
      <c r="G94" s="466" t="str">
        <f>IF(ISBLANK(F94),"-",$D$101/$F$98*F94)</f>
        <v>-</v>
      </c>
      <c r="I94" s="467"/>
    </row>
    <row r="95" spans="1:12" ht="27" customHeight="1" thickBot="1" x14ac:dyDescent="0.5">
      <c r="A95" s="446" t="s">
        <v>68</v>
      </c>
      <c r="B95" s="447">
        <v>1</v>
      </c>
      <c r="C95" s="530" t="s">
        <v>69</v>
      </c>
      <c r="D95" s="531">
        <f>AVERAGE(D91:D94)</f>
        <v>36613539.666666664</v>
      </c>
      <c r="E95" s="470">
        <f>AVERAGE(E91:E94)</f>
        <v>45450137.127554275</v>
      </c>
      <c r="F95" s="532">
        <f>AVERAGE(F91:F94)</f>
        <v>37174206.333333336</v>
      </c>
      <c r="G95" s="533">
        <f>AVERAGE(G91:G94)</f>
        <v>45305060.17851042</v>
      </c>
    </row>
    <row r="96" spans="1:12" ht="26.25" customHeight="1" x14ac:dyDescent="0.45">
      <c r="A96" s="446" t="s">
        <v>70</v>
      </c>
      <c r="B96" s="432">
        <v>1</v>
      </c>
      <c r="C96" s="534" t="s">
        <v>111</v>
      </c>
      <c r="D96" s="665">
        <v>24.24</v>
      </c>
      <c r="E96" s="462"/>
      <c r="F96" s="666">
        <v>24.69</v>
      </c>
    </row>
    <row r="97" spans="1:10" ht="26.25" customHeight="1" x14ac:dyDescent="0.45">
      <c r="A97" s="446" t="s">
        <v>72</v>
      </c>
      <c r="B97" s="432">
        <v>1</v>
      </c>
      <c r="C97" s="535" t="s">
        <v>112</v>
      </c>
      <c r="D97" s="536">
        <f>D96*$B$87</f>
        <v>24.24</v>
      </c>
      <c r="E97" s="477"/>
      <c r="F97" s="476">
        <f>F96*$B$87</f>
        <v>24.69</v>
      </c>
    </row>
    <row r="98" spans="1:10" ht="19.5" customHeight="1" x14ac:dyDescent="0.35">
      <c r="A98" s="446" t="s">
        <v>74</v>
      </c>
      <c r="B98" s="537">
        <f>(B97/B96)*(B95/B94)*(B93/B92)*(B91/B90)*B89</f>
        <v>50</v>
      </c>
      <c r="C98" s="535" t="s">
        <v>113</v>
      </c>
      <c r="D98" s="538">
        <f>D97*$B$83/100</f>
        <v>24.167280000000002</v>
      </c>
      <c r="E98" s="480"/>
      <c r="F98" s="479">
        <f>F97*$B$83/100</f>
        <v>24.615930000000002</v>
      </c>
    </row>
    <row r="99" spans="1:10" ht="19.5" customHeight="1" x14ac:dyDescent="0.35">
      <c r="A99" s="679" t="s">
        <v>76</v>
      </c>
      <c r="B99" s="694"/>
      <c r="C99" s="535" t="s">
        <v>114</v>
      </c>
      <c r="D99" s="539">
        <f>D98/$B$98</f>
        <v>0.48334560000000004</v>
      </c>
      <c r="E99" s="480"/>
      <c r="F99" s="483">
        <f>F98/$B$98</f>
        <v>0.49231860000000005</v>
      </c>
      <c r="G99" s="540"/>
      <c r="H99" s="472"/>
    </row>
    <row r="100" spans="1:10" ht="19.5" customHeight="1" x14ac:dyDescent="0.35">
      <c r="A100" s="681"/>
      <c r="B100" s="695"/>
      <c r="C100" s="535" t="s">
        <v>78</v>
      </c>
      <c r="D100" s="541">
        <f>$B$56/$B$116</f>
        <v>0.6</v>
      </c>
      <c r="F100" s="488"/>
      <c r="G100" s="542"/>
      <c r="H100" s="472"/>
    </row>
    <row r="101" spans="1:10" ht="18" x14ac:dyDescent="0.35">
      <c r="C101" s="535" t="s">
        <v>79</v>
      </c>
      <c r="D101" s="536">
        <f>D100*$B$98</f>
        <v>30</v>
      </c>
      <c r="F101" s="488"/>
      <c r="G101" s="540"/>
      <c r="H101" s="472"/>
    </row>
    <row r="102" spans="1:10" ht="19.5" customHeight="1" x14ac:dyDescent="0.35">
      <c r="C102" s="543" t="s">
        <v>80</v>
      </c>
      <c r="D102" s="544">
        <f>D101/B34</f>
        <v>30</v>
      </c>
      <c r="F102" s="492"/>
      <c r="G102" s="540"/>
      <c r="H102" s="472"/>
      <c r="J102" s="545"/>
    </row>
    <row r="103" spans="1:10" ht="18" x14ac:dyDescent="0.35">
      <c r="C103" s="546" t="s">
        <v>115</v>
      </c>
      <c r="D103" s="547">
        <f>AVERAGE(E91:E94,G91:G94)</f>
        <v>45377598.65303234</v>
      </c>
      <c r="F103" s="492"/>
      <c r="G103" s="548"/>
      <c r="H103" s="472"/>
      <c r="J103" s="549"/>
    </row>
    <row r="104" spans="1:10" ht="18" x14ac:dyDescent="0.35">
      <c r="C104" s="515" t="s">
        <v>82</v>
      </c>
      <c r="D104" s="550">
        <f>STDEV(E91:E94,G91:G94)/D103</f>
        <v>1.8465161183346649E-3</v>
      </c>
      <c r="F104" s="492"/>
      <c r="G104" s="540"/>
      <c r="H104" s="472"/>
      <c r="J104" s="549"/>
    </row>
    <row r="105" spans="1:10" ht="19.5" customHeight="1" x14ac:dyDescent="0.35">
      <c r="C105" s="517" t="s">
        <v>18</v>
      </c>
      <c r="D105" s="551">
        <f>COUNT(E91:E94,G91:G94)</f>
        <v>6</v>
      </c>
      <c r="F105" s="492"/>
      <c r="G105" s="540"/>
      <c r="H105" s="472"/>
      <c r="J105" s="549"/>
    </row>
    <row r="106" spans="1:10" ht="19.5" customHeight="1" x14ac:dyDescent="0.35">
      <c r="A106" s="496"/>
      <c r="B106" s="496"/>
      <c r="C106" s="496"/>
      <c r="D106" s="496"/>
      <c r="E106" s="496"/>
    </row>
    <row r="107" spans="1:10" ht="27" customHeight="1" x14ac:dyDescent="0.45">
      <c r="A107" s="444" t="s">
        <v>116</v>
      </c>
      <c r="B107" s="445">
        <v>1000</v>
      </c>
      <c r="C107" s="590" t="s">
        <v>117</v>
      </c>
      <c r="D107" s="590" t="s">
        <v>61</v>
      </c>
      <c r="E107" s="590" t="s">
        <v>118</v>
      </c>
      <c r="F107" s="552" t="s">
        <v>119</v>
      </c>
    </row>
    <row r="108" spans="1:10" ht="26.25" customHeight="1" x14ac:dyDescent="0.45">
      <c r="A108" s="446" t="s">
        <v>120</v>
      </c>
      <c r="B108" s="447">
        <v>1</v>
      </c>
      <c r="C108" s="595">
        <v>1</v>
      </c>
      <c r="D108" s="596">
        <v>45058726</v>
      </c>
      <c r="E108" s="570">
        <f t="shared" ref="E108:E113" si="1">IF(ISBLANK(D108),"-",D108/$D$103*$D$100*$B$116)</f>
        <v>595.78374357615724</v>
      </c>
      <c r="F108" s="597">
        <f t="shared" ref="F108:F113" si="2">IF(ISBLANK(D108), "-", (E108/$B$56)*100)</f>
        <v>99.297290596026215</v>
      </c>
    </row>
    <row r="109" spans="1:10" ht="26.25" customHeight="1" x14ac:dyDescent="0.45">
      <c r="A109" s="446" t="s">
        <v>93</v>
      </c>
      <c r="B109" s="447">
        <v>1</v>
      </c>
      <c r="C109" s="591">
        <v>2</v>
      </c>
      <c r="D109" s="593">
        <v>45008055</v>
      </c>
      <c r="E109" s="571">
        <f t="shared" si="1"/>
        <v>595.1137521948931</v>
      </c>
      <c r="F109" s="598">
        <f t="shared" si="2"/>
        <v>99.185625365815511</v>
      </c>
    </row>
    <row r="110" spans="1:10" ht="26.25" customHeight="1" x14ac:dyDescent="0.45">
      <c r="A110" s="446" t="s">
        <v>94</v>
      </c>
      <c r="B110" s="447">
        <v>1</v>
      </c>
      <c r="C110" s="591">
        <v>3</v>
      </c>
      <c r="D110" s="593">
        <v>45108304</v>
      </c>
      <c r="E110" s="571">
        <f t="shared" si="1"/>
        <v>596.43928289253779</v>
      </c>
      <c r="F110" s="598">
        <f t="shared" si="2"/>
        <v>99.406547148756303</v>
      </c>
    </row>
    <row r="111" spans="1:10" ht="26.25" customHeight="1" x14ac:dyDescent="0.45">
      <c r="A111" s="446" t="s">
        <v>95</v>
      </c>
      <c r="B111" s="447">
        <v>1</v>
      </c>
      <c r="C111" s="591">
        <v>4</v>
      </c>
      <c r="D111" s="593">
        <v>45031248</v>
      </c>
      <c r="E111" s="571">
        <f t="shared" si="1"/>
        <v>595.42041892942871</v>
      </c>
      <c r="F111" s="598">
        <f t="shared" si="2"/>
        <v>99.236736488238122</v>
      </c>
    </row>
    <row r="112" spans="1:10" ht="26.25" customHeight="1" x14ac:dyDescent="0.45">
      <c r="A112" s="446" t="s">
        <v>96</v>
      </c>
      <c r="B112" s="447">
        <v>1</v>
      </c>
      <c r="C112" s="591">
        <v>5</v>
      </c>
      <c r="D112" s="593">
        <v>44735865</v>
      </c>
      <c r="E112" s="571">
        <f t="shared" si="1"/>
        <v>591.51475170020535</v>
      </c>
      <c r="F112" s="598">
        <f t="shared" si="2"/>
        <v>98.585791950034235</v>
      </c>
    </row>
    <row r="113" spans="1:10" ht="27" customHeight="1" x14ac:dyDescent="0.45">
      <c r="A113" s="446" t="s">
        <v>98</v>
      </c>
      <c r="B113" s="447">
        <v>1</v>
      </c>
      <c r="C113" s="592">
        <v>6</v>
      </c>
      <c r="D113" s="594">
        <v>44705024</v>
      </c>
      <c r="E113" s="572">
        <f t="shared" si="1"/>
        <v>591.10696017863347</v>
      </c>
      <c r="F113" s="599">
        <f t="shared" si="2"/>
        <v>98.517826696438917</v>
      </c>
    </row>
    <row r="114" spans="1:10" ht="27" customHeight="1" x14ac:dyDescent="0.45">
      <c r="A114" s="446" t="s">
        <v>99</v>
      </c>
      <c r="B114" s="447">
        <v>1</v>
      </c>
      <c r="C114" s="553"/>
      <c r="D114" s="513"/>
      <c r="E114" s="420"/>
      <c r="F114" s="600"/>
    </row>
    <row r="115" spans="1:10" ht="26.25" customHeight="1" x14ac:dyDescent="0.45">
      <c r="A115" s="446" t="s">
        <v>100</v>
      </c>
      <c r="B115" s="447">
        <v>1</v>
      </c>
      <c r="C115" s="553"/>
      <c r="D115" s="577" t="s">
        <v>69</v>
      </c>
      <c r="E115" s="579">
        <f>AVERAGE(E108:E113)</f>
        <v>594.22981824530927</v>
      </c>
      <c r="F115" s="601">
        <f>AVERAGE(F108:F113)</f>
        <v>99.038303040884884</v>
      </c>
    </row>
    <row r="116" spans="1:10" ht="27" customHeight="1" x14ac:dyDescent="0.45">
      <c r="A116" s="446" t="s">
        <v>101</v>
      </c>
      <c r="B116" s="478">
        <f>(B115/B114)*(B113/B112)*(B111/B110)*(B109/B108)*B107</f>
        <v>1000</v>
      </c>
      <c r="C116" s="554"/>
      <c r="D116" s="578" t="s">
        <v>82</v>
      </c>
      <c r="E116" s="576">
        <f>STDEV(E108:E113)/E115</f>
        <v>3.8829104230302214E-3</v>
      </c>
      <c r="F116" s="555">
        <f>STDEV(F108:F113)/F115</f>
        <v>3.8829104230302084E-3</v>
      </c>
      <c r="I116" s="420"/>
    </row>
    <row r="117" spans="1:10" ht="27" customHeight="1" x14ac:dyDescent="0.45">
      <c r="A117" s="679" t="s">
        <v>76</v>
      </c>
      <c r="B117" s="680"/>
      <c r="C117" s="556"/>
      <c r="D117" s="517" t="s">
        <v>18</v>
      </c>
      <c r="E117" s="581">
        <f>COUNT(E108:E113)</f>
        <v>6</v>
      </c>
      <c r="F117" s="582">
        <f>COUNT(F108:F113)</f>
        <v>6</v>
      </c>
      <c r="I117" s="420"/>
      <c r="J117" s="549"/>
    </row>
    <row r="118" spans="1:10" ht="26.25" customHeight="1" x14ac:dyDescent="0.35">
      <c r="A118" s="681"/>
      <c r="B118" s="682"/>
      <c r="C118" s="420"/>
      <c r="D118" s="580"/>
      <c r="E118" s="707" t="s">
        <v>121</v>
      </c>
      <c r="F118" s="708"/>
      <c r="G118" s="420"/>
      <c r="H118" s="420"/>
      <c r="I118" s="420"/>
    </row>
    <row r="119" spans="1:10" ht="25.5" customHeight="1" x14ac:dyDescent="0.45">
      <c r="A119" s="565"/>
      <c r="B119" s="442"/>
      <c r="C119" s="420"/>
      <c r="D119" s="578" t="s">
        <v>122</v>
      </c>
      <c r="E119" s="583">
        <f>MIN(E108:E113)</f>
        <v>591.10696017863347</v>
      </c>
      <c r="F119" s="602">
        <f>MIN(F108:F113)</f>
        <v>98.517826696438917</v>
      </c>
      <c r="G119" s="420"/>
      <c r="H119" s="420"/>
      <c r="I119" s="420"/>
    </row>
    <row r="120" spans="1:10" ht="24" customHeight="1" x14ac:dyDescent="0.45">
      <c r="A120" s="565"/>
      <c r="B120" s="442"/>
      <c r="C120" s="420"/>
      <c r="D120" s="489" t="s">
        <v>123</v>
      </c>
      <c r="E120" s="584">
        <f>MAX(E108:E113)</f>
        <v>596.43928289253779</v>
      </c>
      <c r="F120" s="603">
        <f>MAX(F108:F113)</f>
        <v>99.406547148756303</v>
      </c>
      <c r="G120" s="420"/>
      <c r="H120" s="420"/>
      <c r="I120" s="420"/>
    </row>
    <row r="121" spans="1:10" ht="27" customHeight="1" x14ac:dyDescent="0.35">
      <c r="A121" s="565"/>
      <c r="B121" s="442"/>
      <c r="C121" s="420"/>
      <c r="D121" s="420"/>
      <c r="E121" s="420"/>
      <c r="F121" s="513"/>
      <c r="G121" s="420"/>
      <c r="H121" s="420"/>
      <c r="I121" s="420"/>
    </row>
    <row r="122" spans="1:10" ht="25.5" customHeight="1" x14ac:dyDescent="0.35">
      <c r="A122" s="565"/>
      <c r="B122" s="442"/>
      <c r="C122" s="420"/>
      <c r="D122" s="420"/>
      <c r="E122" s="420"/>
      <c r="F122" s="513"/>
      <c r="G122" s="420"/>
      <c r="H122" s="420"/>
      <c r="I122" s="420"/>
    </row>
    <row r="123" spans="1:10" ht="18" x14ac:dyDescent="0.35">
      <c r="A123" s="565"/>
      <c r="B123" s="442"/>
      <c r="C123" s="420"/>
      <c r="D123" s="420"/>
      <c r="E123" s="420"/>
      <c r="F123" s="513"/>
      <c r="G123" s="420"/>
      <c r="H123" s="420"/>
      <c r="I123" s="420"/>
    </row>
    <row r="124" spans="1:10" ht="45.75" customHeight="1" x14ac:dyDescent="0.85">
      <c r="A124" s="430" t="s">
        <v>104</v>
      </c>
      <c r="B124" s="519" t="s">
        <v>124</v>
      </c>
      <c r="C124" s="683" t="str">
        <f>B26</f>
        <v>Efavirenz</v>
      </c>
      <c r="D124" s="683"/>
      <c r="E124" s="520" t="s">
        <v>125</v>
      </c>
      <c r="F124" s="520"/>
      <c r="G124" s="604">
        <f>F115</f>
        <v>99.038303040884884</v>
      </c>
      <c r="H124" s="420"/>
      <c r="I124" s="420"/>
    </row>
    <row r="125" spans="1:10" ht="45.75" customHeight="1" x14ac:dyDescent="0.85">
      <c r="A125" s="430"/>
      <c r="B125" s="519" t="s">
        <v>126</v>
      </c>
      <c r="C125" s="431" t="s">
        <v>127</v>
      </c>
      <c r="D125" s="604">
        <f>MIN(F108:F113)</f>
        <v>98.517826696438917</v>
      </c>
      <c r="E125" s="530" t="s">
        <v>128</v>
      </c>
      <c r="F125" s="604">
        <f>MAX(F108:F113)</f>
        <v>99.406547148756303</v>
      </c>
      <c r="G125" s="521"/>
      <c r="H125" s="420"/>
      <c r="I125" s="420"/>
    </row>
    <row r="126" spans="1:10" ht="19.5" customHeight="1" x14ac:dyDescent="0.35">
      <c r="A126" s="557"/>
      <c r="B126" s="557"/>
      <c r="C126" s="558"/>
      <c r="D126" s="558"/>
      <c r="E126" s="558"/>
      <c r="F126" s="558"/>
      <c r="G126" s="558"/>
      <c r="H126" s="558"/>
    </row>
    <row r="127" spans="1:10" ht="18" x14ac:dyDescent="0.35">
      <c r="B127" s="684" t="s">
        <v>24</v>
      </c>
      <c r="C127" s="684"/>
      <c r="E127" s="526" t="s">
        <v>25</v>
      </c>
      <c r="F127" s="559"/>
      <c r="G127" s="684" t="s">
        <v>26</v>
      </c>
      <c r="H127" s="684"/>
    </row>
    <row r="128" spans="1:10" ht="69.900000000000006" customHeight="1" x14ac:dyDescent="0.35">
      <c r="A128" s="560" t="s">
        <v>27</v>
      </c>
      <c r="B128" s="561"/>
      <c r="C128" s="561"/>
      <c r="E128" s="561"/>
      <c r="F128" s="420"/>
      <c r="G128" s="562"/>
      <c r="H128" s="562"/>
    </row>
    <row r="129" spans="1:9" ht="69.900000000000006" customHeight="1" x14ac:dyDescent="0.35">
      <c r="A129" s="560" t="s">
        <v>28</v>
      </c>
      <c r="B129" s="563"/>
      <c r="C129" s="563"/>
      <c r="E129" s="563"/>
      <c r="F129" s="420"/>
      <c r="G129" s="564"/>
      <c r="H129" s="564"/>
    </row>
    <row r="130" spans="1:9" ht="18" x14ac:dyDescent="0.35">
      <c r="A130" s="512"/>
      <c r="B130" s="512"/>
      <c r="C130" s="513"/>
      <c r="D130" s="513"/>
      <c r="E130" s="513"/>
      <c r="F130" s="516"/>
      <c r="G130" s="513"/>
      <c r="H130" s="513"/>
      <c r="I130" s="420"/>
    </row>
    <row r="131" spans="1:9" ht="18" x14ac:dyDescent="0.35">
      <c r="A131" s="512"/>
      <c r="B131" s="512"/>
      <c r="C131" s="513"/>
      <c r="D131" s="513"/>
      <c r="E131" s="513"/>
      <c r="F131" s="516"/>
      <c r="G131" s="513"/>
      <c r="H131" s="513"/>
      <c r="I131" s="420"/>
    </row>
    <row r="132" spans="1:9" ht="18" x14ac:dyDescent="0.35">
      <c r="A132" s="512"/>
      <c r="B132" s="512"/>
      <c r="C132" s="513"/>
      <c r="D132" s="513"/>
      <c r="E132" s="513"/>
      <c r="F132" s="516"/>
      <c r="G132" s="513"/>
      <c r="H132" s="513"/>
      <c r="I132" s="420"/>
    </row>
    <row r="133" spans="1:9" ht="18" x14ac:dyDescent="0.35">
      <c r="A133" s="512"/>
      <c r="B133" s="512"/>
      <c r="C133" s="513"/>
      <c r="D133" s="513"/>
      <c r="E133" s="513"/>
      <c r="F133" s="516"/>
      <c r="G133" s="513"/>
      <c r="H133" s="513"/>
      <c r="I133" s="420"/>
    </row>
    <row r="134" spans="1:9" ht="18" x14ac:dyDescent="0.35">
      <c r="A134" s="512"/>
      <c r="B134" s="512"/>
      <c r="C134" s="513"/>
      <c r="D134" s="513"/>
      <c r="E134" s="513"/>
      <c r="F134" s="516"/>
      <c r="G134" s="513"/>
      <c r="H134" s="513"/>
      <c r="I134" s="420"/>
    </row>
    <row r="135" spans="1:9" ht="18" x14ac:dyDescent="0.35">
      <c r="A135" s="512"/>
      <c r="B135" s="512"/>
      <c r="C135" s="513"/>
      <c r="D135" s="513"/>
      <c r="E135" s="513"/>
      <c r="F135" s="516"/>
      <c r="G135" s="513"/>
      <c r="H135" s="513"/>
      <c r="I135" s="420"/>
    </row>
    <row r="136" spans="1:9" ht="18" x14ac:dyDescent="0.35">
      <c r="A136" s="512"/>
      <c r="B136" s="512"/>
      <c r="C136" s="513"/>
      <c r="D136" s="513"/>
      <c r="E136" s="513"/>
      <c r="F136" s="516"/>
      <c r="G136" s="513"/>
      <c r="H136" s="513"/>
      <c r="I136" s="420"/>
    </row>
    <row r="137" spans="1:9" ht="18" x14ac:dyDescent="0.35">
      <c r="A137" s="512"/>
      <c r="B137" s="512"/>
      <c r="C137" s="513"/>
      <c r="D137" s="513"/>
      <c r="E137" s="513"/>
      <c r="F137" s="516"/>
      <c r="G137" s="513"/>
      <c r="H137" s="513"/>
      <c r="I137" s="420"/>
    </row>
    <row r="138" spans="1:9" ht="18" x14ac:dyDescent="0.35">
      <c r="A138" s="512"/>
      <c r="B138" s="512"/>
      <c r="C138" s="513"/>
      <c r="D138" s="513"/>
      <c r="E138" s="513"/>
      <c r="F138" s="516"/>
      <c r="G138" s="513"/>
      <c r="H138" s="513"/>
      <c r="I138" s="420"/>
    </row>
    <row r="250" spans="1:1" x14ac:dyDescent="0.3">
      <c r="A250" s="1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Uniformity</vt:lpstr>
      <vt:lpstr>SST Lam</vt:lpstr>
      <vt:lpstr>SST Teno</vt:lpstr>
      <vt:lpstr>SST Efv</vt:lpstr>
      <vt:lpstr>Lamivudine</vt:lpstr>
      <vt:lpstr>Tenofovir DF</vt:lpstr>
      <vt:lpstr>Efavirenz</vt:lpstr>
      <vt:lpstr>Efavirenz!Print_Area</vt:lpstr>
      <vt:lpstr>Lamivudine!Print_Area</vt:lpstr>
      <vt:lpstr>'Tenofovir DF'!Print_Area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2016-11-07T10:12:14Z</cp:lastPrinted>
  <dcterms:created xsi:type="dcterms:W3CDTF">2005-07-05T10:19:27Z</dcterms:created>
  <dcterms:modified xsi:type="dcterms:W3CDTF">2017-04-07T13:14:20Z</dcterms:modified>
</cp:coreProperties>
</file>