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0" yWindow="0" windowWidth="20490" windowHeight="9045" activeTab="5"/>
  </bookViews>
  <sheets>
    <sheet name="SST Lam" sheetId="6" r:id="rId1"/>
    <sheet name="SST Nev" sheetId="8" r:id="rId2"/>
    <sheet name="SST Zido" sheetId="7" r:id="rId3"/>
    <sheet name="Uniformity" sheetId="2" r:id="rId4"/>
    <sheet name="Lamivudine" sheetId="3" r:id="rId5"/>
    <sheet name="Nevirapine" sheetId="4" r:id="rId6"/>
    <sheet name="Zidovudine" sheetId="5" r:id="rId7"/>
  </sheets>
  <externalReferences>
    <externalReference r:id="rId8"/>
  </externalReferences>
  <definedNames>
    <definedName name="_xlnm.Print_Area" localSheetId="4">Lamivudine!$A$1:$I$129</definedName>
    <definedName name="_xlnm.Print_Area" localSheetId="5">Nevirapine!$A$1:$I$129</definedName>
    <definedName name="_xlnm.Print_Area" localSheetId="2">'SST Zido'!$A$1:$G$48</definedName>
    <definedName name="_xlnm.Print_Area" localSheetId="3">Uniformity!$A$12:$K$54</definedName>
    <definedName name="_xlnm.Print_Area" localSheetId="6">Zidovudine!$A$1:$I$129</definedName>
  </definedNames>
  <calcPr calcId="145621"/>
</workbook>
</file>

<file path=xl/calcChain.xml><?xml version="1.0" encoding="utf-8"?>
<calcChain xmlns="http://schemas.openxmlformats.org/spreadsheetml/2006/main">
  <c r="F38" i="7" l="1"/>
  <c r="B29" i="7"/>
  <c r="F38" i="8"/>
  <c r="B29" i="8"/>
  <c r="B28" i="6"/>
  <c r="B40" i="8" l="1"/>
  <c r="E38" i="8"/>
  <c r="D38" i="8"/>
  <c r="C38" i="8"/>
  <c r="B38" i="8"/>
  <c r="B39" i="8" s="1"/>
  <c r="B18" i="8"/>
  <c r="F16" i="8"/>
  <c r="E16" i="8"/>
  <c r="D16" i="8"/>
  <c r="C16" i="8"/>
  <c r="B16" i="8"/>
  <c r="B17" i="8" s="1"/>
  <c r="B6" i="8"/>
  <c r="B7" i="8" s="1"/>
  <c r="B5" i="8"/>
  <c r="B40" i="7"/>
  <c r="E38" i="7"/>
  <c r="D38" i="7"/>
  <c r="C38" i="7"/>
  <c r="B38" i="7"/>
  <c r="B39" i="7" s="1"/>
  <c r="B18" i="7"/>
  <c r="F16" i="7"/>
  <c r="E16" i="7"/>
  <c r="D16" i="7"/>
  <c r="C16" i="7"/>
  <c r="B16" i="7"/>
  <c r="B17" i="7" s="1"/>
  <c r="B6" i="7"/>
  <c r="B7" i="7" s="1"/>
  <c r="B5" i="7"/>
  <c r="B39" i="6"/>
  <c r="E37" i="6"/>
  <c r="D37" i="6"/>
  <c r="C37" i="6"/>
  <c r="B37" i="6"/>
  <c r="B38" i="6" s="1"/>
  <c r="B18" i="6"/>
  <c r="E16" i="6"/>
  <c r="D16" i="6"/>
  <c r="C16" i="6"/>
  <c r="B16" i="6"/>
  <c r="B17" i="6" s="1"/>
  <c r="B6" i="6"/>
  <c r="B7" i="6" s="1"/>
  <c r="B5" i="6"/>
  <c r="C124" i="5" l="1"/>
  <c r="B116" i="5"/>
  <c r="D100" i="5" s="1"/>
  <c r="B98" i="5"/>
  <c r="F95" i="5"/>
  <c r="D95" i="5"/>
  <c r="B87" i="5"/>
  <c r="F97" i="5" s="1"/>
  <c r="B81" i="5"/>
  <c r="B83" i="5" s="1"/>
  <c r="B80" i="5"/>
  <c r="B79" i="5"/>
  <c r="C76" i="5"/>
  <c r="B68" i="5"/>
  <c r="C56" i="5"/>
  <c r="B55" i="5"/>
  <c r="B45" i="5"/>
  <c r="D48" i="5" s="1"/>
  <c r="F42" i="5"/>
  <c r="D42" i="5"/>
  <c r="B34" i="5"/>
  <c r="F44" i="5" s="1"/>
  <c r="B30" i="5"/>
  <c r="C124" i="4"/>
  <c r="B116" i="4"/>
  <c r="D100" i="4" s="1"/>
  <c r="B98" i="4"/>
  <c r="F95" i="4"/>
  <c r="D95" i="4"/>
  <c r="B87" i="4"/>
  <c r="B83" i="4"/>
  <c r="B79" i="4"/>
  <c r="C76" i="4"/>
  <c r="B68" i="4"/>
  <c r="C56" i="4"/>
  <c r="B55" i="4"/>
  <c r="B45" i="4"/>
  <c r="D48" i="4" s="1"/>
  <c r="F42" i="4"/>
  <c r="D42" i="4"/>
  <c r="B34" i="4"/>
  <c r="D44" i="4" s="1"/>
  <c r="B30" i="4"/>
  <c r="C124" i="3"/>
  <c r="B116" i="3"/>
  <c r="D100" i="3" s="1"/>
  <c r="B98" i="3"/>
  <c r="F95" i="3"/>
  <c r="D95" i="3"/>
  <c r="B87" i="3"/>
  <c r="F97" i="3" s="1"/>
  <c r="B83" i="3"/>
  <c r="B79" i="3"/>
  <c r="C76" i="3"/>
  <c r="B68" i="3"/>
  <c r="C56" i="3"/>
  <c r="B55" i="3"/>
  <c r="B45" i="3"/>
  <c r="D48" i="3" s="1"/>
  <c r="F42" i="3"/>
  <c r="D42" i="3"/>
  <c r="B34" i="3"/>
  <c r="F44" i="3" s="1"/>
  <c r="B30" i="3"/>
  <c r="C46" i="2"/>
  <c r="C50" i="2" s="1"/>
  <c r="C45" i="2"/>
  <c r="C19" i="2"/>
  <c r="D29" i="2" l="1"/>
  <c r="D37" i="2"/>
  <c r="D101" i="4"/>
  <c r="E92" i="4" s="1"/>
  <c r="D101" i="5"/>
  <c r="I92" i="5"/>
  <c r="F98" i="5"/>
  <c r="G93" i="5" s="1"/>
  <c r="D97" i="5"/>
  <c r="D98" i="5" s="1"/>
  <c r="D101" i="3"/>
  <c r="D102" i="3" s="1"/>
  <c r="I92" i="3"/>
  <c r="D97" i="3"/>
  <c r="D98" i="3" s="1"/>
  <c r="E91" i="3" s="1"/>
  <c r="F98" i="3"/>
  <c r="G92" i="3" s="1"/>
  <c r="I39" i="5"/>
  <c r="D44" i="5"/>
  <c r="D45" i="5" s="1"/>
  <c r="F45" i="5"/>
  <c r="G39" i="5" s="1"/>
  <c r="D45" i="4"/>
  <c r="E39" i="4" s="1"/>
  <c r="D49" i="4"/>
  <c r="F44" i="4"/>
  <c r="I39" i="4"/>
  <c r="E38" i="4"/>
  <c r="I39" i="3"/>
  <c r="D44" i="3"/>
  <c r="D45" i="3"/>
  <c r="D46" i="3" s="1"/>
  <c r="G71" i="4"/>
  <c r="H71" i="4" s="1"/>
  <c r="G67" i="4"/>
  <c r="H67" i="4" s="1"/>
  <c r="F99" i="5"/>
  <c r="G91" i="5"/>
  <c r="D25" i="2"/>
  <c r="D31" i="2"/>
  <c r="D39" i="2"/>
  <c r="B69" i="5"/>
  <c r="D27" i="2"/>
  <c r="D35" i="2"/>
  <c r="D43" i="2"/>
  <c r="F45" i="4"/>
  <c r="G39" i="4" s="1"/>
  <c r="F97" i="4"/>
  <c r="F98" i="4" s="1"/>
  <c r="F99" i="4" s="1"/>
  <c r="D97" i="4"/>
  <c r="D98" i="4" s="1"/>
  <c r="D99" i="4" s="1"/>
  <c r="F45" i="3"/>
  <c r="F46" i="3" s="1"/>
  <c r="D102" i="4"/>
  <c r="G94" i="4"/>
  <c r="D49" i="3"/>
  <c r="B57" i="5"/>
  <c r="B57" i="3"/>
  <c r="B69" i="3" s="1"/>
  <c r="D49" i="2"/>
  <c r="D40" i="2"/>
  <c r="D36" i="2"/>
  <c r="D32" i="2"/>
  <c r="D28" i="2"/>
  <c r="D24" i="2"/>
  <c r="B57" i="4"/>
  <c r="D50" i="2"/>
  <c r="B49" i="2"/>
  <c r="D42" i="2"/>
  <c r="D38" i="2"/>
  <c r="D34" i="2"/>
  <c r="D30" i="2"/>
  <c r="G40" i="5"/>
  <c r="D49" i="5"/>
  <c r="D26" i="2"/>
  <c r="D33" i="2"/>
  <c r="D41" i="2"/>
  <c r="C49" i="2"/>
  <c r="G94" i="3"/>
  <c r="B69" i="4"/>
  <c r="I92" i="4"/>
  <c r="G94" i="5"/>
  <c r="G92" i="5"/>
  <c r="D102" i="5"/>
  <c r="E41" i="4"/>
  <c r="E40" i="4" l="1"/>
  <c r="E42" i="4" s="1"/>
  <c r="D46" i="4"/>
  <c r="G91" i="4"/>
  <c r="E39" i="3"/>
  <c r="G38" i="3"/>
  <c r="G93" i="4"/>
  <c r="G92" i="4"/>
  <c r="E93" i="4"/>
  <c r="E91" i="4"/>
  <c r="E95" i="4" s="1"/>
  <c r="G95" i="4"/>
  <c r="G91" i="3"/>
  <c r="F99" i="3"/>
  <c r="G93" i="3"/>
  <c r="G38" i="5"/>
  <c r="D46" i="5"/>
  <c r="E39" i="5"/>
  <c r="E41" i="5"/>
  <c r="E38" i="5"/>
  <c r="E40" i="5"/>
  <c r="G95" i="5"/>
  <c r="F46" i="5"/>
  <c r="G41" i="5"/>
  <c r="E94" i="4"/>
  <c r="E38" i="3"/>
  <c r="E40" i="3"/>
  <c r="E41" i="3"/>
  <c r="G39" i="3"/>
  <c r="D99" i="3"/>
  <c r="E93" i="3"/>
  <c r="E92" i="3"/>
  <c r="E94" i="3"/>
  <c r="G41" i="3"/>
  <c r="G40" i="3"/>
  <c r="G63" i="4"/>
  <c r="H63" i="4" s="1"/>
  <c r="D99" i="5"/>
  <c r="E93" i="5"/>
  <c r="G41" i="4"/>
  <c r="F46" i="4"/>
  <c r="G40" i="4"/>
  <c r="E92" i="5"/>
  <c r="E94" i="5"/>
  <c r="G38" i="4"/>
  <c r="E91" i="5"/>
  <c r="D103" i="4" l="1"/>
  <c r="D104" i="4" s="1"/>
  <c r="D105" i="4"/>
  <c r="G95" i="3"/>
  <c r="E42" i="5"/>
  <c r="D50" i="5"/>
  <c r="G65" i="5" s="1"/>
  <c r="H65" i="5" s="1"/>
  <c r="G42" i="5"/>
  <c r="D52" i="5"/>
  <c r="D50" i="4"/>
  <c r="D105" i="3"/>
  <c r="E42" i="3"/>
  <c r="E95" i="3"/>
  <c r="D52" i="3"/>
  <c r="D103" i="3"/>
  <c r="E111" i="3" s="1"/>
  <c r="F111" i="3" s="1"/>
  <c r="D50" i="3"/>
  <c r="D51" i="3" s="1"/>
  <c r="G42" i="3"/>
  <c r="E112" i="4"/>
  <c r="F112" i="4" s="1"/>
  <c r="E110" i="4"/>
  <c r="F110" i="4" s="1"/>
  <c r="E108" i="4"/>
  <c r="E111" i="4"/>
  <c r="F111" i="4" s="1"/>
  <c r="E109" i="4"/>
  <c r="F109" i="4" s="1"/>
  <c r="G42" i="4"/>
  <c r="D52" i="4"/>
  <c r="D103" i="5"/>
  <c r="E95" i="5"/>
  <c r="D105" i="5"/>
  <c r="E113" i="4" l="1"/>
  <c r="F113" i="4" s="1"/>
  <c r="D51" i="4"/>
  <c r="G62" i="4"/>
  <c r="H62" i="4" s="1"/>
  <c r="G69" i="4"/>
  <c r="H69" i="4" s="1"/>
  <c r="G70" i="4"/>
  <c r="H70" i="4" s="1"/>
  <c r="G60" i="4"/>
  <c r="G61" i="4"/>
  <c r="H61" i="4" s="1"/>
  <c r="G64" i="4"/>
  <c r="H64" i="4" s="1"/>
  <c r="G68" i="4"/>
  <c r="H68" i="4" s="1"/>
  <c r="G65" i="4"/>
  <c r="H65" i="4" s="1"/>
  <c r="G66" i="4"/>
  <c r="H66" i="4" s="1"/>
  <c r="E113" i="3"/>
  <c r="F113" i="3" s="1"/>
  <c r="E112" i="3"/>
  <c r="F112" i="3" s="1"/>
  <c r="D104" i="3"/>
  <c r="G64" i="5"/>
  <c r="H64" i="5" s="1"/>
  <c r="G69" i="5"/>
  <c r="H69" i="5" s="1"/>
  <c r="G67" i="5"/>
  <c r="H67" i="5" s="1"/>
  <c r="G63" i="5"/>
  <c r="H63" i="5" s="1"/>
  <c r="G61" i="5"/>
  <c r="H61" i="5" s="1"/>
  <c r="G62" i="5"/>
  <c r="H62" i="5" s="1"/>
  <c r="G70" i="5"/>
  <c r="H70" i="5" s="1"/>
  <c r="G68" i="5"/>
  <c r="H68" i="5" s="1"/>
  <c r="G60" i="5"/>
  <c r="H60" i="5" s="1"/>
  <c r="G71" i="5"/>
  <c r="H71" i="5" s="1"/>
  <c r="D51" i="5"/>
  <c r="G66" i="5"/>
  <c r="H66" i="5" s="1"/>
  <c r="E108" i="3"/>
  <c r="F108" i="3" s="1"/>
  <c r="E109" i="3"/>
  <c r="F109" i="3" s="1"/>
  <c r="E110" i="3"/>
  <c r="F110" i="3" s="1"/>
  <c r="G69" i="3"/>
  <c r="H69" i="3" s="1"/>
  <c r="G71" i="3"/>
  <c r="H71" i="3" s="1"/>
  <c r="G68" i="3"/>
  <c r="H68" i="3" s="1"/>
  <c r="G67" i="3"/>
  <c r="H67" i="3" s="1"/>
  <c r="G64" i="3"/>
  <c r="H64" i="3" s="1"/>
  <c r="G65" i="3"/>
  <c r="H65" i="3" s="1"/>
  <c r="G60" i="3"/>
  <c r="H60" i="3" s="1"/>
  <c r="G61" i="3"/>
  <c r="H61" i="3" s="1"/>
  <c r="G70" i="3"/>
  <c r="H70" i="3" s="1"/>
  <c r="G66" i="3"/>
  <c r="H66" i="3" s="1"/>
  <c r="G62" i="3"/>
  <c r="H62" i="3" s="1"/>
  <c r="G63" i="3"/>
  <c r="H63" i="3" s="1"/>
  <c r="E113" i="5"/>
  <c r="F113" i="5" s="1"/>
  <c r="E111" i="5"/>
  <c r="F111" i="5" s="1"/>
  <c r="E109" i="5"/>
  <c r="F109" i="5" s="1"/>
  <c r="D104" i="5"/>
  <c r="E112" i="5"/>
  <c r="F112" i="5" s="1"/>
  <c r="E110" i="5"/>
  <c r="F110" i="5" s="1"/>
  <c r="E108" i="5"/>
  <c r="E115" i="4"/>
  <c r="E116" i="4" s="1"/>
  <c r="E120" i="4"/>
  <c r="E117" i="4"/>
  <c r="F108" i="4"/>
  <c r="E119" i="4" l="1"/>
  <c r="H60" i="4"/>
  <c r="G72" i="4"/>
  <c r="G73" i="4" s="1"/>
  <c r="G74" i="4"/>
  <c r="E119" i="3"/>
  <c r="E115" i="3"/>
  <c r="E116" i="3" s="1"/>
  <c r="E117" i="3"/>
  <c r="H74" i="5"/>
  <c r="G74" i="5"/>
  <c r="H72" i="5"/>
  <c r="G76" i="5" s="1"/>
  <c r="G72" i="5"/>
  <c r="G73" i="5" s="1"/>
  <c r="E120" i="3"/>
  <c r="G74" i="3"/>
  <c r="G72" i="3"/>
  <c r="G73" i="3" s="1"/>
  <c r="H74" i="3"/>
  <c r="H72" i="3"/>
  <c r="F125" i="3"/>
  <c r="F120" i="3"/>
  <c r="F117" i="3"/>
  <c r="D125" i="3"/>
  <c r="F115" i="3"/>
  <c r="F119" i="3"/>
  <c r="F119" i="4"/>
  <c r="F125" i="4"/>
  <c r="F120" i="4"/>
  <c r="F117" i="4"/>
  <c r="F115" i="4"/>
  <c r="D125" i="4"/>
  <c r="E120" i="5"/>
  <c r="E117" i="5"/>
  <c r="F108" i="5"/>
  <c r="E115" i="5"/>
  <c r="E116" i="5" s="1"/>
  <c r="E119" i="5"/>
  <c r="H74" i="4" l="1"/>
  <c r="H72" i="4"/>
  <c r="H73" i="5"/>
  <c r="G124" i="4"/>
  <c r="F116" i="4"/>
  <c r="F125" i="5"/>
  <c r="F120" i="5"/>
  <c r="F117" i="5"/>
  <c r="D125" i="5"/>
  <c r="F115" i="5"/>
  <c r="F119" i="5"/>
  <c r="G76" i="3"/>
  <c r="H73" i="3"/>
  <c r="G124" i="3"/>
  <c r="F116" i="3"/>
  <c r="G76" i="4" l="1"/>
  <c r="H73" i="4"/>
  <c r="G124" i="5"/>
  <c r="F116" i="5"/>
</calcChain>
</file>

<file path=xl/sharedStrings.xml><?xml version="1.0" encoding="utf-8"?>
<sst xmlns="http://schemas.openxmlformats.org/spreadsheetml/2006/main" count="678" uniqueCount="148">
  <si>
    <t>HPLC System Suitability Report</t>
  </si>
  <si>
    <t>Analysis Data</t>
  </si>
  <si>
    <t>Assay</t>
  </si>
  <si>
    <t>Sample(s)</t>
  </si>
  <si>
    <t>Reference Substance:</t>
  </si>
  <si>
    <t>LAMIVUDINE/NEVIRAPINE/ZIDOVUDINE TABLETS  150 MG/200 MG/300 MG</t>
  </si>
  <si>
    <t>% age Purity:</t>
  </si>
  <si>
    <t>NDQB201609133</t>
  </si>
  <si>
    <t>Weight (mg):</t>
  </si>
  <si>
    <t>Lamivudine/Nevirapine/Zidovudine</t>
  </si>
  <si>
    <t>Standard Conc (mg/mL):</t>
  </si>
  <si>
    <t>Each Film Coated Tablet Contains Lamivudine USP 150MG, Nevirapine USP 200MG, Zidovudine USP 300MG</t>
  </si>
  <si>
    <t>2016-09-30 14:11:15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</si>
  <si>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</si>
  <si>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</si>
  <si>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</si>
  <si>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</si>
  <si>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</si>
  <si>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</si>
  <si>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</si>
  <si>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</si>
  <si>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</si>
  <si>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</si>
  <si>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</si>
  <si>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</si>
  <si>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</si>
  <si>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</si>
  <si>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</si>
  <si>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</si>
  <si>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</si>
  <si>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</si>
  <si>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</si>
  <si>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</si>
  <si>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</si>
  <si>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</si>
  <si>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</si>
  <si>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</si>
  <si>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</si>
  <si>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</si>
  <si>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</si>
  <si>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</si>
  <si>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</si>
  <si>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</si>
  <si>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</si>
  <si>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</si>
  <si>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</si>
  <si>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</si>
  <si>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</si>
  <si>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</si>
  <si>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</si>
  <si>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</si>
  <si>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</si>
  <si>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</si>
  <si>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</si>
  <si>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</si>
  <si>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</si>
  <si>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</si>
  <si>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</si>
  <si>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</si>
  <si>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</si>
  <si>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</si>
  <si>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</si>
  <si>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</si>
  <si>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</si>
  <si>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</si>
  <si>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</si>
  <si>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</si>
  <si>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</si>
  <si>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</si>
  <si>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</si>
  <si>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</si>
  <si>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</si>
  <si>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</si>
  <si>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</si>
  <si>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</si>
  <si>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</si>
  <si>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</si>
  <si>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</si>
  <si>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</si>
  <si>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</si>
  <si>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</si>
  <si>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</si>
  <si>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</si>
  <si>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</si>
  <si>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</si>
  <si>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</si>
  <si>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</si>
  <si>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</si>
  <si>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</si>
  <si>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</si>
  <si>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</si>
  <si>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</si>
  <si>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</si>
  <si>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</si>
  <si>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</si>
  <si>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</si>
  <si>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</si>
  <si>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</si>
  <si>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</si>
  <si>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</si>
  <si>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</si>
  <si>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</si>
  <si>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</si>
  <si>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</si>
  <si>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</si>
  <si>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</si>
  <si>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</si>
  <si>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</si>
  <si>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</si>
  <si>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</si>
  <si>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</si>
  <si>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</si>
  <si>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</si>
  <si>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</si>
  <si>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</si>
  <si>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</si>
  <si>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</si>
  <si>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</si>
  <si>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</si>
  <si>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Unit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</si>
  <si>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</si>
  <si>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</si>
  <si>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</si>
  <si>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Range</t>
  </si>
  <si>
    <t>Minimum:</t>
  </si>
  <si>
    <t>Maximum:</t>
  </si>
  <si>
    <t xml:space="preserve">The amount  of </t>
  </si>
  <si>
    <t xml:space="preserve">dissolved as a percentage of the stated  label claim is </t>
  </si>
  <si>
    <t>Range:</t>
  </si>
  <si>
    <t>Minimum</t>
  </si>
  <si>
    <t>Maximum</t>
  </si>
  <si>
    <t>Lamivudine</t>
  </si>
  <si>
    <t>Nevirapine</t>
  </si>
  <si>
    <t>N13-3</t>
  </si>
  <si>
    <t>Zidovudine</t>
  </si>
  <si>
    <t>Z1-1</t>
  </si>
  <si>
    <t>LAMIVUDINE / NEVIRAPINE / ZIDOVUDINE  DISPERSIBLE TABLETS 30 MG/50 MG/60 MG</t>
  </si>
  <si>
    <t>Resolution</t>
  </si>
  <si>
    <r>
      <t xml:space="preserve">The Resolution between Lamivudine and Zidovudine is </t>
    </r>
    <r>
      <rPr>
        <b/>
        <sz val="12"/>
        <color rgb="FF000000"/>
        <rFont val="Book Antiqua"/>
        <family val="1"/>
      </rPr>
      <t>NLT 3.0</t>
    </r>
  </si>
  <si>
    <r>
      <t xml:space="preserve">The Resolution between Zidovudine and Nevirapine is </t>
    </r>
    <r>
      <rPr>
        <b/>
        <sz val="12"/>
        <color rgb="FF000000"/>
        <rFont val="Book Antiqua"/>
        <family val="1"/>
      </rPr>
      <t>NLT 5.0</t>
    </r>
  </si>
  <si>
    <t>NDQE201607029</t>
  </si>
  <si>
    <t>NDQB201607028</t>
  </si>
  <si>
    <t>103M88</t>
  </si>
  <si>
    <t>RUTTO KENNEDY</t>
  </si>
  <si>
    <t>14/11/2016</t>
  </si>
  <si>
    <t>Resolution(USP)</t>
  </si>
  <si>
    <r>
      <t xml:space="preserve">The Resolution between Lamivudine and Zidovudine is </t>
    </r>
    <r>
      <rPr>
        <b/>
        <sz val="12"/>
        <color rgb="FF000000"/>
        <rFont val="Book Antiqua"/>
        <family val="1"/>
      </rPr>
      <t>NLT 8.0</t>
    </r>
  </si>
  <si>
    <r>
      <t xml:space="preserve">The Resolution between Zidovudine and Nevirapine is </t>
    </r>
    <r>
      <rPr>
        <b/>
        <sz val="12"/>
        <color rgb="FF000000"/>
        <rFont val="Book Antiqua"/>
        <family val="1"/>
      </rPr>
      <t>NLT 12.0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</si>
</sst>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  <numFmt numFmtId="173" formatCode="0.00\ &quot;%&quot;"/>
    <numFmt numFmtId="174" formatCode="0.0\ &quot;%&quot;"/>
    <numFmt numFmtId="175" formatCode="0\ &quot;%&quot;"/>
    <numFmt numFmtId="176" formatCode="0.0"/>
  </numFmts>
  <fonts count="29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u/>
      <sz val="1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sz val="36"/>
      <color rgb="FF000000"/>
      <name val="Book Antiqua"/>
    </font>
    <font>
      <vertAlign val="superscript"/>
      <sz val="14"/>
      <color rgb="FF000000"/>
      <name val="Book Antiqua"/>
    </font>
    <font>
      <sz val="10"/>
      <color rgb="FF000000"/>
      <name val="Arial"/>
    </font>
    <font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1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25" fillId="2" borderId="0"/>
    <xf numFmtId="0" fontId="25" fillId="2" borderId="0"/>
  </cellStyleXfs>
  <cellXfs count="758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5" fillId="2" borderId="1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0" fontId="11" fillId="2" borderId="14" xfId="0" applyFont="1" applyFill="1" applyBorder="1" applyAlignment="1">
      <alignment horizont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4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0" fontId="14" fillId="2" borderId="0" xfId="0" applyFont="1" applyFill="1"/>
    <xf numFmtId="10" fontId="13" fillId="6" borderId="54" xfId="0" applyNumberFormat="1" applyFont="1" applyFill="1" applyBorder="1" applyAlignment="1">
      <alignment horizontal="center"/>
    </xf>
    <xf numFmtId="171" fontId="11" fillId="2" borderId="16" xfId="0" applyNumberFormat="1" applyFont="1" applyFill="1" applyBorder="1" applyAlignment="1">
      <alignment horizontal="right"/>
    </xf>
    <xf numFmtId="0" fontId="11" fillId="2" borderId="14" xfId="0" applyFont="1" applyFill="1" applyBorder="1" applyAlignment="1">
      <alignment horizontal="right"/>
    </xf>
    <xf numFmtId="2" fontId="13" fillId="7" borderId="55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13" fillId="7" borderId="28" xfId="0" applyFont="1" applyFill="1" applyBorder="1" applyAlignment="1">
      <alignment horizontal="center"/>
    </xf>
    <xf numFmtId="0" fontId="13" fillId="7" borderId="56" xfId="0" applyFont="1" applyFill="1" applyBorder="1" applyAlignment="1">
      <alignment horizontal="center"/>
    </xf>
    <xf numFmtId="2" fontId="13" fillId="6" borderId="54" xfId="0" applyNumberFormat="1" applyFont="1" applyFill="1" applyBorder="1" applyAlignment="1">
      <alignment horizontal="center"/>
    </xf>
    <xf numFmtId="2" fontId="13" fillId="7" borderId="46" xfId="0" applyNumberFormat="1" applyFont="1" applyFill="1" applyBorder="1" applyAlignment="1">
      <alignment horizontal="center"/>
    </xf>
    <xf numFmtId="166" fontId="11" fillId="2" borderId="43" xfId="0" applyNumberFormat="1" applyFont="1" applyFill="1" applyBorder="1" applyAlignment="1">
      <alignment horizontal="center"/>
    </xf>
    <xf numFmtId="173" fontId="11" fillId="2" borderId="13" xfId="0" applyNumberFormat="1" applyFont="1" applyFill="1" applyBorder="1" applyAlignment="1">
      <alignment horizontal="center" vertical="center"/>
    </xf>
    <xf numFmtId="173" fontId="11" fillId="2" borderId="14" xfId="0" applyNumberFormat="1" applyFont="1" applyFill="1" applyBorder="1" applyAlignment="1">
      <alignment horizontal="center" vertical="center"/>
    </xf>
    <xf numFmtId="173" fontId="11" fillId="2" borderId="15" xfId="0" applyNumberFormat="1" applyFont="1" applyFill="1" applyBorder="1" applyAlignment="1">
      <alignment horizontal="center" vertical="center"/>
    </xf>
    <xf numFmtId="173" fontId="13" fillId="7" borderId="3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1" fontId="13" fillId="3" borderId="14" xfId="0" applyNumberFormat="1" applyFont="1" applyFill="1" applyBorder="1" applyAlignment="1" applyProtection="1">
      <alignment horizontal="center"/>
      <protection locked="0"/>
    </xf>
    <xf numFmtId="1" fontId="13" fillId="3" borderId="15" xfId="0" applyNumberFormat="1" applyFont="1" applyFill="1" applyBorder="1" applyAlignment="1" applyProtection="1">
      <alignment horizontal="center"/>
      <protection locked="0"/>
    </xf>
    <xf numFmtId="0" fontId="11" fillId="2" borderId="13" xfId="0" applyFont="1" applyFill="1" applyBorder="1" applyAlignment="1">
      <alignment horizontal="center"/>
    </xf>
    <xf numFmtId="1" fontId="13" fillId="3" borderId="13" xfId="0" applyNumberFormat="1" applyFont="1" applyFill="1" applyBorder="1" applyAlignment="1" applyProtection="1">
      <alignment horizontal="center"/>
      <protection locked="0"/>
    </xf>
    <xf numFmtId="173" fontId="11" fillId="2" borderId="22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3" fontId="11" fillId="2" borderId="44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4" fontId="13" fillId="7" borderId="52" xfId="0" applyNumberFormat="1" applyFont="1" applyFill="1" applyBorder="1" applyAlignment="1">
      <alignment horizontal="center"/>
    </xf>
    <xf numFmtId="174" fontId="13" fillId="6" borderId="54" xfId="0" applyNumberFormat="1" applyFont="1" applyFill="1" applyBorder="1" applyAlignment="1">
      <alignment horizontal="center"/>
    </xf>
    <xf numFmtId="174" fontId="13" fillId="7" borderId="46" xfId="0" applyNumberFormat="1" applyFont="1" applyFill="1" applyBorder="1" applyAlignment="1">
      <alignment horizontal="center"/>
    </xf>
    <xf numFmtId="175" fontId="23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0" fontId="11" fillId="2" borderId="14" xfId="0" applyFont="1" applyFill="1" applyBorder="1" applyAlignment="1">
      <alignment horizont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4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0" fontId="14" fillId="2" borderId="0" xfId="0" applyFont="1" applyFill="1"/>
    <xf numFmtId="10" fontId="13" fillId="6" borderId="54" xfId="0" applyNumberFormat="1" applyFont="1" applyFill="1" applyBorder="1" applyAlignment="1">
      <alignment horizontal="center"/>
    </xf>
    <xf numFmtId="171" fontId="11" fillId="2" borderId="16" xfId="0" applyNumberFormat="1" applyFont="1" applyFill="1" applyBorder="1" applyAlignment="1">
      <alignment horizontal="right"/>
    </xf>
    <xf numFmtId="0" fontId="11" fillId="2" borderId="14" xfId="0" applyFont="1" applyFill="1" applyBorder="1" applyAlignment="1">
      <alignment horizontal="right"/>
    </xf>
    <xf numFmtId="2" fontId="13" fillId="7" borderId="55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13" fillId="7" borderId="28" xfId="0" applyFont="1" applyFill="1" applyBorder="1" applyAlignment="1">
      <alignment horizontal="center"/>
    </xf>
    <xf numFmtId="0" fontId="13" fillId="7" borderId="56" xfId="0" applyFont="1" applyFill="1" applyBorder="1" applyAlignment="1">
      <alignment horizontal="center"/>
    </xf>
    <xf numFmtId="2" fontId="13" fillId="6" borderId="54" xfId="0" applyNumberFormat="1" applyFont="1" applyFill="1" applyBorder="1" applyAlignment="1">
      <alignment horizontal="center"/>
    </xf>
    <xf numFmtId="2" fontId="13" fillId="7" borderId="46" xfId="0" applyNumberFormat="1" applyFont="1" applyFill="1" applyBorder="1" applyAlignment="1">
      <alignment horizontal="center"/>
    </xf>
    <xf numFmtId="166" fontId="11" fillId="2" borderId="43" xfId="0" applyNumberFormat="1" applyFont="1" applyFill="1" applyBorder="1" applyAlignment="1">
      <alignment horizontal="center"/>
    </xf>
    <xf numFmtId="173" fontId="11" fillId="2" borderId="13" xfId="0" applyNumberFormat="1" applyFont="1" applyFill="1" applyBorder="1" applyAlignment="1">
      <alignment horizontal="center" vertical="center"/>
    </xf>
    <xf numFmtId="173" fontId="11" fillId="2" borderId="14" xfId="0" applyNumberFormat="1" applyFont="1" applyFill="1" applyBorder="1" applyAlignment="1">
      <alignment horizontal="center" vertical="center"/>
    </xf>
    <xf numFmtId="173" fontId="11" fillId="2" borderId="15" xfId="0" applyNumberFormat="1" applyFont="1" applyFill="1" applyBorder="1" applyAlignment="1">
      <alignment horizontal="center" vertical="center"/>
    </xf>
    <xf numFmtId="173" fontId="13" fillId="7" borderId="3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1" fontId="13" fillId="3" borderId="14" xfId="0" applyNumberFormat="1" applyFont="1" applyFill="1" applyBorder="1" applyAlignment="1" applyProtection="1">
      <alignment horizontal="center"/>
      <protection locked="0"/>
    </xf>
    <xf numFmtId="1" fontId="13" fillId="3" borderId="15" xfId="0" applyNumberFormat="1" applyFont="1" applyFill="1" applyBorder="1" applyAlignment="1" applyProtection="1">
      <alignment horizontal="center"/>
      <protection locked="0"/>
    </xf>
    <xf numFmtId="0" fontId="11" fillId="2" borderId="13" xfId="0" applyFont="1" applyFill="1" applyBorder="1" applyAlignment="1">
      <alignment horizontal="center"/>
    </xf>
    <xf numFmtId="1" fontId="13" fillId="3" borderId="13" xfId="0" applyNumberFormat="1" applyFont="1" applyFill="1" applyBorder="1" applyAlignment="1" applyProtection="1">
      <alignment horizontal="center"/>
      <protection locked="0"/>
    </xf>
    <xf numFmtId="173" fontId="11" fillId="2" borderId="22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3" fontId="11" fillId="2" borderId="44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4" fontId="13" fillId="7" borderId="52" xfId="0" applyNumberFormat="1" applyFont="1" applyFill="1" applyBorder="1" applyAlignment="1">
      <alignment horizontal="center"/>
    </xf>
    <xf numFmtId="174" fontId="13" fillId="6" borderId="54" xfId="0" applyNumberFormat="1" applyFont="1" applyFill="1" applyBorder="1" applyAlignment="1">
      <alignment horizontal="center"/>
    </xf>
    <xf numFmtId="174" fontId="13" fillId="7" borderId="46" xfId="0" applyNumberFormat="1" applyFont="1" applyFill="1" applyBorder="1" applyAlignment="1">
      <alignment horizontal="center"/>
    </xf>
    <xf numFmtId="175" fontId="23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0" fontId="11" fillId="2" borderId="14" xfId="0" applyFont="1" applyFill="1" applyBorder="1" applyAlignment="1">
      <alignment horizont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4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0" fontId="14" fillId="2" borderId="0" xfId="0" applyFont="1" applyFill="1"/>
    <xf numFmtId="10" fontId="13" fillId="6" borderId="54" xfId="0" applyNumberFormat="1" applyFont="1" applyFill="1" applyBorder="1" applyAlignment="1">
      <alignment horizontal="center"/>
    </xf>
    <xf numFmtId="171" fontId="11" fillId="2" borderId="16" xfId="0" applyNumberFormat="1" applyFont="1" applyFill="1" applyBorder="1" applyAlignment="1">
      <alignment horizontal="right"/>
    </xf>
    <xf numFmtId="0" fontId="11" fillId="2" borderId="14" xfId="0" applyFont="1" applyFill="1" applyBorder="1" applyAlignment="1">
      <alignment horizontal="right"/>
    </xf>
    <xf numFmtId="2" fontId="13" fillId="7" borderId="55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13" fillId="7" borderId="28" xfId="0" applyFont="1" applyFill="1" applyBorder="1" applyAlignment="1">
      <alignment horizontal="center"/>
    </xf>
    <xf numFmtId="0" fontId="13" fillId="7" borderId="56" xfId="0" applyFont="1" applyFill="1" applyBorder="1" applyAlignment="1">
      <alignment horizontal="center"/>
    </xf>
    <xf numFmtId="2" fontId="13" fillId="6" borderId="54" xfId="0" applyNumberFormat="1" applyFont="1" applyFill="1" applyBorder="1" applyAlignment="1">
      <alignment horizontal="center"/>
    </xf>
    <xf numFmtId="2" fontId="13" fillId="7" borderId="46" xfId="0" applyNumberFormat="1" applyFont="1" applyFill="1" applyBorder="1" applyAlignment="1">
      <alignment horizontal="center"/>
    </xf>
    <xf numFmtId="166" fontId="11" fillId="2" borderId="43" xfId="0" applyNumberFormat="1" applyFont="1" applyFill="1" applyBorder="1" applyAlignment="1">
      <alignment horizontal="center"/>
    </xf>
    <xf numFmtId="173" fontId="11" fillId="2" borderId="13" xfId="0" applyNumberFormat="1" applyFont="1" applyFill="1" applyBorder="1" applyAlignment="1">
      <alignment horizontal="center" vertical="center"/>
    </xf>
    <xf numFmtId="173" fontId="11" fillId="2" borderId="14" xfId="0" applyNumberFormat="1" applyFont="1" applyFill="1" applyBorder="1" applyAlignment="1">
      <alignment horizontal="center" vertical="center"/>
    </xf>
    <xf numFmtId="173" fontId="11" fillId="2" borderId="15" xfId="0" applyNumberFormat="1" applyFont="1" applyFill="1" applyBorder="1" applyAlignment="1">
      <alignment horizontal="center" vertical="center"/>
    </xf>
    <xf numFmtId="173" fontId="13" fillId="7" borderId="3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1" fontId="13" fillId="3" borderId="14" xfId="0" applyNumberFormat="1" applyFont="1" applyFill="1" applyBorder="1" applyAlignment="1" applyProtection="1">
      <alignment horizontal="center"/>
      <protection locked="0"/>
    </xf>
    <xf numFmtId="1" fontId="13" fillId="3" borderId="15" xfId="0" applyNumberFormat="1" applyFont="1" applyFill="1" applyBorder="1" applyAlignment="1" applyProtection="1">
      <alignment horizontal="center"/>
      <protection locked="0"/>
    </xf>
    <xf numFmtId="0" fontId="11" fillId="2" borderId="13" xfId="0" applyFont="1" applyFill="1" applyBorder="1" applyAlignment="1">
      <alignment horizontal="center"/>
    </xf>
    <xf numFmtId="1" fontId="13" fillId="3" borderId="13" xfId="0" applyNumberFormat="1" applyFont="1" applyFill="1" applyBorder="1" applyAlignment="1" applyProtection="1">
      <alignment horizontal="center"/>
      <protection locked="0"/>
    </xf>
    <xf numFmtId="173" fontId="11" fillId="2" borderId="22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3" fontId="11" fillId="2" borderId="44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4" fontId="13" fillId="7" borderId="52" xfId="0" applyNumberFormat="1" applyFont="1" applyFill="1" applyBorder="1" applyAlignment="1">
      <alignment horizontal="center"/>
    </xf>
    <xf numFmtId="174" fontId="13" fillId="6" borderId="54" xfId="0" applyNumberFormat="1" applyFont="1" applyFill="1" applyBorder="1" applyAlignment="1">
      <alignment horizontal="center"/>
    </xf>
    <xf numFmtId="174" fontId="13" fillId="7" borderId="46" xfId="0" applyNumberFormat="1" applyFont="1" applyFill="1" applyBorder="1" applyAlignment="1">
      <alignment horizontal="center"/>
    </xf>
    <xf numFmtId="175" fontId="23" fillId="2" borderId="0" xfId="0" applyNumberFormat="1" applyFont="1" applyFill="1" applyAlignment="1">
      <alignment horizontal="center"/>
    </xf>
    <xf numFmtId="0" fontId="2" fillId="2" borderId="0" xfId="1" applyFont="1" applyFill="1"/>
    <xf numFmtId="0" fontId="4" fillId="2" borderId="0" xfId="1" applyFont="1" applyFill="1"/>
    <xf numFmtId="0" fontId="4" fillId="2" borderId="0" xfId="1" applyFont="1" applyFill="1" applyAlignment="1">
      <alignment horizontal="left"/>
    </xf>
    <xf numFmtId="0" fontId="5" fillId="2" borderId="0" xfId="1" applyFont="1" applyFill="1" applyAlignment="1">
      <alignment horizontal="left"/>
    </xf>
    <xf numFmtId="0" fontId="5" fillId="2" borderId="0" xfId="1" applyFont="1" applyFill="1" applyAlignment="1">
      <alignment horizontal="center"/>
    </xf>
    <xf numFmtId="0" fontId="6" fillId="2" borderId="0" xfId="1" applyFont="1" applyFill="1"/>
    <xf numFmtId="0" fontId="5" fillId="2" borderId="0" xfId="1" applyFont="1" applyFill="1"/>
    <xf numFmtId="2" fontId="5" fillId="2" borderId="0" xfId="1" applyNumberFormat="1" applyFont="1" applyFill="1" applyAlignment="1">
      <alignment horizontal="center"/>
    </xf>
    <xf numFmtId="164" fontId="5" fillId="2" borderId="0" xfId="1" applyNumberFormat="1" applyFont="1" applyFill="1" applyAlignment="1">
      <alignment horizontal="center"/>
    </xf>
    <xf numFmtId="0" fontId="5" fillId="2" borderId="1" xfId="1" applyFont="1" applyFill="1" applyBorder="1" applyAlignment="1">
      <alignment horizontal="center"/>
    </xf>
    <xf numFmtId="0" fontId="5" fillId="2" borderId="2" xfId="1" applyFont="1" applyFill="1" applyBorder="1" applyAlignment="1">
      <alignment horizontal="center"/>
    </xf>
    <xf numFmtId="0" fontId="6" fillId="2" borderId="3" xfId="1" applyFont="1" applyFill="1" applyBorder="1" applyAlignment="1">
      <alignment horizontal="center"/>
    </xf>
    <xf numFmtId="0" fontId="7" fillId="3" borderId="3" xfId="1" applyFont="1" applyFill="1" applyBorder="1" applyAlignment="1" applyProtection="1">
      <alignment horizontal="center"/>
      <protection locked="0"/>
    </xf>
    <xf numFmtId="2" fontId="7" fillId="3" borderId="3" xfId="1" applyNumberFormat="1" applyFont="1" applyFill="1" applyBorder="1" applyAlignment="1" applyProtection="1">
      <alignment horizontal="center"/>
      <protection locked="0"/>
    </xf>
    <xf numFmtId="2" fontId="7" fillId="3" borderId="4" xfId="1" applyNumberFormat="1" applyFont="1" applyFill="1" applyBorder="1" applyAlignment="1" applyProtection="1">
      <alignment horizontal="center"/>
      <protection locked="0"/>
    </xf>
    <xf numFmtId="0" fontId="7" fillId="3" borderId="5" xfId="1" applyFont="1" applyFill="1" applyBorder="1" applyAlignment="1" applyProtection="1">
      <alignment horizontal="center"/>
      <protection locked="0"/>
    </xf>
    <xf numFmtId="2" fontId="7" fillId="3" borderId="5" xfId="1" applyNumberFormat="1" applyFont="1" applyFill="1" applyBorder="1" applyAlignment="1" applyProtection="1">
      <alignment horizontal="center"/>
      <protection locked="0"/>
    </xf>
    <xf numFmtId="0" fontId="6" fillId="2" borderId="4" xfId="1" applyFont="1" applyFill="1" applyBorder="1"/>
    <xf numFmtId="1" fontId="5" fillId="4" borderId="2" xfId="1" applyNumberFormat="1" applyFont="1" applyFill="1" applyBorder="1" applyAlignment="1">
      <alignment horizontal="center"/>
    </xf>
    <xf numFmtId="1" fontId="5" fillId="4" borderId="1" xfId="1" applyNumberFormat="1" applyFont="1" applyFill="1" applyBorder="1" applyAlignment="1">
      <alignment horizontal="center"/>
    </xf>
    <xf numFmtId="2" fontId="5" fillId="4" borderId="1" xfId="1" applyNumberFormat="1" applyFont="1" applyFill="1" applyBorder="1" applyAlignment="1">
      <alignment horizontal="center"/>
    </xf>
    <xf numFmtId="0" fontId="6" fillId="2" borderId="3" xfId="1" applyFont="1" applyFill="1" applyBorder="1"/>
    <xf numFmtId="10" fontId="5" fillId="5" borderId="1" xfId="1" applyNumberFormat="1" applyFont="1" applyFill="1" applyBorder="1" applyAlignment="1">
      <alignment horizontal="center"/>
    </xf>
    <xf numFmtId="165" fontId="5" fillId="2" borderId="0" xfId="1" applyNumberFormat="1" applyFont="1" applyFill="1" applyAlignment="1">
      <alignment horizontal="center"/>
    </xf>
    <xf numFmtId="0" fontId="6" fillId="2" borderId="6" xfId="1" applyFont="1" applyFill="1" applyBorder="1"/>
    <xf numFmtId="0" fontId="6" fillId="2" borderId="5" xfId="1" applyFont="1" applyFill="1" applyBorder="1"/>
    <xf numFmtId="0" fontId="5" fillId="4" borderId="1" xfId="1" applyFont="1" applyFill="1" applyBorder="1" applyAlignment="1">
      <alignment horizontal="center"/>
    </xf>
    <xf numFmtId="0" fontId="5" fillId="2" borderId="7" xfId="1" applyFont="1" applyFill="1" applyBorder="1" applyAlignment="1">
      <alignment horizontal="center"/>
    </xf>
    <xf numFmtId="0" fontId="6" fillId="2" borderId="7" xfId="1" applyFont="1" applyFill="1" applyBorder="1"/>
    <xf numFmtId="0" fontId="6" fillId="2" borderId="8" xfId="1" applyFont="1" applyFill="1" applyBorder="1"/>
    <xf numFmtId="0" fontId="6" fillId="2" borderId="0" xfId="1" applyFont="1" applyFill="1" applyAlignment="1" applyProtection="1">
      <alignment horizontal="left"/>
      <protection locked="0"/>
    </xf>
    <xf numFmtId="0" fontId="6" fillId="2" borderId="0" xfId="1" applyFont="1" applyFill="1" applyProtection="1">
      <protection locked="0"/>
    </xf>
    <xf numFmtId="0" fontId="2" fillId="2" borderId="9" xfId="1" applyFont="1" applyFill="1" applyBorder="1"/>
    <xf numFmtId="0" fontId="2" fillId="2" borderId="0" xfId="1" applyFont="1" applyFill="1" applyAlignment="1">
      <alignment horizontal="center"/>
    </xf>
    <xf numFmtId="10" fontId="2" fillId="2" borderId="9" xfId="1" applyNumberFormat="1" applyFont="1" applyFill="1" applyBorder="1"/>
    <xf numFmtId="0" fontId="25" fillId="2" borderId="0" xfId="1" applyFill="1"/>
    <xf numFmtId="0" fontId="1" fillId="2" borderId="10" xfId="1" applyFont="1" applyFill="1" applyBorder="1" applyAlignment="1">
      <alignment horizontal="center"/>
    </xf>
    <xf numFmtId="0" fontId="2" fillId="2" borderId="10" xfId="1" applyFont="1" applyFill="1" applyBorder="1" applyAlignment="1">
      <alignment horizontal="center"/>
    </xf>
    <xf numFmtId="0" fontId="1" fillId="2" borderId="0" xfId="1" applyFont="1" applyFill="1" applyAlignment="1">
      <alignment horizontal="right"/>
    </xf>
    <xf numFmtId="0" fontId="2" fillId="2" borderId="7" xfId="1" applyFont="1" applyFill="1" applyBorder="1"/>
    <xf numFmtId="0" fontId="1" fillId="2" borderId="11" xfId="1" applyFont="1" applyFill="1" applyBorder="1"/>
    <xf numFmtId="0" fontId="2" fillId="2" borderId="11" xfId="1" applyFont="1" applyFill="1" applyBorder="1"/>
    <xf numFmtId="0" fontId="2" fillId="2" borderId="0" xfId="2" applyFont="1" applyFill="1"/>
    <xf numFmtId="0" fontId="25" fillId="2" borderId="0" xfId="2" applyFill="1"/>
    <xf numFmtId="0" fontId="4" fillId="2" borderId="0" xfId="2" applyFont="1" applyFill="1"/>
    <xf numFmtId="0" fontId="4" fillId="2" borderId="0" xfId="2" applyFont="1" applyFill="1" applyAlignment="1">
      <alignment horizontal="left"/>
    </xf>
    <xf numFmtId="0" fontId="5" fillId="2" borderId="0" xfId="2" applyFont="1" applyFill="1" applyAlignment="1">
      <alignment horizontal="left"/>
    </xf>
    <xf numFmtId="0" fontId="5" fillId="2" borderId="0" xfId="2" applyFont="1" applyFill="1" applyAlignment="1">
      <alignment horizontal="center"/>
    </xf>
    <xf numFmtId="0" fontId="6" fillId="2" borderId="0" xfId="2" applyFont="1" applyFill="1"/>
    <xf numFmtId="0" fontId="5" fillId="2" borderId="0" xfId="2" applyFont="1" applyFill="1"/>
    <xf numFmtId="2" fontId="5" fillId="2" borderId="0" xfId="2" applyNumberFormat="1" applyFont="1" applyFill="1" applyAlignment="1">
      <alignment horizontal="center"/>
    </xf>
    <xf numFmtId="164" fontId="5" fillId="2" borderId="0" xfId="2" applyNumberFormat="1" applyFont="1" applyFill="1" applyAlignment="1">
      <alignment horizontal="center"/>
    </xf>
    <xf numFmtId="0" fontId="5" fillId="2" borderId="1" xfId="2" applyFont="1" applyFill="1" applyBorder="1" applyAlignment="1">
      <alignment horizontal="center"/>
    </xf>
    <xf numFmtId="0" fontId="5" fillId="2" borderId="2" xfId="2" applyFont="1" applyFill="1" applyBorder="1" applyAlignment="1">
      <alignment horizontal="center"/>
    </xf>
    <xf numFmtId="0" fontId="5" fillId="2" borderId="57" xfId="2" applyFont="1" applyFill="1" applyBorder="1" applyAlignment="1">
      <alignment horizontal="center"/>
    </xf>
    <xf numFmtId="0" fontId="6" fillId="2" borderId="3" xfId="2" applyFont="1" applyFill="1" applyBorder="1" applyAlignment="1">
      <alignment horizontal="center"/>
    </xf>
    <xf numFmtId="0" fontId="7" fillId="3" borderId="3" xfId="2" applyFont="1" applyFill="1" applyBorder="1" applyAlignment="1" applyProtection="1">
      <alignment horizontal="center"/>
      <protection locked="0"/>
    </xf>
    <xf numFmtId="2" fontId="7" fillId="3" borderId="3" xfId="2" applyNumberFormat="1" applyFont="1" applyFill="1" applyBorder="1" applyAlignment="1" applyProtection="1">
      <alignment horizontal="center"/>
      <protection locked="0"/>
    </xf>
    <xf numFmtId="2" fontId="7" fillId="3" borderId="4" xfId="2" applyNumberFormat="1" applyFont="1" applyFill="1" applyBorder="1" applyAlignment="1" applyProtection="1">
      <alignment horizontal="center"/>
      <protection locked="0"/>
    </xf>
    <xf numFmtId="0" fontId="7" fillId="3" borderId="5" xfId="2" applyFont="1" applyFill="1" applyBorder="1" applyAlignment="1" applyProtection="1">
      <alignment horizontal="center"/>
      <protection locked="0"/>
    </xf>
    <xf numFmtId="2" fontId="7" fillId="3" borderId="5" xfId="2" applyNumberFormat="1" applyFont="1" applyFill="1" applyBorder="1" applyAlignment="1" applyProtection="1">
      <alignment horizontal="center"/>
      <protection locked="0"/>
    </xf>
    <xf numFmtId="0" fontId="6" fillId="2" borderId="4" xfId="2" applyFont="1" applyFill="1" applyBorder="1"/>
    <xf numFmtId="1" fontId="5" fillId="4" borderId="2" xfId="2" applyNumberFormat="1" applyFont="1" applyFill="1" applyBorder="1" applyAlignment="1">
      <alignment horizontal="center"/>
    </xf>
    <xf numFmtId="1" fontId="5" fillId="4" borderId="1" xfId="2" applyNumberFormat="1" applyFont="1" applyFill="1" applyBorder="1" applyAlignment="1">
      <alignment horizontal="center"/>
    </xf>
    <xf numFmtId="2" fontId="5" fillId="4" borderId="1" xfId="2" applyNumberFormat="1" applyFont="1" applyFill="1" applyBorder="1" applyAlignment="1">
      <alignment horizontal="center"/>
    </xf>
    <xf numFmtId="0" fontId="6" fillId="2" borderId="3" xfId="2" applyFont="1" applyFill="1" applyBorder="1"/>
    <xf numFmtId="10" fontId="5" fillId="5" borderId="1" xfId="2" applyNumberFormat="1" applyFont="1" applyFill="1" applyBorder="1" applyAlignment="1">
      <alignment horizontal="center"/>
    </xf>
    <xf numFmtId="165" fontId="5" fillId="2" borderId="0" xfId="2" applyNumberFormat="1" applyFont="1" applyFill="1" applyAlignment="1">
      <alignment horizontal="center"/>
    </xf>
    <xf numFmtId="0" fontId="6" fillId="2" borderId="6" xfId="2" applyFont="1" applyFill="1" applyBorder="1"/>
    <xf numFmtId="0" fontId="6" fillId="2" borderId="5" xfId="2" applyFont="1" applyFill="1" applyBorder="1"/>
    <xf numFmtId="0" fontId="5" fillId="4" borderId="1" xfId="2" applyFont="1" applyFill="1" applyBorder="1" applyAlignment="1">
      <alignment horizontal="center"/>
    </xf>
    <xf numFmtId="0" fontId="5" fillId="2" borderId="7" xfId="2" applyFont="1" applyFill="1" applyBorder="1" applyAlignment="1">
      <alignment horizontal="center"/>
    </xf>
    <xf numFmtId="0" fontId="6" fillId="2" borderId="7" xfId="2" applyFont="1" applyFill="1" applyBorder="1"/>
    <xf numFmtId="0" fontId="6" fillId="2" borderId="8" xfId="2" applyFont="1" applyFill="1" applyBorder="1"/>
    <xf numFmtId="0" fontId="6" fillId="2" borderId="0" xfId="2" applyFont="1" applyFill="1" applyAlignment="1" applyProtection="1">
      <alignment horizontal="left"/>
      <protection locked="0"/>
    </xf>
    <xf numFmtId="0" fontId="6" fillId="2" borderId="0" xfId="2" applyFont="1" applyFill="1" applyProtection="1">
      <protection locked="0"/>
    </xf>
    <xf numFmtId="0" fontId="26" fillId="2" borderId="0" xfId="2" applyFont="1" applyFill="1"/>
    <xf numFmtId="0" fontId="2" fillId="2" borderId="9" xfId="2" applyFont="1" applyFill="1" applyBorder="1"/>
    <xf numFmtId="10" fontId="2" fillId="2" borderId="9" xfId="2" applyNumberFormat="1" applyFont="1" applyFill="1" applyBorder="1"/>
    <xf numFmtId="0" fontId="1" fillId="2" borderId="10" xfId="2" applyFont="1" applyFill="1" applyBorder="1" applyAlignment="1">
      <alignment horizontal="center"/>
    </xf>
    <xf numFmtId="0" fontId="2" fillId="2" borderId="10" xfId="2" applyFont="1" applyFill="1" applyBorder="1" applyAlignment="1">
      <alignment horizontal="center"/>
    </xf>
    <xf numFmtId="0" fontId="1" fillId="2" borderId="0" xfId="2" applyFont="1" applyFill="1" applyAlignment="1">
      <alignment horizontal="right"/>
    </xf>
    <xf numFmtId="0" fontId="2" fillId="2" borderId="7" xfId="2" applyFont="1" applyFill="1" applyBorder="1"/>
    <xf numFmtId="0" fontId="1" fillId="2" borderId="11" xfId="2" applyFont="1" applyFill="1" applyBorder="1"/>
    <xf numFmtId="0" fontId="2" fillId="2" borderId="11" xfId="2" applyFont="1" applyFill="1" applyBorder="1"/>
    <xf numFmtId="0" fontId="27" fillId="2" borderId="0" xfId="1" applyFont="1" applyFill="1" applyAlignment="1">
      <alignment horizontal="left"/>
    </xf>
    <xf numFmtId="0" fontId="5" fillId="2" borderId="57" xfId="1" applyFont="1" applyFill="1" applyBorder="1" applyAlignment="1">
      <alignment horizontal="center"/>
    </xf>
    <xf numFmtId="0" fontId="26" fillId="2" borderId="0" xfId="1" applyFont="1" applyFill="1"/>
    <xf numFmtId="176" fontId="7" fillId="3" borderId="3" xfId="1" applyNumberFormat="1" applyFont="1" applyFill="1" applyBorder="1" applyAlignment="1" applyProtection="1">
      <alignment horizontal="center"/>
      <protection locked="0"/>
    </xf>
    <xf numFmtId="0" fontId="3" fillId="2" borderId="0" xfId="1" applyFont="1" applyFill="1" applyAlignment="1">
      <alignment horizontal="center"/>
    </xf>
    <xf numFmtId="0" fontId="1" fillId="2" borderId="10" xfId="1" applyFont="1" applyFill="1" applyBorder="1" applyAlignment="1">
      <alignment horizontal="center"/>
    </xf>
    <xf numFmtId="0" fontId="3" fillId="2" borderId="0" xfId="2" applyFont="1" applyFill="1" applyAlignment="1">
      <alignment horizontal="center"/>
    </xf>
    <xf numFmtId="0" fontId="1" fillId="2" borderId="10" xfId="2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43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0" fontId="12" fillId="2" borderId="9" xfId="0" applyFont="1" applyFill="1" applyBorder="1" applyAlignment="1">
      <alignment horizontal="center" vertical="center"/>
    </xf>
    <xf numFmtId="0" fontId="12" fillId="2" borderId="47" xfId="0" applyFont="1" applyFill="1" applyBorder="1" applyAlignment="1">
      <alignment horizontal="center" vertical="center"/>
    </xf>
    <xf numFmtId="0" fontId="12" fillId="2" borderId="55" xfId="0" applyFont="1" applyFill="1" applyBorder="1" applyAlignment="1">
      <alignment horizontal="center" vertical="center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14" fillId="3" borderId="0" xfId="0" applyFont="1" applyFill="1" applyAlignment="1" applyProtection="1">
      <alignment horizontal="left"/>
      <protection locked="0"/>
    </xf>
    <xf numFmtId="0" fontId="12" fillId="2" borderId="40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/>
      <protection locked="0"/>
    </xf>
    <xf numFmtId="0" fontId="28" fillId="3" borderId="3" xfId="1" applyFont="1" applyFill="1" applyBorder="1" applyAlignment="1" applyProtection="1">
      <alignment horizontal="center"/>
      <protection locked="0"/>
    </xf>
    <xf numFmtId="2" fontId="28" fillId="3" borderId="3" xfId="1" applyNumberFormat="1" applyFont="1" applyFill="1" applyBorder="1" applyAlignment="1" applyProtection="1">
      <alignment horizontal="center"/>
      <protection locked="0"/>
    </xf>
    <xf numFmtId="2" fontId="28" fillId="3" borderId="4" xfId="1" applyNumberFormat="1" applyFont="1" applyFill="1" applyBorder="1" applyAlignment="1" applyProtection="1">
      <alignment horizontal="center"/>
      <protection locked="0"/>
    </xf>
    <xf numFmtId="0" fontId="28" fillId="3" borderId="5" xfId="1" applyFont="1" applyFill="1" applyBorder="1" applyAlignment="1" applyProtection="1">
      <alignment horizontal="center"/>
      <protection locked="0"/>
    </xf>
    <xf numFmtId="2" fontId="28" fillId="3" borderId="5" xfId="1" applyNumberFormat="1" applyFont="1" applyFill="1" applyBorder="1" applyAlignment="1" applyProtection="1">
      <alignment horizontal="center"/>
      <protection locked="0"/>
    </xf>
  </cellXfs>
  <cellStyles count="3">
    <cellStyle name="Normal" xfId="0" builtinId="0"/>
    <cellStyle name="Normal 2" xfId="1"/>
    <cellStyle name="Normal 3" xfId="2"/>
  </cellStyles>
  <dxfs count="48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arah/Analysis/November%2016/NDQB20161018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niformity"/>
      <sheetName val="SST Lam"/>
      <sheetName val="SST Zido"/>
      <sheetName val="SST Nev"/>
      <sheetName val="Lamivudine"/>
      <sheetName val="Zidovudine"/>
      <sheetName val="Nevirapine"/>
    </sheetNames>
    <sheetDataSet>
      <sheetData sheetId="0" refreshError="1"/>
      <sheetData sheetId="1" refreshError="1"/>
      <sheetData sheetId="2" refreshError="1"/>
      <sheetData sheetId="3" refreshError="1"/>
      <sheetData sheetId="4">
        <row r="28">
          <cell r="B28">
            <v>99.3</v>
          </cell>
        </row>
        <row r="43">
          <cell r="D43">
            <v>16.260000000000002</v>
          </cell>
        </row>
      </sheetData>
      <sheetData sheetId="5">
        <row r="28">
          <cell r="B28">
            <v>99</v>
          </cell>
        </row>
        <row r="43">
          <cell r="D43">
            <v>28.1</v>
          </cell>
        </row>
      </sheetData>
      <sheetData sheetId="6">
        <row r="28">
          <cell r="B28">
            <v>99.8</v>
          </cell>
        </row>
        <row r="43">
          <cell r="D43">
            <v>8.69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7"/>
  <sheetViews>
    <sheetView topLeftCell="A25" workbookViewId="0">
      <selection activeCell="A46" sqref="A46"/>
    </sheetView>
  </sheetViews>
  <sheetFormatPr defaultRowHeight="13.5" x14ac:dyDescent="0.25"/>
  <cols>
    <col min="1" max="1" width="27.5703125" style="611" customWidth="1"/>
    <col min="2" max="2" width="20.42578125" style="611" customWidth="1"/>
    <col min="3" max="3" width="31.85546875" style="611" customWidth="1"/>
    <col min="4" max="4" width="25.85546875" style="611" customWidth="1"/>
    <col min="5" max="5" width="25.7109375" style="611" customWidth="1"/>
    <col min="6" max="6" width="23.140625" style="611" customWidth="1"/>
    <col min="7" max="7" width="28.42578125" style="611" customWidth="1"/>
    <col min="8" max="8" width="21.5703125" style="611" customWidth="1"/>
    <col min="9" max="9" width="9.140625" style="611" customWidth="1"/>
    <col min="10" max="16384" width="9.140625" style="646"/>
  </cols>
  <sheetData>
    <row r="1" spans="1:5" ht="18.75" customHeight="1" x14ac:dyDescent="0.3">
      <c r="A1" s="700" t="s">
        <v>0</v>
      </c>
      <c r="B1" s="700"/>
      <c r="C1" s="700"/>
      <c r="D1" s="700"/>
      <c r="E1" s="700"/>
    </row>
    <row r="2" spans="1:5" ht="16.5" customHeight="1" x14ac:dyDescent="0.3">
      <c r="A2" s="612" t="s">
        <v>1</v>
      </c>
      <c r="B2" s="613" t="s">
        <v>2</v>
      </c>
    </row>
    <row r="3" spans="1:5" ht="16.5" customHeight="1" x14ac:dyDescent="0.3">
      <c r="A3" s="614" t="s">
        <v>3</v>
      </c>
      <c r="B3" s="614" t="s">
        <v>136</v>
      </c>
      <c r="D3" s="615"/>
      <c r="E3" s="616"/>
    </row>
    <row r="4" spans="1:5" ht="16.5" customHeight="1" x14ac:dyDescent="0.3">
      <c r="A4" s="617" t="s">
        <v>4</v>
      </c>
      <c r="B4" s="614" t="s">
        <v>131</v>
      </c>
      <c r="C4" s="616"/>
      <c r="D4" s="616"/>
      <c r="E4" s="616"/>
    </row>
    <row r="5" spans="1:5" ht="16.5" customHeight="1" x14ac:dyDescent="0.3">
      <c r="A5" s="617" t="s">
        <v>6</v>
      </c>
      <c r="B5" s="618">
        <f>[1]Lamivudine!B28</f>
        <v>99.3</v>
      </c>
      <c r="C5" s="616"/>
      <c r="D5" s="616"/>
      <c r="E5" s="616"/>
    </row>
    <row r="6" spans="1:5" ht="16.5" customHeight="1" x14ac:dyDescent="0.3">
      <c r="A6" s="614" t="s">
        <v>8</v>
      </c>
      <c r="B6" s="618">
        <f>[1]Lamivudine!D43</f>
        <v>16.260000000000002</v>
      </c>
      <c r="C6" s="616"/>
      <c r="D6" s="616"/>
      <c r="E6" s="616"/>
    </row>
    <row r="7" spans="1:5" ht="16.5" customHeight="1" x14ac:dyDescent="0.3">
      <c r="A7" s="614" t="s">
        <v>10</v>
      </c>
      <c r="B7" s="619">
        <f>B6/100</f>
        <v>0.16260000000000002</v>
      </c>
      <c r="C7" s="616"/>
      <c r="D7" s="616"/>
      <c r="E7" s="616"/>
    </row>
    <row r="8" spans="1:5" ht="15.75" customHeight="1" x14ac:dyDescent="0.25">
      <c r="A8" s="616"/>
      <c r="B8" s="616"/>
      <c r="C8" s="616"/>
      <c r="D8" s="616"/>
      <c r="E8" s="616"/>
    </row>
    <row r="9" spans="1:5" ht="16.5" customHeight="1" x14ac:dyDescent="0.3">
      <c r="A9" s="620" t="s">
        <v>13</v>
      </c>
      <c r="B9" s="621" t="s">
        <v>14</v>
      </c>
      <c r="C9" s="620" t="s">
        <v>15</v>
      </c>
      <c r="D9" s="620" t="s">
        <v>16</v>
      </c>
      <c r="E9" s="620" t="s">
        <v>17</v>
      </c>
    </row>
    <row r="10" spans="1:5" ht="16.5" customHeight="1" x14ac:dyDescent="0.3">
      <c r="A10" s="622">
        <v>1</v>
      </c>
      <c r="B10" s="623">
        <v>32806262</v>
      </c>
      <c r="C10" s="623">
        <v>6068.33</v>
      </c>
      <c r="D10" s="624">
        <v>1.1399999999999999</v>
      </c>
      <c r="E10" s="625">
        <v>2.85</v>
      </c>
    </row>
    <row r="11" spans="1:5" ht="16.5" customHeight="1" x14ac:dyDescent="0.3">
      <c r="A11" s="622">
        <v>2</v>
      </c>
      <c r="B11" s="623">
        <v>32772647</v>
      </c>
      <c r="C11" s="623">
        <v>6077.74</v>
      </c>
      <c r="D11" s="624">
        <v>1.1499999999999999</v>
      </c>
      <c r="E11" s="624">
        <v>2.85</v>
      </c>
    </row>
    <row r="12" spans="1:5" ht="16.5" customHeight="1" x14ac:dyDescent="0.3">
      <c r="A12" s="622">
        <v>3</v>
      </c>
      <c r="B12" s="623">
        <v>32917670</v>
      </c>
      <c r="C12" s="623">
        <v>6077.4</v>
      </c>
      <c r="D12" s="624">
        <v>1.1499999999999999</v>
      </c>
      <c r="E12" s="624">
        <v>2.85</v>
      </c>
    </row>
    <row r="13" spans="1:5" ht="16.5" customHeight="1" x14ac:dyDescent="0.3">
      <c r="A13" s="622">
        <v>4</v>
      </c>
      <c r="B13" s="623">
        <v>32741396</v>
      </c>
      <c r="C13" s="623">
        <v>6083.06</v>
      </c>
      <c r="D13" s="624">
        <v>1.1399999999999999</v>
      </c>
      <c r="E13" s="624">
        <v>2.85</v>
      </c>
    </row>
    <row r="14" spans="1:5" ht="16.5" customHeight="1" x14ac:dyDescent="0.3">
      <c r="A14" s="622">
        <v>5</v>
      </c>
      <c r="B14" s="623">
        <v>32866836</v>
      </c>
      <c r="C14" s="623">
        <v>6192.54</v>
      </c>
      <c r="D14" s="624">
        <v>1.1000000000000001</v>
      </c>
      <c r="E14" s="624">
        <v>2.85</v>
      </c>
    </row>
    <row r="15" spans="1:5" ht="16.5" customHeight="1" x14ac:dyDescent="0.3">
      <c r="A15" s="622">
        <v>6</v>
      </c>
      <c r="B15" s="626">
        <v>32960195</v>
      </c>
      <c r="C15" s="626">
        <v>6197.57</v>
      </c>
      <c r="D15" s="627">
        <v>1.1000000000000001</v>
      </c>
      <c r="E15" s="627">
        <v>2.85</v>
      </c>
    </row>
    <row r="16" spans="1:5" ht="16.5" customHeight="1" x14ac:dyDescent="0.3">
      <c r="A16" s="628" t="s">
        <v>18</v>
      </c>
      <c r="B16" s="629">
        <f>AVERAGE(B10:B15)</f>
        <v>32844167.666666668</v>
      </c>
      <c r="C16" s="630">
        <f>AVERAGE(C10:C15)</f>
        <v>6116.1066666666666</v>
      </c>
      <c r="D16" s="631">
        <f>AVERAGE(D10:D15)</f>
        <v>1.1299999999999999</v>
      </c>
      <c r="E16" s="631">
        <f>AVERAGE(E10:E15)</f>
        <v>2.85</v>
      </c>
    </row>
    <row r="17" spans="1:5" ht="16.5" customHeight="1" x14ac:dyDescent="0.3">
      <c r="A17" s="632" t="s">
        <v>19</v>
      </c>
      <c r="B17" s="633">
        <f>(STDEV(B10:B15)/B16)</f>
        <v>2.6011214092010165E-3</v>
      </c>
      <c r="C17" s="634"/>
      <c r="D17" s="634"/>
      <c r="E17" s="635"/>
    </row>
    <row r="18" spans="1:5" s="611" customFormat="1" ht="16.5" customHeight="1" x14ac:dyDescent="0.3">
      <c r="A18" s="636" t="s">
        <v>20</v>
      </c>
      <c r="B18" s="637">
        <f>COUNT(B10:B15)</f>
        <v>6</v>
      </c>
      <c r="C18" s="638"/>
      <c r="D18" s="639"/>
      <c r="E18" s="640"/>
    </row>
    <row r="19" spans="1:5" s="611" customFormat="1" ht="15.75" customHeight="1" x14ac:dyDescent="0.25">
      <c r="A19" s="616"/>
      <c r="B19" s="616"/>
      <c r="C19" s="616"/>
      <c r="D19" s="616"/>
      <c r="E19" s="616"/>
    </row>
    <row r="20" spans="1:5" s="611" customFormat="1" ht="16.5" customHeight="1" x14ac:dyDescent="0.3">
      <c r="A20" s="617" t="s">
        <v>21</v>
      </c>
      <c r="B20" s="641" t="s">
        <v>22</v>
      </c>
      <c r="C20" s="642"/>
      <c r="D20" s="642"/>
      <c r="E20" s="642"/>
    </row>
    <row r="21" spans="1:5" ht="16.5" customHeight="1" x14ac:dyDescent="0.3">
      <c r="A21" s="617"/>
      <c r="B21" s="641" t="s">
        <v>23</v>
      </c>
      <c r="C21" s="642"/>
      <c r="D21" s="642"/>
      <c r="E21" s="642"/>
    </row>
    <row r="22" spans="1:5" ht="16.5" customHeight="1" x14ac:dyDescent="0.3">
      <c r="A22" s="617"/>
      <c r="B22" s="641" t="s">
        <v>24</v>
      </c>
      <c r="C22" s="642"/>
      <c r="D22" s="642"/>
      <c r="E22" s="642"/>
    </row>
    <row r="23" spans="1:5" ht="15.75" customHeight="1" x14ac:dyDescent="0.25">
      <c r="A23" s="616"/>
      <c r="B23" s="616"/>
      <c r="C23" s="616"/>
      <c r="D23" s="616"/>
      <c r="E23" s="616"/>
    </row>
    <row r="24" spans="1:5" ht="16.5" customHeight="1" x14ac:dyDescent="0.3">
      <c r="A24" s="612" t="s">
        <v>1</v>
      </c>
      <c r="B24" s="613" t="s">
        <v>25</v>
      </c>
    </row>
    <row r="25" spans="1:5" ht="16.5" customHeight="1" x14ac:dyDescent="0.3">
      <c r="A25" s="617" t="s">
        <v>4</v>
      </c>
      <c r="B25" s="614" t="s">
        <v>131</v>
      </c>
      <c r="C25" s="616"/>
      <c r="D25" s="616"/>
      <c r="E25" s="616"/>
    </row>
    <row r="26" spans="1:5" ht="16.5" customHeight="1" x14ac:dyDescent="0.3">
      <c r="A26" s="617" t="s">
        <v>6</v>
      </c>
      <c r="B26" s="618">
        <v>99.39</v>
      </c>
      <c r="C26" s="616"/>
      <c r="D26" s="616"/>
      <c r="E26" s="616"/>
    </row>
    <row r="27" spans="1:5" ht="16.5" customHeight="1" x14ac:dyDescent="0.3">
      <c r="A27" s="614" t="s">
        <v>8</v>
      </c>
      <c r="B27" s="618">
        <v>31.85</v>
      </c>
      <c r="C27" s="616"/>
      <c r="D27" s="616"/>
      <c r="E27" s="616"/>
    </row>
    <row r="28" spans="1:5" ht="16.5" customHeight="1" x14ac:dyDescent="0.3">
      <c r="A28" s="614" t="s">
        <v>10</v>
      </c>
      <c r="B28" s="619">
        <f>31.85/100</f>
        <v>0.31850000000000001</v>
      </c>
      <c r="C28" s="616"/>
      <c r="D28" s="616"/>
      <c r="E28" s="616"/>
    </row>
    <row r="29" spans="1:5" ht="15.75" customHeight="1" x14ac:dyDescent="0.25">
      <c r="A29" s="616"/>
      <c r="B29" s="616"/>
      <c r="C29" s="616"/>
      <c r="D29" s="616"/>
      <c r="E29" s="616"/>
    </row>
    <row r="30" spans="1:5" ht="16.5" customHeight="1" x14ac:dyDescent="0.3">
      <c r="A30" s="620" t="s">
        <v>13</v>
      </c>
      <c r="B30" s="621" t="s">
        <v>14</v>
      </c>
      <c r="C30" s="620" t="s">
        <v>15</v>
      </c>
      <c r="D30" s="620" t="s">
        <v>16</v>
      </c>
      <c r="E30" s="620" t="s">
        <v>17</v>
      </c>
    </row>
    <row r="31" spans="1:5" ht="16.5" customHeight="1" x14ac:dyDescent="0.3">
      <c r="A31" s="622">
        <v>1</v>
      </c>
      <c r="B31" s="623">
        <v>117904928</v>
      </c>
      <c r="C31" s="699">
        <v>6454</v>
      </c>
      <c r="D31" s="624">
        <v>1.1000000000000001</v>
      </c>
      <c r="E31" s="625">
        <v>3.1</v>
      </c>
    </row>
    <row r="32" spans="1:5" ht="16.5" customHeight="1" x14ac:dyDescent="0.3">
      <c r="A32" s="622">
        <v>2</v>
      </c>
      <c r="B32" s="623">
        <v>117430263</v>
      </c>
      <c r="C32" s="623">
        <v>6470.1</v>
      </c>
      <c r="D32" s="624">
        <v>1.1000000000000001</v>
      </c>
      <c r="E32" s="624">
        <v>3.1</v>
      </c>
    </row>
    <row r="33" spans="1:7" ht="16.5" customHeight="1" x14ac:dyDescent="0.3">
      <c r="A33" s="622">
        <v>3</v>
      </c>
      <c r="B33" s="623">
        <v>117456623</v>
      </c>
      <c r="C33" s="623">
        <v>6475.2</v>
      </c>
      <c r="D33" s="624">
        <v>1.1000000000000001</v>
      </c>
      <c r="E33" s="624">
        <v>3.1</v>
      </c>
    </row>
    <row r="34" spans="1:7" ht="16.5" customHeight="1" x14ac:dyDescent="0.3">
      <c r="A34" s="622">
        <v>4</v>
      </c>
      <c r="B34" s="623">
        <v>117330026</v>
      </c>
      <c r="C34" s="623">
        <v>6490.8</v>
      </c>
      <c r="D34" s="624">
        <v>1.1000000000000001</v>
      </c>
      <c r="E34" s="624">
        <v>3.1</v>
      </c>
    </row>
    <row r="35" spans="1:7" ht="16.5" customHeight="1" x14ac:dyDescent="0.3">
      <c r="A35" s="622">
        <v>5</v>
      </c>
      <c r="B35" s="623">
        <v>117652140</v>
      </c>
      <c r="C35" s="699">
        <v>6489</v>
      </c>
      <c r="D35" s="624">
        <v>1.1000000000000001</v>
      </c>
      <c r="E35" s="624">
        <v>3.1</v>
      </c>
    </row>
    <row r="36" spans="1:7" ht="16.5" customHeight="1" x14ac:dyDescent="0.3">
      <c r="A36" s="622">
        <v>6</v>
      </c>
      <c r="B36" s="626">
        <v>117632031</v>
      </c>
      <c r="C36" s="626">
        <v>6475.8</v>
      </c>
      <c r="D36" s="627">
        <v>1.1000000000000001</v>
      </c>
      <c r="E36" s="627">
        <v>3.1</v>
      </c>
    </row>
    <row r="37" spans="1:7" ht="16.5" customHeight="1" x14ac:dyDescent="0.3">
      <c r="A37" s="628" t="s">
        <v>18</v>
      </c>
      <c r="B37" s="629">
        <f>AVERAGE(B31:B36)</f>
        <v>117567668.5</v>
      </c>
      <c r="C37" s="630">
        <f>AVERAGE(C31:C36)</f>
        <v>6475.8166666666666</v>
      </c>
      <c r="D37" s="631">
        <f>AVERAGE(D31:D36)</f>
        <v>1.0999999999999999</v>
      </c>
      <c r="E37" s="631">
        <f>AVERAGE(E31:E36)</f>
        <v>3.1</v>
      </c>
    </row>
    <row r="38" spans="1:7" ht="16.5" customHeight="1" x14ac:dyDescent="0.3">
      <c r="A38" s="632" t="s">
        <v>19</v>
      </c>
      <c r="B38" s="633">
        <f>(STDEV(B31:B36)/B37)</f>
        <v>1.7543581439808337E-3</v>
      </c>
      <c r="C38" s="634"/>
      <c r="D38" s="634"/>
      <c r="E38" s="635"/>
    </row>
    <row r="39" spans="1:7" s="611" customFormat="1" ht="16.5" customHeight="1" x14ac:dyDescent="0.3">
      <c r="A39" s="636" t="s">
        <v>20</v>
      </c>
      <c r="B39" s="637">
        <f>COUNT(B31:B36)</f>
        <v>6</v>
      </c>
      <c r="C39" s="638"/>
      <c r="D39" s="639"/>
      <c r="E39" s="640"/>
    </row>
    <row r="40" spans="1:7" s="611" customFormat="1" ht="15.75" customHeight="1" x14ac:dyDescent="0.25">
      <c r="A40" s="616"/>
      <c r="B40" s="616"/>
      <c r="C40" s="616"/>
      <c r="D40" s="616"/>
      <c r="E40" s="616"/>
    </row>
    <row r="41" spans="1:7" s="611" customFormat="1" ht="16.5" customHeight="1" x14ac:dyDescent="0.3">
      <c r="A41" s="617" t="s">
        <v>21</v>
      </c>
      <c r="B41" s="641" t="s">
        <v>22</v>
      </c>
      <c r="C41" s="642"/>
      <c r="D41" s="642"/>
      <c r="E41" s="642"/>
    </row>
    <row r="42" spans="1:7" ht="16.5" customHeight="1" x14ac:dyDescent="0.3">
      <c r="A42" s="617"/>
      <c r="B42" s="641" t="s">
        <v>23</v>
      </c>
      <c r="C42" s="642"/>
      <c r="D42" s="642"/>
      <c r="E42" s="642"/>
    </row>
    <row r="43" spans="1:7" ht="16.5" customHeight="1" x14ac:dyDescent="0.3">
      <c r="A43" s="617"/>
      <c r="B43" s="641" t="s">
        <v>24</v>
      </c>
      <c r="C43" s="642"/>
      <c r="D43" s="642"/>
      <c r="E43" s="642"/>
    </row>
    <row r="44" spans="1:7" ht="14.25" customHeight="1" thickBot="1" x14ac:dyDescent="0.3">
      <c r="A44" s="643"/>
      <c r="B44" s="644"/>
      <c r="D44" s="645"/>
      <c r="F44" s="646"/>
      <c r="G44" s="646"/>
    </row>
    <row r="45" spans="1:7" ht="15" customHeight="1" x14ac:dyDescent="0.3">
      <c r="B45" s="701" t="s">
        <v>26</v>
      </c>
      <c r="C45" s="701"/>
      <c r="E45" s="647" t="s">
        <v>27</v>
      </c>
      <c r="F45" s="648"/>
      <c r="G45" s="647" t="s">
        <v>28</v>
      </c>
    </row>
    <row r="46" spans="1:7" ht="15" customHeight="1" x14ac:dyDescent="0.3">
      <c r="A46" s="649" t="s">
        <v>29</v>
      </c>
      <c r="B46" s="650" t="s">
        <v>143</v>
      </c>
      <c r="C46" s="650"/>
      <c r="E46" s="650" t="s">
        <v>144</v>
      </c>
      <c r="G46" s="650"/>
    </row>
    <row r="47" spans="1:7" ht="15" customHeight="1" x14ac:dyDescent="0.3">
      <c r="A47" s="649" t="s">
        <v>30</v>
      </c>
      <c r="B47" s="651"/>
      <c r="C47" s="651"/>
      <c r="E47" s="651"/>
      <c r="G47" s="652"/>
    </row>
  </sheetData>
  <sheetProtection formatCells="0" formatColumns="0" formatRows="0" insertColumns="0" insertRows="0" insertHyperlinks="0" deleteColumns="0" deleteRows="0" sort="0" autoFilter="0" pivotTables="0"/>
  <mergeCells count="2">
    <mergeCell ref="A1:E1"/>
    <mergeCell ref="B45:C45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8"/>
  <sheetViews>
    <sheetView topLeftCell="A29" workbookViewId="0">
      <selection activeCell="C47" sqref="C47"/>
    </sheetView>
  </sheetViews>
  <sheetFormatPr defaultRowHeight="13.5" x14ac:dyDescent="0.25"/>
  <cols>
    <col min="1" max="1" width="27.5703125" style="611" customWidth="1"/>
    <col min="2" max="2" width="20.42578125" style="611" customWidth="1"/>
    <col min="3" max="3" width="31.85546875" style="611" customWidth="1"/>
    <col min="4" max="4" width="25.85546875" style="611" customWidth="1"/>
    <col min="5" max="5" width="25.7109375" style="611" customWidth="1"/>
    <col min="6" max="6" width="23.140625" style="611" customWidth="1"/>
    <col min="7" max="7" width="28.42578125" style="611" customWidth="1"/>
    <col min="8" max="8" width="21.5703125" style="611" customWidth="1"/>
    <col min="9" max="9" width="9.140625" style="611" customWidth="1"/>
    <col min="10" max="16384" width="9.140625" style="646"/>
  </cols>
  <sheetData>
    <row r="1" spans="1:10" ht="18.75" customHeight="1" x14ac:dyDescent="0.3">
      <c r="A1" s="700" t="s">
        <v>0</v>
      </c>
      <c r="B1" s="700"/>
      <c r="C1" s="700"/>
      <c r="D1" s="700"/>
      <c r="E1" s="700"/>
    </row>
    <row r="2" spans="1:10" ht="16.5" customHeight="1" x14ac:dyDescent="0.3">
      <c r="A2" s="612" t="s">
        <v>1</v>
      </c>
      <c r="B2" s="613" t="s">
        <v>2</v>
      </c>
    </row>
    <row r="3" spans="1:10" ht="16.5" customHeight="1" x14ac:dyDescent="0.3">
      <c r="A3" s="614" t="s">
        <v>3</v>
      </c>
      <c r="B3" s="614" t="s">
        <v>136</v>
      </c>
      <c r="D3" s="615"/>
      <c r="E3" s="616"/>
    </row>
    <row r="4" spans="1:10" ht="16.5" customHeight="1" x14ac:dyDescent="0.3">
      <c r="A4" s="617" t="s">
        <v>4</v>
      </c>
      <c r="B4" s="696" t="s">
        <v>132</v>
      </c>
      <c r="C4" s="616"/>
      <c r="D4" s="616"/>
      <c r="E4" s="616"/>
    </row>
    <row r="5" spans="1:10" ht="16.5" customHeight="1" x14ac:dyDescent="0.3">
      <c r="A5" s="617" t="s">
        <v>6</v>
      </c>
      <c r="B5" s="618">
        <f>[1]Nevirapine!B28</f>
        <v>99.8</v>
      </c>
      <c r="C5" s="616"/>
      <c r="D5" s="616"/>
      <c r="E5" s="616"/>
    </row>
    <row r="6" spans="1:10" ht="16.5" customHeight="1" x14ac:dyDescent="0.3">
      <c r="A6" s="614" t="s">
        <v>8</v>
      </c>
      <c r="B6" s="618">
        <f>[1]Nevirapine!D43</f>
        <v>8.69</v>
      </c>
      <c r="C6" s="616"/>
      <c r="D6" s="616"/>
      <c r="E6" s="616"/>
    </row>
    <row r="7" spans="1:10" ht="16.5" customHeight="1" x14ac:dyDescent="0.3">
      <c r="A7" s="614" t="s">
        <v>10</v>
      </c>
      <c r="B7" s="619">
        <f>B6/100</f>
        <v>8.6899999999999991E-2</v>
      </c>
      <c r="C7" s="616"/>
      <c r="D7" s="616"/>
      <c r="E7" s="616"/>
    </row>
    <row r="8" spans="1:10" ht="15.75" customHeight="1" x14ac:dyDescent="0.25">
      <c r="A8" s="616"/>
      <c r="B8" s="616"/>
      <c r="C8" s="616"/>
      <c r="D8" s="616"/>
      <c r="E8" s="616"/>
    </row>
    <row r="9" spans="1:10" ht="16.5" customHeight="1" x14ac:dyDescent="0.3">
      <c r="A9" s="620" t="s">
        <v>13</v>
      </c>
      <c r="B9" s="621" t="s">
        <v>14</v>
      </c>
      <c r="C9" s="620" t="s">
        <v>15</v>
      </c>
      <c r="D9" s="620" t="s">
        <v>16</v>
      </c>
      <c r="E9" s="697" t="s">
        <v>17</v>
      </c>
      <c r="F9" s="697" t="s">
        <v>137</v>
      </c>
      <c r="J9" s="611"/>
    </row>
    <row r="10" spans="1:10" ht="16.5" customHeight="1" x14ac:dyDescent="0.3">
      <c r="A10" s="622">
        <v>1</v>
      </c>
      <c r="B10" s="623">
        <v>10970955</v>
      </c>
      <c r="C10" s="623">
        <v>6497.51</v>
      </c>
      <c r="D10" s="624">
        <v>1.05</v>
      </c>
      <c r="E10" s="625">
        <v>5.21</v>
      </c>
      <c r="F10" s="625">
        <v>6.76</v>
      </c>
      <c r="J10" s="611"/>
    </row>
    <row r="11" spans="1:10" ht="16.5" customHeight="1" x14ac:dyDescent="0.3">
      <c r="A11" s="622">
        <v>2</v>
      </c>
      <c r="B11" s="623">
        <v>10962119</v>
      </c>
      <c r="C11" s="623">
        <v>6501.15</v>
      </c>
      <c r="D11" s="624">
        <v>1.06</v>
      </c>
      <c r="E11" s="624">
        <v>5.22</v>
      </c>
      <c r="F11" s="624">
        <v>6.76</v>
      </c>
      <c r="J11" s="611"/>
    </row>
    <row r="12" spans="1:10" ht="16.5" customHeight="1" x14ac:dyDescent="0.3">
      <c r="A12" s="622">
        <v>3</v>
      </c>
      <c r="B12" s="623">
        <v>11011993</v>
      </c>
      <c r="C12" s="623">
        <v>6503.63</v>
      </c>
      <c r="D12" s="624">
        <v>1.06</v>
      </c>
      <c r="E12" s="624">
        <v>5.22</v>
      </c>
      <c r="F12" s="624">
        <v>6.76</v>
      </c>
      <c r="J12" s="611"/>
    </row>
    <row r="13" spans="1:10" ht="16.5" customHeight="1" x14ac:dyDescent="0.3">
      <c r="A13" s="622">
        <v>4</v>
      </c>
      <c r="B13" s="623">
        <v>10950768</v>
      </c>
      <c r="C13" s="623">
        <v>6507.19</v>
      </c>
      <c r="D13" s="624">
        <v>1.07</v>
      </c>
      <c r="E13" s="624">
        <v>5.22</v>
      </c>
      <c r="F13" s="624">
        <v>6.76</v>
      </c>
      <c r="J13" s="611"/>
    </row>
    <row r="14" spans="1:10" ht="16.5" customHeight="1" x14ac:dyDescent="0.3">
      <c r="A14" s="622">
        <v>5</v>
      </c>
      <c r="B14" s="623">
        <v>10993383</v>
      </c>
      <c r="C14" s="623">
        <v>6582.86</v>
      </c>
      <c r="D14" s="624">
        <v>1.08</v>
      </c>
      <c r="E14" s="624">
        <v>5.22</v>
      </c>
      <c r="F14" s="624">
        <v>6.76</v>
      </c>
      <c r="J14" s="611"/>
    </row>
    <row r="15" spans="1:10" ht="16.5" customHeight="1" x14ac:dyDescent="0.3">
      <c r="A15" s="622">
        <v>6</v>
      </c>
      <c r="B15" s="626">
        <v>11025232</v>
      </c>
      <c r="C15" s="626">
        <v>6588.28</v>
      </c>
      <c r="D15" s="627">
        <v>1.08</v>
      </c>
      <c r="E15" s="627">
        <v>5.22</v>
      </c>
      <c r="F15" s="627">
        <v>6.76</v>
      </c>
      <c r="J15" s="611"/>
    </row>
    <row r="16" spans="1:10" ht="16.5" customHeight="1" x14ac:dyDescent="0.3">
      <c r="A16" s="628" t="s">
        <v>18</v>
      </c>
      <c r="B16" s="629">
        <f>AVERAGE(B10:B15)</f>
        <v>10985741.666666666</v>
      </c>
      <c r="C16" s="630">
        <f>AVERAGE(C10:C15)</f>
        <v>6530.1033333333335</v>
      </c>
      <c r="D16" s="631">
        <f>AVERAGE(D10:D15)</f>
        <v>1.0666666666666667</v>
      </c>
      <c r="E16" s="631">
        <f>AVERAGE(E10:E15)</f>
        <v>5.2183333333333328</v>
      </c>
      <c r="F16" s="631">
        <f>AVERAGE(F10:F15)</f>
        <v>6.7599999999999989</v>
      </c>
      <c r="J16" s="611"/>
    </row>
    <row r="17" spans="1:10" ht="16.5" customHeight="1" x14ac:dyDescent="0.3">
      <c r="A17" s="632" t="s">
        <v>19</v>
      </c>
      <c r="B17" s="633">
        <f>(STDEV(B10:B15)/B16)</f>
        <v>2.6715609896788436E-3</v>
      </c>
      <c r="C17" s="634"/>
      <c r="D17" s="634"/>
      <c r="E17" s="634"/>
      <c r="F17" s="635"/>
      <c r="J17" s="611"/>
    </row>
    <row r="18" spans="1:10" s="611" customFormat="1" ht="16.5" customHeight="1" x14ac:dyDescent="0.3">
      <c r="A18" s="636" t="s">
        <v>20</v>
      </c>
      <c r="B18" s="637">
        <f>COUNT(B10:B15)</f>
        <v>6</v>
      </c>
      <c r="C18" s="638"/>
      <c r="D18" s="639"/>
      <c r="E18" s="639"/>
      <c r="F18" s="640"/>
    </row>
    <row r="19" spans="1:10" s="611" customFormat="1" ht="15.75" customHeight="1" x14ac:dyDescent="0.25">
      <c r="A19" s="616"/>
      <c r="B19" s="616"/>
      <c r="C19" s="616"/>
      <c r="D19" s="616"/>
      <c r="E19" s="616"/>
    </row>
    <row r="20" spans="1:10" s="611" customFormat="1" ht="16.5" customHeight="1" x14ac:dyDescent="0.3">
      <c r="A20" s="617" t="s">
        <v>21</v>
      </c>
      <c r="B20" s="641" t="s">
        <v>22</v>
      </c>
      <c r="C20" s="642"/>
      <c r="D20" s="642"/>
      <c r="E20" s="642"/>
    </row>
    <row r="21" spans="1:10" ht="16.5" customHeight="1" x14ac:dyDescent="0.3">
      <c r="A21" s="617"/>
      <c r="B21" s="641" t="s">
        <v>23</v>
      </c>
      <c r="C21" s="642"/>
      <c r="D21" s="642"/>
      <c r="E21" s="642"/>
    </row>
    <row r="22" spans="1:10" ht="16.5" customHeight="1" x14ac:dyDescent="0.3">
      <c r="A22" s="617"/>
      <c r="B22" s="641" t="s">
        <v>24</v>
      </c>
      <c r="C22" s="642"/>
      <c r="D22" s="642"/>
      <c r="E22" s="642"/>
    </row>
    <row r="23" spans="1:10" s="611" customFormat="1" ht="15.75" customHeight="1" x14ac:dyDescent="0.3">
      <c r="A23" s="616"/>
      <c r="B23" s="698" t="s">
        <v>139</v>
      </c>
      <c r="C23" s="616"/>
      <c r="D23" s="616"/>
      <c r="E23" s="616"/>
      <c r="J23" s="646"/>
    </row>
    <row r="24" spans="1:10" s="611" customFormat="1" ht="15.75" customHeight="1" x14ac:dyDescent="0.25">
      <c r="A24" s="616"/>
      <c r="B24" s="616"/>
      <c r="C24" s="616"/>
      <c r="D24" s="616"/>
      <c r="E24" s="616"/>
      <c r="J24" s="646"/>
    </row>
    <row r="25" spans="1:10" s="611" customFormat="1" ht="16.5" customHeight="1" x14ac:dyDescent="0.3">
      <c r="A25" s="612" t="s">
        <v>1</v>
      </c>
      <c r="B25" s="613" t="s">
        <v>25</v>
      </c>
      <c r="J25" s="646"/>
    </row>
    <row r="26" spans="1:10" s="611" customFormat="1" ht="16.5" customHeight="1" x14ac:dyDescent="0.3">
      <c r="A26" s="617" t="s">
        <v>4</v>
      </c>
      <c r="B26" s="614" t="s">
        <v>132</v>
      </c>
      <c r="C26" s="616"/>
      <c r="D26" s="616"/>
      <c r="E26" s="616"/>
      <c r="J26" s="646"/>
    </row>
    <row r="27" spans="1:10" s="611" customFormat="1" ht="16.5" customHeight="1" x14ac:dyDescent="0.3">
      <c r="A27" s="617" t="s">
        <v>6</v>
      </c>
      <c r="B27" s="618">
        <v>99.8</v>
      </c>
      <c r="C27" s="616"/>
      <c r="D27" s="616"/>
      <c r="E27" s="616"/>
      <c r="J27" s="646"/>
    </row>
    <row r="28" spans="1:10" s="611" customFormat="1" ht="16.5" customHeight="1" x14ac:dyDescent="0.3">
      <c r="A28" s="614" t="s">
        <v>8</v>
      </c>
      <c r="B28" s="618">
        <v>19.97</v>
      </c>
      <c r="C28" s="616"/>
      <c r="D28" s="616"/>
      <c r="E28" s="616"/>
      <c r="J28" s="646"/>
    </row>
    <row r="29" spans="1:10" s="611" customFormat="1" ht="16.5" customHeight="1" x14ac:dyDescent="0.3">
      <c r="A29" s="614" t="s">
        <v>10</v>
      </c>
      <c r="B29" s="619">
        <f>19.97/100</f>
        <v>0.19969999999999999</v>
      </c>
      <c r="C29" s="616"/>
      <c r="D29" s="616"/>
      <c r="E29" s="616"/>
      <c r="J29" s="646"/>
    </row>
    <row r="30" spans="1:10" s="611" customFormat="1" ht="15.75" customHeight="1" x14ac:dyDescent="0.25">
      <c r="A30" s="616"/>
      <c r="B30" s="616"/>
      <c r="C30" s="616"/>
      <c r="D30" s="616"/>
      <c r="E30" s="616"/>
      <c r="J30" s="646"/>
    </row>
    <row r="31" spans="1:10" s="611" customFormat="1" ht="16.5" customHeight="1" x14ac:dyDescent="0.3">
      <c r="A31" s="620" t="s">
        <v>13</v>
      </c>
      <c r="B31" s="621" t="s">
        <v>14</v>
      </c>
      <c r="C31" s="620" t="s">
        <v>15</v>
      </c>
      <c r="D31" s="620" t="s">
        <v>16</v>
      </c>
      <c r="E31" s="620" t="s">
        <v>17</v>
      </c>
      <c r="F31" s="620" t="s">
        <v>145</v>
      </c>
      <c r="J31" s="646"/>
    </row>
    <row r="32" spans="1:10" s="611" customFormat="1" ht="16.5" customHeight="1" x14ac:dyDescent="0.3">
      <c r="A32" s="622">
        <v>1</v>
      </c>
      <c r="B32" s="623">
        <v>47447554</v>
      </c>
      <c r="C32" s="623">
        <v>6969.3</v>
      </c>
      <c r="D32" s="624">
        <v>1.1000000000000001</v>
      </c>
      <c r="E32" s="625">
        <v>8.6</v>
      </c>
      <c r="F32" s="625">
        <v>12.6</v>
      </c>
      <c r="J32" s="646"/>
    </row>
    <row r="33" spans="1:10" s="611" customFormat="1" ht="16.5" customHeight="1" x14ac:dyDescent="0.3">
      <c r="A33" s="622">
        <v>2</v>
      </c>
      <c r="B33" s="623">
        <v>47268146</v>
      </c>
      <c r="C33" s="623">
        <v>6949.5</v>
      </c>
      <c r="D33" s="624">
        <v>1.1000000000000001</v>
      </c>
      <c r="E33" s="624">
        <v>8.5</v>
      </c>
      <c r="F33" s="624">
        <v>12.6</v>
      </c>
      <c r="J33" s="646"/>
    </row>
    <row r="34" spans="1:10" s="611" customFormat="1" ht="16.5" customHeight="1" x14ac:dyDescent="0.3">
      <c r="A34" s="622">
        <v>3</v>
      </c>
      <c r="B34" s="623">
        <v>47287591</v>
      </c>
      <c r="C34" s="623">
        <v>6961.3</v>
      </c>
      <c r="D34" s="624">
        <v>1.1000000000000001</v>
      </c>
      <c r="E34" s="624">
        <v>8.5</v>
      </c>
      <c r="F34" s="624">
        <v>12.6</v>
      </c>
      <c r="J34" s="646"/>
    </row>
    <row r="35" spans="1:10" s="611" customFormat="1" ht="16.5" customHeight="1" x14ac:dyDescent="0.3">
      <c r="A35" s="622">
        <v>4</v>
      </c>
      <c r="B35" s="623">
        <v>47259989</v>
      </c>
      <c r="C35" s="623">
        <v>6979.9</v>
      </c>
      <c r="D35" s="624">
        <v>1.1000000000000001</v>
      </c>
      <c r="E35" s="624">
        <v>8.5</v>
      </c>
      <c r="F35" s="624">
        <v>12.6</v>
      </c>
      <c r="J35" s="646"/>
    </row>
    <row r="36" spans="1:10" s="611" customFormat="1" ht="16.5" customHeight="1" x14ac:dyDescent="0.3">
      <c r="A36" s="622">
        <v>5</v>
      </c>
      <c r="B36" s="623">
        <v>47385004</v>
      </c>
      <c r="C36" s="623">
        <v>6990.7</v>
      </c>
      <c r="D36" s="624">
        <v>1.1000000000000001</v>
      </c>
      <c r="E36" s="624">
        <v>8.5</v>
      </c>
      <c r="F36" s="624">
        <v>12.6</v>
      </c>
      <c r="J36" s="646"/>
    </row>
    <row r="37" spans="1:10" s="611" customFormat="1" ht="16.5" customHeight="1" x14ac:dyDescent="0.3">
      <c r="A37" s="622">
        <v>6</v>
      </c>
      <c r="B37" s="626">
        <v>47399219</v>
      </c>
      <c r="C37" s="626">
        <v>6972.6</v>
      </c>
      <c r="D37" s="627">
        <v>1.1000000000000001</v>
      </c>
      <c r="E37" s="627">
        <v>8.5</v>
      </c>
      <c r="F37" s="627">
        <v>12.6</v>
      </c>
      <c r="J37" s="646"/>
    </row>
    <row r="38" spans="1:10" s="611" customFormat="1" ht="16.5" customHeight="1" x14ac:dyDescent="0.3">
      <c r="A38" s="628" t="s">
        <v>18</v>
      </c>
      <c r="B38" s="629">
        <f>AVERAGE(B32:B37)</f>
        <v>47341250.5</v>
      </c>
      <c r="C38" s="630">
        <f>AVERAGE(C32:C37)</f>
        <v>6970.5499999999993</v>
      </c>
      <c r="D38" s="631">
        <f>AVERAGE(D32:D37)</f>
        <v>1.0999999999999999</v>
      </c>
      <c r="E38" s="631">
        <f>AVERAGE(E32:E37)</f>
        <v>8.5166666666666675</v>
      </c>
      <c r="F38" s="631">
        <f>AVERAGE(F32:F37)</f>
        <v>12.6</v>
      </c>
      <c r="J38" s="646"/>
    </row>
    <row r="39" spans="1:10" s="611" customFormat="1" ht="16.5" customHeight="1" x14ac:dyDescent="0.3">
      <c r="A39" s="632" t="s">
        <v>19</v>
      </c>
      <c r="B39" s="633">
        <f>(STDEV(B32:B37)/B38)</f>
        <v>1.6739992093610229E-3</v>
      </c>
      <c r="C39" s="634"/>
      <c r="D39" s="634"/>
      <c r="E39" s="635"/>
      <c r="J39" s="646"/>
    </row>
    <row r="40" spans="1:10" s="611" customFormat="1" ht="16.5" customHeight="1" x14ac:dyDescent="0.3">
      <c r="A40" s="636" t="s">
        <v>20</v>
      </c>
      <c r="B40" s="637">
        <f>COUNT(B32:B37)</f>
        <v>6</v>
      </c>
      <c r="C40" s="638"/>
      <c r="D40" s="639"/>
      <c r="E40" s="640"/>
    </row>
    <row r="41" spans="1:10" s="611" customFormat="1" ht="15.75" customHeight="1" x14ac:dyDescent="0.25">
      <c r="A41" s="616"/>
      <c r="B41" s="616"/>
      <c r="C41" s="616"/>
      <c r="D41" s="616"/>
      <c r="E41" s="616"/>
    </row>
    <row r="42" spans="1:10" s="611" customFormat="1" ht="16.5" customHeight="1" x14ac:dyDescent="0.3">
      <c r="A42" s="617" t="s">
        <v>21</v>
      </c>
      <c r="B42" s="641" t="s">
        <v>22</v>
      </c>
      <c r="C42" s="642"/>
      <c r="D42" s="642"/>
      <c r="E42" s="642"/>
    </row>
    <row r="43" spans="1:10" s="611" customFormat="1" ht="16.5" customHeight="1" x14ac:dyDescent="0.3">
      <c r="A43" s="617"/>
      <c r="B43" s="641" t="s">
        <v>23</v>
      </c>
      <c r="C43" s="642"/>
      <c r="D43" s="642"/>
      <c r="E43" s="642"/>
      <c r="J43" s="646"/>
    </row>
    <row r="44" spans="1:10" s="611" customFormat="1" ht="16.5" customHeight="1" x14ac:dyDescent="0.3">
      <c r="A44" s="617"/>
      <c r="B44" s="641" t="s">
        <v>24</v>
      </c>
      <c r="C44" s="642"/>
      <c r="D44" s="642"/>
      <c r="E44" s="642"/>
      <c r="J44" s="646"/>
    </row>
    <row r="45" spans="1:10" s="611" customFormat="1" ht="14.25" customHeight="1" thickBot="1" x14ac:dyDescent="0.35">
      <c r="A45" s="643"/>
      <c r="B45" s="698" t="s">
        <v>147</v>
      </c>
      <c r="D45" s="645"/>
      <c r="F45" s="646"/>
      <c r="G45" s="646"/>
      <c r="J45" s="646"/>
    </row>
    <row r="46" spans="1:10" s="611" customFormat="1" ht="15" customHeight="1" x14ac:dyDescent="0.3">
      <c r="B46" s="701" t="s">
        <v>26</v>
      </c>
      <c r="C46" s="701"/>
      <c r="E46" s="647" t="s">
        <v>27</v>
      </c>
      <c r="F46" s="648"/>
      <c r="G46" s="647" t="s">
        <v>28</v>
      </c>
      <c r="J46" s="646"/>
    </row>
    <row r="47" spans="1:10" s="611" customFormat="1" ht="15" customHeight="1" x14ac:dyDescent="0.3">
      <c r="A47" s="649" t="s">
        <v>29</v>
      </c>
      <c r="B47" s="650" t="s">
        <v>143</v>
      </c>
      <c r="C47" s="650"/>
      <c r="E47" s="650" t="s">
        <v>144</v>
      </c>
      <c r="G47" s="650"/>
      <c r="J47" s="646"/>
    </row>
    <row r="48" spans="1:10" s="611" customFormat="1" ht="15" customHeight="1" x14ac:dyDescent="0.3">
      <c r="A48" s="649" t="s">
        <v>30</v>
      </c>
      <c r="B48" s="651"/>
      <c r="C48" s="651"/>
      <c r="E48" s="651"/>
      <c r="G48" s="652"/>
      <c r="J48" s="646"/>
    </row>
  </sheetData>
  <sheetProtection formatCells="0" formatColumns="0" formatRows="0" insertColumns="0" insertRows="0" insertHyperlinks="0" deleteColumns="0" deleteRows="0" sort="0" autoFilter="0" pivotTables="0"/>
  <mergeCells count="2">
    <mergeCell ref="A1:E1"/>
    <mergeCell ref="B46:C46"/>
  </mergeCells>
  <pageMargins left="0.7" right="0.7" top="0.75" bottom="0.75" header="0.3" footer="0.3"/>
  <pageSetup scale="41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8"/>
  <sheetViews>
    <sheetView topLeftCell="A28" workbookViewId="0">
      <selection activeCell="C39" sqref="C39"/>
    </sheetView>
  </sheetViews>
  <sheetFormatPr defaultRowHeight="13.5" x14ac:dyDescent="0.25"/>
  <cols>
    <col min="1" max="1" width="27.5703125" style="653" customWidth="1"/>
    <col min="2" max="2" width="20.42578125" style="653" customWidth="1"/>
    <col min="3" max="3" width="31.85546875" style="653" customWidth="1"/>
    <col min="4" max="4" width="25.85546875" style="653" customWidth="1"/>
    <col min="5" max="5" width="25.7109375" style="653" customWidth="1"/>
    <col min="6" max="6" width="23.140625" style="653" customWidth="1"/>
    <col min="7" max="7" width="28.42578125" style="653" customWidth="1"/>
    <col min="8" max="8" width="21.5703125" style="653" customWidth="1"/>
    <col min="9" max="9" width="9.140625" style="653" customWidth="1"/>
    <col min="10" max="16384" width="9.140625" style="654"/>
  </cols>
  <sheetData>
    <row r="1" spans="1:10" ht="18.75" customHeight="1" x14ac:dyDescent="0.3">
      <c r="A1" s="702" t="s">
        <v>0</v>
      </c>
      <c r="B1" s="702"/>
      <c r="C1" s="702"/>
      <c r="D1" s="702"/>
      <c r="E1" s="702"/>
    </row>
    <row r="2" spans="1:10" ht="16.5" customHeight="1" x14ac:dyDescent="0.3">
      <c r="A2" s="655" t="s">
        <v>1</v>
      </c>
      <c r="B2" s="656" t="s">
        <v>2</v>
      </c>
    </row>
    <row r="3" spans="1:10" ht="16.5" customHeight="1" x14ac:dyDescent="0.3">
      <c r="A3" s="657" t="s">
        <v>3</v>
      </c>
      <c r="B3" s="657" t="s">
        <v>136</v>
      </c>
      <c r="D3" s="658"/>
      <c r="E3" s="659"/>
    </row>
    <row r="4" spans="1:10" ht="16.5" customHeight="1" x14ac:dyDescent="0.3">
      <c r="A4" s="660" t="s">
        <v>4</v>
      </c>
      <c r="B4" s="657" t="s">
        <v>134</v>
      </c>
      <c r="C4" s="659"/>
      <c r="D4" s="659"/>
      <c r="E4" s="659"/>
    </row>
    <row r="5" spans="1:10" ht="16.5" customHeight="1" x14ac:dyDescent="0.3">
      <c r="A5" s="660" t="s">
        <v>6</v>
      </c>
      <c r="B5" s="661">
        <f>[1]Zidovudine!B28</f>
        <v>99</v>
      </c>
      <c r="C5" s="659"/>
      <c r="D5" s="659"/>
      <c r="E5" s="659"/>
    </row>
    <row r="6" spans="1:10" ht="16.5" customHeight="1" x14ac:dyDescent="0.3">
      <c r="A6" s="657" t="s">
        <v>8</v>
      </c>
      <c r="B6" s="661">
        <f>[1]Zidovudine!D43</f>
        <v>28.1</v>
      </c>
      <c r="C6" s="659"/>
      <c r="D6" s="659"/>
      <c r="E6" s="659"/>
    </row>
    <row r="7" spans="1:10" ht="16.5" customHeight="1" x14ac:dyDescent="0.3">
      <c r="A7" s="657" t="s">
        <v>10</v>
      </c>
      <c r="B7" s="662">
        <f>B6/100</f>
        <v>0.28100000000000003</v>
      </c>
      <c r="C7" s="659"/>
      <c r="D7" s="659"/>
      <c r="E7" s="659"/>
    </row>
    <row r="8" spans="1:10" ht="15.75" customHeight="1" x14ac:dyDescent="0.25">
      <c r="A8" s="659"/>
      <c r="B8" s="659"/>
      <c r="C8" s="659"/>
      <c r="D8" s="659"/>
      <c r="E8" s="659"/>
    </row>
    <row r="9" spans="1:10" ht="16.5" customHeight="1" x14ac:dyDescent="0.3">
      <c r="A9" s="663" t="s">
        <v>13</v>
      </c>
      <c r="B9" s="664" t="s">
        <v>14</v>
      </c>
      <c r="C9" s="663" t="s">
        <v>15</v>
      </c>
      <c r="D9" s="663" t="s">
        <v>16</v>
      </c>
      <c r="E9" s="665" t="s">
        <v>17</v>
      </c>
      <c r="F9" s="665" t="s">
        <v>137</v>
      </c>
      <c r="J9" s="653"/>
    </row>
    <row r="10" spans="1:10" ht="16.5" customHeight="1" x14ac:dyDescent="0.3">
      <c r="A10" s="666">
        <v>1</v>
      </c>
      <c r="B10" s="667">
        <v>49705639</v>
      </c>
      <c r="C10" s="667">
        <v>6569.71</v>
      </c>
      <c r="D10" s="668">
        <v>1.1100000000000001</v>
      </c>
      <c r="E10" s="669">
        <v>3.72</v>
      </c>
      <c r="F10" s="669">
        <v>5.27</v>
      </c>
      <c r="J10" s="653"/>
    </row>
    <row r="11" spans="1:10" ht="16.5" customHeight="1" x14ac:dyDescent="0.3">
      <c r="A11" s="666">
        <v>2</v>
      </c>
      <c r="B11" s="667">
        <v>49650466</v>
      </c>
      <c r="C11" s="667">
        <v>6568.8</v>
      </c>
      <c r="D11" s="668">
        <v>1.1200000000000001</v>
      </c>
      <c r="E11" s="668">
        <v>3.72</v>
      </c>
      <c r="F11" s="668">
        <v>5.26</v>
      </c>
      <c r="J11" s="653"/>
    </row>
    <row r="12" spans="1:10" ht="16.5" customHeight="1" x14ac:dyDescent="0.3">
      <c r="A12" s="666">
        <v>3</v>
      </c>
      <c r="B12" s="667">
        <v>49879574</v>
      </c>
      <c r="C12" s="667">
        <v>6562.82</v>
      </c>
      <c r="D12" s="668">
        <v>1.1299999999999999</v>
      </c>
      <c r="E12" s="668">
        <v>3.72</v>
      </c>
      <c r="F12" s="668">
        <v>5.26</v>
      </c>
      <c r="J12" s="653"/>
    </row>
    <row r="13" spans="1:10" ht="16.5" customHeight="1" x14ac:dyDescent="0.3">
      <c r="A13" s="666">
        <v>4</v>
      </c>
      <c r="B13" s="667">
        <v>49613766</v>
      </c>
      <c r="C13" s="667">
        <v>6570.43</v>
      </c>
      <c r="D13" s="668">
        <v>1.1200000000000001</v>
      </c>
      <c r="E13" s="668">
        <v>3.72</v>
      </c>
      <c r="F13" s="668">
        <v>5.26</v>
      </c>
      <c r="J13" s="653"/>
    </row>
    <row r="14" spans="1:10" ht="16.5" customHeight="1" x14ac:dyDescent="0.3">
      <c r="A14" s="666">
        <v>5</v>
      </c>
      <c r="B14" s="667">
        <v>49802921</v>
      </c>
      <c r="C14" s="667">
        <v>6584.57</v>
      </c>
      <c r="D14" s="668">
        <v>1.0900000000000001</v>
      </c>
      <c r="E14" s="668">
        <v>3.73</v>
      </c>
      <c r="F14" s="668">
        <v>5.28</v>
      </c>
      <c r="J14" s="653"/>
    </row>
    <row r="15" spans="1:10" ht="16.5" customHeight="1" x14ac:dyDescent="0.3">
      <c r="A15" s="666">
        <v>6</v>
      </c>
      <c r="B15" s="670">
        <v>49931197</v>
      </c>
      <c r="C15" s="670">
        <v>6578.47</v>
      </c>
      <c r="D15" s="671">
        <v>1.0900000000000001</v>
      </c>
      <c r="E15" s="671">
        <v>3.73</v>
      </c>
      <c r="F15" s="671">
        <v>5.28</v>
      </c>
      <c r="J15" s="653"/>
    </row>
    <row r="16" spans="1:10" ht="16.5" customHeight="1" x14ac:dyDescent="0.3">
      <c r="A16" s="672" t="s">
        <v>18</v>
      </c>
      <c r="B16" s="673">
        <f>AVERAGE(B10:B15)</f>
        <v>49763927.166666664</v>
      </c>
      <c r="C16" s="674">
        <f>AVERAGE(C10:C15)</f>
        <v>6572.4666666666672</v>
      </c>
      <c r="D16" s="675">
        <f>AVERAGE(D10:D15)</f>
        <v>1.1100000000000001</v>
      </c>
      <c r="E16" s="675">
        <f>AVERAGE(E10:E15)</f>
        <v>3.7233333333333332</v>
      </c>
      <c r="F16" s="675">
        <f>AVERAGE(F10:F15)</f>
        <v>5.2683333333333335</v>
      </c>
      <c r="J16" s="653"/>
    </row>
    <row r="17" spans="1:10" ht="16.5" customHeight="1" x14ac:dyDescent="0.3">
      <c r="A17" s="676" t="s">
        <v>19</v>
      </c>
      <c r="B17" s="677">
        <f>(STDEV(B10:B15)/B16)</f>
        <v>2.568581693665107E-3</v>
      </c>
      <c r="C17" s="678"/>
      <c r="D17" s="678"/>
      <c r="E17" s="678"/>
      <c r="F17" s="679"/>
      <c r="J17" s="653"/>
    </row>
    <row r="18" spans="1:10" s="653" customFormat="1" ht="16.5" customHeight="1" x14ac:dyDescent="0.3">
      <c r="A18" s="680" t="s">
        <v>20</v>
      </c>
      <c r="B18" s="681">
        <f>COUNT(B10:B15)</f>
        <v>6</v>
      </c>
      <c r="C18" s="682"/>
      <c r="D18" s="683"/>
      <c r="E18" s="683"/>
      <c r="F18" s="684"/>
    </row>
    <row r="19" spans="1:10" s="653" customFormat="1" ht="15.75" customHeight="1" x14ac:dyDescent="0.25">
      <c r="A19" s="659"/>
      <c r="B19" s="659"/>
      <c r="C19" s="659"/>
      <c r="D19" s="659"/>
      <c r="E19" s="659"/>
    </row>
    <row r="20" spans="1:10" s="653" customFormat="1" ht="16.5" customHeight="1" x14ac:dyDescent="0.3">
      <c r="A20" s="660" t="s">
        <v>21</v>
      </c>
      <c r="B20" s="685" t="s">
        <v>22</v>
      </c>
      <c r="C20" s="686"/>
      <c r="D20" s="686"/>
      <c r="E20" s="686"/>
    </row>
    <row r="21" spans="1:10" ht="16.5" customHeight="1" x14ac:dyDescent="0.3">
      <c r="A21" s="660"/>
      <c r="B21" s="685" t="s">
        <v>23</v>
      </c>
      <c r="C21" s="686"/>
      <c r="D21" s="686"/>
      <c r="E21" s="686"/>
    </row>
    <row r="22" spans="1:10" ht="16.5" customHeight="1" x14ac:dyDescent="0.3">
      <c r="A22" s="660"/>
      <c r="B22" s="685" t="s">
        <v>24</v>
      </c>
      <c r="C22" s="686"/>
      <c r="D22" s="686"/>
      <c r="E22" s="686"/>
    </row>
    <row r="23" spans="1:10" s="653" customFormat="1" ht="15.75" customHeight="1" x14ac:dyDescent="0.3">
      <c r="A23" s="659"/>
      <c r="B23" s="687" t="s">
        <v>138</v>
      </c>
      <c r="C23" s="659"/>
      <c r="D23" s="659"/>
      <c r="E23" s="659"/>
      <c r="J23" s="654"/>
    </row>
    <row r="24" spans="1:10" s="653" customFormat="1" ht="15.75" customHeight="1" x14ac:dyDescent="0.25">
      <c r="A24" s="659"/>
      <c r="B24" s="659"/>
      <c r="C24" s="659"/>
      <c r="D24" s="659"/>
      <c r="E24" s="659"/>
      <c r="J24" s="654"/>
    </row>
    <row r="25" spans="1:10" s="653" customFormat="1" ht="16.5" customHeight="1" x14ac:dyDescent="0.3">
      <c r="A25" s="655" t="s">
        <v>1</v>
      </c>
      <c r="B25" s="656" t="s">
        <v>25</v>
      </c>
      <c r="J25" s="654"/>
    </row>
    <row r="26" spans="1:10" s="653" customFormat="1" ht="16.5" customHeight="1" x14ac:dyDescent="0.3">
      <c r="A26" s="660" t="s">
        <v>4</v>
      </c>
      <c r="B26" s="657" t="s">
        <v>134</v>
      </c>
      <c r="C26" s="659"/>
      <c r="D26" s="659"/>
      <c r="E26" s="659"/>
      <c r="J26" s="654"/>
    </row>
    <row r="27" spans="1:10" s="653" customFormat="1" ht="16.5" customHeight="1" x14ac:dyDescent="0.3">
      <c r="A27" s="660" t="s">
        <v>6</v>
      </c>
      <c r="B27" s="661">
        <v>99</v>
      </c>
      <c r="C27" s="659"/>
      <c r="D27" s="659"/>
      <c r="E27" s="659"/>
      <c r="J27" s="654"/>
    </row>
    <row r="28" spans="1:10" s="653" customFormat="1" ht="16.5" customHeight="1" x14ac:dyDescent="0.3">
      <c r="A28" s="657" t="s">
        <v>8</v>
      </c>
      <c r="B28" s="661">
        <v>29.76</v>
      </c>
      <c r="C28" s="659"/>
      <c r="D28" s="659"/>
      <c r="E28" s="659"/>
      <c r="J28" s="654"/>
    </row>
    <row r="29" spans="1:10" s="653" customFormat="1" ht="16.5" customHeight="1" x14ac:dyDescent="0.3">
      <c r="A29" s="657" t="s">
        <v>10</v>
      </c>
      <c r="B29" s="662">
        <f>29.76/100</f>
        <v>0.29760000000000003</v>
      </c>
      <c r="C29" s="659"/>
      <c r="D29" s="659"/>
      <c r="E29" s="659"/>
      <c r="J29" s="654"/>
    </row>
    <row r="30" spans="1:10" s="653" customFormat="1" ht="15.75" customHeight="1" x14ac:dyDescent="0.25">
      <c r="A30" s="659"/>
      <c r="B30" s="659"/>
      <c r="C30" s="659"/>
      <c r="D30" s="659"/>
      <c r="E30" s="659"/>
      <c r="J30" s="654"/>
    </row>
    <row r="31" spans="1:10" s="653" customFormat="1" ht="16.5" customHeight="1" x14ac:dyDescent="0.3">
      <c r="A31" s="663" t="s">
        <v>13</v>
      </c>
      <c r="B31" s="664" t="s">
        <v>14</v>
      </c>
      <c r="C31" s="663" t="s">
        <v>15</v>
      </c>
      <c r="D31" s="663" t="s">
        <v>16</v>
      </c>
      <c r="E31" s="663" t="s">
        <v>17</v>
      </c>
      <c r="F31" s="663" t="s">
        <v>145</v>
      </c>
      <c r="J31" s="654"/>
    </row>
    <row r="32" spans="1:10" s="653" customFormat="1" ht="16.5" customHeight="1" x14ac:dyDescent="0.3">
      <c r="A32" s="666">
        <v>1</v>
      </c>
      <c r="B32" s="667">
        <v>93717691</v>
      </c>
      <c r="C32" s="753">
        <v>6981.1</v>
      </c>
      <c r="D32" s="754">
        <v>1.1000000000000001</v>
      </c>
      <c r="E32" s="755">
        <v>4.5999999999999996</v>
      </c>
      <c r="F32" s="669">
        <v>8.1999999999999993</v>
      </c>
      <c r="J32" s="654"/>
    </row>
    <row r="33" spans="1:10" s="653" customFormat="1" ht="16.5" customHeight="1" x14ac:dyDescent="0.3">
      <c r="A33" s="666">
        <v>2</v>
      </c>
      <c r="B33" s="667">
        <v>93372122</v>
      </c>
      <c r="C33" s="753">
        <v>7006.5</v>
      </c>
      <c r="D33" s="754">
        <v>1.1000000000000001</v>
      </c>
      <c r="E33" s="754">
        <v>4.5999999999999996</v>
      </c>
      <c r="F33" s="668">
        <v>8.1999999999999993</v>
      </c>
      <c r="J33" s="654"/>
    </row>
    <row r="34" spans="1:10" s="653" customFormat="1" ht="16.5" customHeight="1" x14ac:dyDescent="0.3">
      <c r="A34" s="666">
        <v>3</v>
      </c>
      <c r="B34" s="667">
        <v>93381491</v>
      </c>
      <c r="C34" s="753">
        <v>7012.8</v>
      </c>
      <c r="D34" s="754">
        <v>1.1000000000000001</v>
      </c>
      <c r="E34" s="754">
        <v>4.5999999999999996</v>
      </c>
      <c r="F34" s="668">
        <v>8.1999999999999993</v>
      </c>
      <c r="J34" s="654"/>
    </row>
    <row r="35" spans="1:10" s="653" customFormat="1" ht="16.5" customHeight="1" x14ac:dyDescent="0.3">
      <c r="A35" s="666">
        <v>4</v>
      </c>
      <c r="B35" s="667">
        <v>93338067</v>
      </c>
      <c r="C35" s="753">
        <v>7019.6</v>
      </c>
      <c r="D35" s="754">
        <v>1.1000000000000001</v>
      </c>
      <c r="E35" s="754">
        <v>4.5999999999999996</v>
      </c>
      <c r="F35" s="668">
        <v>8.1999999999999993</v>
      </c>
      <c r="J35" s="654"/>
    </row>
    <row r="36" spans="1:10" s="653" customFormat="1" ht="16.5" customHeight="1" x14ac:dyDescent="0.3">
      <c r="A36" s="666">
        <v>5</v>
      </c>
      <c r="B36" s="667">
        <v>93532701</v>
      </c>
      <c r="C36" s="753">
        <v>7023.6</v>
      </c>
      <c r="D36" s="754">
        <v>1.1000000000000001</v>
      </c>
      <c r="E36" s="754">
        <v>4.5999999999999996</v>
      </c>
      <c r="F36" s="668">
        <v>8.1999999999999993</v>
      </c>
      <c r="J36" s="654"/>
    </row>
    <row r="37" spans="1:10" s="653" customFormat="1" ht="16.5" customHeight="1" x14ac:dyDescent="0.3">
      <c r="A37" s="666">
        <v>6</v>
      </c>
      <c r="B37" s="670">
        <v>93566264</v>
      </c>
      <c r="C37" s="756">
        <v>7034.5</v>
      </c>
      <c r="D37" s="757">
        <v>1.1000000000000001</v>
      </c>
      <c r="E37" s="757">
        <v>4.5999999999999996</v>
      </c>
      <c r="F37" s="671">
        <v>8.1999999999999993</v>
      </c>
      <c r="J37" s="654"/>
    </row>
    <row r="38" spans="1:10" s="653" customFormat="1" ht="16.5" customHeight="1" x14ac:dyDescent="0.3">
      <c r="A38" s="672" t="s">
        <v>18</v>
      </c>
      <c r="B38" s="673">
        <f>AVERAGE(B32:B37)</f>
        <v>93484722.666666672</v>
      </c>
      <c r="C38" s="674">
        <f>AVERAGE(C32:C37)</f>
        <v>7013.0166666666664</v>
      </c>
      <c r="D38" s="675">
        <f>AVERAGE(D32:D37)</f>
        <v>1.0999999999999999</v>
      </c>
      <c r="E38" s="675">
        <f>AVERAGE(E32:E37)</f>
        <v>4.6000000000000005</v>
      </c>
      <c r="F38" s="675">
        <f>AVERAGE(F32:F37)</f>
        <v>8.2000000000000011</v>
      </c>
      <c r="J38" s="654"/>
    </row>
    <row r="39" spans="1:10" s="653" customFormat="1" ht="16.5" customHeight="1" x14ac:dyDescent="0.3">
      <c r="A39" s="676" t="s">
        <v>19</v>
      </c>
      <c r="B39" s="677">
        <f>(STDEV(B32:B37)/B38)</f>
        <v>1.5726220793075328E-3</v>
      </c>
      <c r="C39" s="678"/>
      <c r="D39" s="678"/>
      <c r="E39" s="679"/>
      <c r="F39" s="679"/>
      <c r="J39" s="654"/>
    </row>
    <row r="40" spans="1:10" s="653" customFormat="1" ht="16.5" customHeight="1" x14ac:dyDescent="0.3">
      <c r="A40" s="680" t="s">
        <v>20</v>
      </c>
      <c r="B40" s="681">
        <f>COUNT(B32:B37)</f>
        <v>6</v>
      </c>
      <c r="C40" s="682"/>
      <c r="D40" s="683"/>
      <c r="E40" s="684"/>
      <c r="F40" s="684"/>
    </row>
    <row r="41" spans="1:10" s="653" customFormat="1" ht="15.75" customHeight="1" x14ac:dyDescent="0.25">
      <c r="A41" s="659"/>
      <c r="B41" s="659"/>
      <c r="C41" s="659"/>
      <c r="D41" s="659"/>
      <c r="E41" s="659"/>
    </row>
    <row r="42" spans="1:10" s="653" customFormat="1" ht="16.5" customHeight="1" x14ac:dyDescent="0.3">
      <c r="A42" s="660" t="s">
        <v>21</v>
      </c>
      <c r="B42" s="685" t="s">
        <v>22</v>
      </c>
      <c r="C42" s="686"/>
      <c r="D42" s="686"/>
      <c r="E42" s="686"/>
    </row>
    <row r="43" spans="1:10" s="653" customFormat="1" ht="16.5" customHeight="1" x14ac:dyDescent="0.3">
      <c r="A43" s="660"/>
      <c r="B43" s="685" t="s">
        <v>23</v>
      </c>
      <c r="C43" s="686"/>
      <c r="D43" s="686"/>
      <c r="E43" s="686"/>
      <c r="J43" s="654"/>
    </row>
    <row r="44" spans="1:10" s="653" customFormat="1" ht="16.5" customHeight="1" x14ac:dyDescent="0.3">
      <c r="A44" s="660"/>
      <c r="B44" s="685" t="s">
        <v>24</v>
      </c>
      <c r="C44" s="686"/>
      <c r="D44" s="686"/>
      <c r="E44" s="686"/>
      <c r="J44" s="654"/>
    </row>
    <row r="45" spans="1:10" s="653" customFormat="1" ht="14.25" customHeight="1" thickBot="1" x14ac:dyDescent="0.35">
      <c r="A45" s="688"/>
      <c r="B45" s="687" t="s">
        <v>146</v>
      </c>
      <c r="D45" s="689"/>
      <c r="F45" s="654"/>
      <c r="G45" s="654"/>
      <c r="J45" s="654"/>
    </row>
    <row r="46" spans="1:10" s="653" customFormat="1" ht="15" customHeight="1" x14ac:dyDescent="0.3">
      <c r="B46" s="703" t="s">
        <v>26</v>
      </c>
      <c r="C46" s="703"/>
      <c r="E46" s="690" t="s">
        <v>27</v>
      </c>
      <c r="F46" s="691"/>
      <c r="G46" s="690" t="s">
        <v>28</v>
      </c>
      <c r="J46" s="654"/>
    </row>
    <row r="47" spans="1:10" s="653" customFormat="1" ht="15" customHeight="1" x14ac:dyDescent="0.3">
      <c r="A47" s="692" t="s">
        <v>29</v>
      </c>
      <c r="B47" s="693" t="s">
        <v>143</v>
      </c>
      <c r="C47" s="693"/>
      <c r="E47" s="693" t="s">
        <v>144</v>
      </c>
      <c r="G47" s="693"/>
      <c r="J47" s="654"/>
    </row>
    <row r="48" spans="1:10" s="653" customFormat="1" ht="15" customHeight="1" x14ac:dyDescent="0.3">
      <c r="A48" s="692" t="s">
        <v>30</v>
      </c>
      <c r="B48" s="694"/>
      <c r="C48" s="694"/>
      <c r="E48" s="694"/>
      <c r="G48" s="695"/>
      <c r="J48" s="654"/>
    </row>
  </sheetData>
  <sheetProtection formatCells="0" formatColumns="0" formatRows="0" insertColumns="0" insertRows="0" insertHyperlinks="0" deleteColumns="0" deleteRows="0" sort="0" autoFilter="0" pivotTables="0"/>
  <mergeCells count="2">
    <mergeCell ref="A1:E1"/>
    <mergeCell ref="B46:C46"/>
  </mergeCells>
  <pageMargins left="0.7" right="0.7" top="0.75" bottom="0.75" header="0.3" footer="0.3"/>
  <pageSetup scale="5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0:H54"/>
  <sheetViews>
    <sheetView view="pageBreakPreview" topLeftCell="A32" workbookViewId="0">
      <selection activeCell="E31" sqref="E31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707" t="s">
        <v>31</v>
      </c>
      <c r="B11" s="708"/>
      <c r="C11" s="708"/>
      <c r="D11" s="708"/>
      <c r="E11" s="708"/>
      <c r="F11" s="709"/>
      <c r="G11" s="43"/>
    </row>
    <row r="12" spans="1:7" ht="16.5" customHeight="1" x14ac:dyDescent="0.3">
      <c r="A12" s="706" t="s">
        <v>32</v>
      </c>
      <c r="B12" s="706"/>
      <c r="C12" s="706"/>
      <c r="D12" s="706"/>
      <c r="E12" s="706"/>
      <c r="F12" s="706"/>
      <c r="G12" s="42"/>
    </row>
    <row r="14" spans="1:7" ht="16.5" customHeight="1" x14ac:dyDescent="0.3">
      <c r="A14" s="711" t="s">
        <v>33</v>
      </c>
      <c r="B14" s="711"/>
      <c r="C14" s="12" t="s">
        <v>5</v>
      </c>
    </row>
    <row r="15" spans="1:7" ht="16.5" customHeight="1" x14ac:dyDescent="0.3">
      <c r="A15" s="711" t="s">
        <v>34</v>
      </c>
      <c r="B15" s="711"/>
      <c r="C15" s="12" t="s">
        <v>7</v>
      </c>
    </row>
    <row r="16" spans="1:7" ht="16.5" customHeight="1" x14ac:dyDescent="0.3">
      <c r="A16" s="711" t="s">
        <v>35</v>
      </c>
      <c r="B16" s="711"/>
      <c r="C16" s="12" t="s">
        <v>9</v>
      </c>
    </row>
    <row r="17" spans="1:5" ht="16.5" customHeight="1" x14ac:dyDescent="0.3">
      <c r="A17" s="711" t="s">
        <v>36</v>
      </c>
      <c r="B17" s="711"/>
      <c r="C17" s="12" t="s">
        <v>11</v>
      </c>
    </row>
    <row r="18" spans="1:5" ht="16.5" customHeight="1" x14ac:dyDescent="0.3">
      <c r="A18" s="711" t="s">
        <v>37</v>
      </c>
      <c r="B18" s="711"/>
      <c r="C18" s="49" t="s">
        <v>12</v>
      </c>
    </row>
    <row r="19" spans="1:5" ht="16.5" customHeight="1" x14ac:dyDescent="0.3">
      <c r="A19" s="711" t="s">
        <v>38</v>
      </c>
      <c r="B19" s="711"/>
      <c r="C19" s="49" t="e">
        <f>#REF!</f>
        <v>#REF!</v>
      </c>
    </row>
    <row r="20" spans="1:5" ht="16.5" customHeight="1" x14ac:dyDescent="0.3">
      <c r="A20" s="14"/>
      <c r="B20" s="14"/>
      <c r="C20" s="29"/>
    </row>
    <row r="21" spans="1:5" ht="16.5" customHeight="1" x14ac:dyDescent="0.3">
      <c r="A21" s="706" t="s">
        <v>1</v>
      </c>
      <c r="B21" s="706"/>
      <c r="C21" s="11" t="s">
        <v>39</v>
      </c>
      <c r="D21" s="18"/>
    </row>
    <row r="22" spans="1:5" ht="15.75" customHeight="1" x14ac:dyDescent="0.3">
      <c r="A22" s="710"/>
      <c r="B22" s="710"/>
      <c r="C22" s="9"/>
      <c r="D22" s="710"/>
      <c r="E22" s="710"/>
    </row>
    <row r="23" spans="1:5" ht="33.75" customHeight="1" x14ac:dyDescent="0.3">
      <c r="C23" s="38" t="s">
        <v>40</v>
      </c>
      <c r="D23" s="37" t="s">
        <v>41</v>
      </c>
      <c r="E23" s="4"/>
    </row>
    <row r="24" spans="1:5" ht="15.75" customHeight="1" x14ac:dyDescent="0.3">
      <c r="C24" s="47">
        <v>1228.1600000000001</v>
      </c>
      <c r="D24" s="39">
        <f t="shared" ref="D24:D43" si="0">(C24-$C$46)/$C$46</f>
        <v>-4.8511238936691332E-3</v>
      </c>
      <c r="E24" s="5"/>
    </row>
    <row r="25" spans="1:5" ht="15.75" customHeight="1" x14ac:dyDescent="0.3">
      <c r="C25" s="47">
        <v>1229.1199999999999</v>
      </c>
      <c r="D25" s="40">
        <f t="shared" si="0"/>
        <v>-4.0732586960874765E-3</v>
      </c>
      <c r="E25" s="5"/>
    </row>
    <row r="26" spans="1:5" ht="15.75" customHeight="1" x14ac:dyDescent="0.3">
      <c r="C26" s="47">
        <v>1213.3900000000001</v>
      </c>
      <c r="D26" s="40">
        <f t="shared" si="0"/>
        <v>-1.6818904068964281E-2</v>
      </c>
      <c r="E26" s="5"/>
    </row>
    <row r="27" spans="1:5" ht="15.75" customHeight="1" x14ac:dyDescent="0.3">
      <c r="C27" s="47">
        <v>1239.71</v>
      </c>
      <c r="D27" s="40">
        <f t="shared" si="0"/>
        <v>4.5075667647369996E-3</v>
      </c>
      <c r="E27" s="5"/>
    </row>
    <row r="28" spans="1:5" ht="15.75" customHeight="1" x14ac:dyDescent="0.3">
      <c r="C28" s="47">
        <v>1241.19</v>
      </c>
      <c r="D28" s="40">
        <f t="shared" si="0"/>
        <v>5.7067756110089733E-3</v>
      </c>
      <c r="E28" s="5"/>
    </row>
    <row r="29" spans="1:5" ht="15.75" customHeight="1" x14ac:dyDescent="0.3">
      <c r="C29" s="47">
        <v>1237.49</v>
      </c>
      <c r="D29" s="40">
        <f t="shared" si="0"/>
        <v>2.7087534953290386E-3</v>
      </c>
      <c r="E29" s="5"/>
    </row>
    <row r="30" spans="1:5" ht="15.75" customHeight="1" x14ac:dyDescent="0.3">
      <c r="C30" s="47">
        <v>1223.47</v>
      </c>
      <c r="D30" s="40">
        <f t="shared" si="0"/>
        <v>-8.6513194943553182E-3</v>
      </c>
      <c r="E30" s="5"/>
    </row>
    <row r="31" spans="1:5" ht="15.75" customHeight="1" x14ac:dyDescent="0.3">
      <c r="C31" s="47">
        <v>1241.79</v>
      </c>
      <c r="D31" s="40">
        <f t="shared" si="0"/>
        <v>6.192941359497532E-3</v>
      </c>
      <c r="E31" s="5"/>
    </row>
    <row r="32" spans="1:5" ht="15.75" customHeight="1" x14ac:dyDescent="0.3">
      <c r="C32" s="47">
        <v>1228.98</v>
      </c>
      <c r="D32" s="40">
        <f t="shared" si="0"/>
        <v>-4.1866973707347203E-3</v>
      </c>
      <c r="E32" s="5"/>
    </row>
    <row r="33" spans="1:7" ht="15.75" customHeight="1" x14ac:dyDescent="0.3">
      <c r="C33" s="47">
        <v>1239.96</v>
      </c>
      <c r="D33" s="40">
        <f t="shared" si="0"/>
        <v>4.7101358266072625E-3</v>
      </c>
      <c r="E33" s="5"/>
    </row>
    <row r="34" spans="1:7" ht="15.75" customHeight="1" x14ac:dyDescent="0.3">
      <c r="C34" s="47">
        <v>1229.45</v>
      </c>
      <c r="D34" s="40">
        <f t="shared" si="0"/>
        <v>-3.8058675344186032E-3</v>
      </c>
      <c r="E34" s="5"/>
    </row>
    <row r="35" spans="1:7" ht="15.75" customHeight="1" x14ac:dyDescent="0.3">
      <c r="C35" s="47">
        <v>1233.3599999999999</v>
      </c>
      <c r="D35" s="40">
        <f t="shared" si="0"/>
        <v>-6.3768740676780147E-4</v>
      </c>
      <c r="E35" s="5"/>
    </row>
    <row r="36" spans="1:7" ht="15.75" customHeight="1" x14ac:dyDescent="0.3">
      <c r="C36" s="47">
        <v>1236.52</v>
      </c>
      <c r="D36" s="40">
        <f t="shared" si="0"/>
        <v>1.9227855352723943E-3</v>
      </c>
      <c r="E36" s="5"/>
    </row>
    <row r="37" spans="1:7" ht="15.75" customHeight="1" x14ac:dyDescent="0.3">
      <c r="C37" s="47">
        <v>1233.06</v>
      </c>
      <c r="D37" s="40">
        <f t="shared" si="0"/>
        <v>-8.807702810120807E-4</v>
      </c>
      <c r="E37" s="5"/>
    </row>
    <row r="38" spans="1:7" ht="15.75" customHeight="1" x14ac:dyDescent="0.3">
      <c r="C38" s="47">
        <v>1231.7</v>
      </c>
      <c r="D38" s="40">
        <f t="shared" si="0"/>
        <v>-1.9827459775862326E-3</v>
      </c>
      <c r="E38" s="5"/>
    </row>
    <row r="39" spans="1:7" ht="15.75" customHeight="1" x14ac:dyDescent="0.3">
      <c r="C39" s="47">
        <v>1246.6600000000001</v>
      </c>
      <c r="D39" s="40">
        <f t="shared" si="0"/>
        <v>1.0138986684730358E-2</v>
      </c>
      <c r="E39" s="5"/>
    </row>
    <row r="40" spans="1:7" ht="15.75" customHeight="1" x14ac:dyDescent="0.3">
      <c r="C40" s="47">
        <v>1250.98</v>
      </c>
      <c r="D40" s="40">
        <f t="shared" si="0"/>
        <v>1.3639380073848458E-2</v>
      </c>
      <c r="E40" s="5"/>
    </row>
    <row r="41" spans="1:7" ht="15.75" customHeight="1" x14ac:dyDescent="0.3">
      <c r="C41" s="47">
        <v>1230.8800000000001</v>
      </c>
      <c r="D41" s="40">
        <f t="shared" si="0"/>
        <v>-2.647172500520645E-3</v>
      </c>
      <c r="E41" s="5"/>
    </row>
    <row r="42" spans="1:7" ht="15.75" customHeight="1" x14ac:dyDescent="0.3">
      <c r="C42" s="47">
        <v>1233.6600000000001</v>
      </c>
      <c r="D42" s="40">
        <f t="shared" si="0"/>
        <v>-3.9460453252333799E-4</v>
      </c>
      <c r="E42" s="5"/>
    </row>
    <row r="43" spans="1:7" ht="16.5" customHeight="1" x14ac:dyDescent="0.3">
      <c r="C43" s="48">
        <v>1233.4100000000001</v>
      </c>
      <c r="D43" s="41">
        <f t="shared" si="0"/>
        <v>-5.9717359439360139E-4</v>
      </c>
      <c r="E43" s="5"/>
    </row>
    <row r="44" spans="1:7" ht="16.5" customHeight="1" x14ac:dyDescent="0.3">
      <c r="C44" s="6"/>
      <c r="D44" s="5"/>
      <c r="E44" s="7"/>
    </row>
    <row r="45" spans="1:7" ht="16.5" customHeight="1" x14ac:dyDescent="0.3">
      <c r="B45" s="34" t="s">
        <v>42</v>
      </c>
      <c r="C45" s="35">
        <f>SUM(C24:C44)</f>
        <v>24682.940000000002</v>
      </c>
      <c r="D45" s="30"/>
      <c r="E45" s="6"/>
    </row>
    <row r="46" spans="1:7" ht="17.25" customHeight="1" x14ac:dyDescent="0.3">
      <c r="B46" s="34" t="s">
        <v>43</v>
      </c>
      <c r="C46" s="36">
        <f>AVERAGE(C24:C44)</f>
        <v>1234.1470000000002</v>
      </c>
      <c r="E46" s="8"/>
    </row>
    <row r="47" spans="1:7" ht="17.25" customHeight="1" x14ac:dyDescent="0.3">
      <c r="A47" s="12"/>
      <c r="B47" s="31"/>
      <c r="D47" s="10"/>
      <c r="E47" s="8"/>
    </row>
    <row r="48" spans="1:7" ht="33.75" customHeight="1" x14ac:dyDescent="0.3">
      <c r="B48" s="44" t="s">
        <v>43</v>
      </c>
      <c r="C48" s="37" t="s">
        <v>44</v>
      </c>
      <c r="D48" s="32"/>
      <c r="G48" s="10"/>
    </row>
    <row r="49" spans="1:6" ht="17.25" customHeight="1" x14ac:dyDescent="0.3">
      <c r="B49" s="704">
        <f>C46</f>
        <v>1234.1470000000002</v>
      </c>
      <c r="C49" s="45">
        <f>-IF(C46&lt;=80,10%,IF(C46&lt;250,7.5%,5%))</f>
        <v>-0.05</v>
      </c>
      <c r="D49" s="33">
        <f>IF(C46&lt;=80,C46*0.9,IF(C46&lt;250,C46*0.925,C46*0.95))</f>
        <v>1172.43965</v>
      </c>
    </row>
    <row r="50" spans="1:6" ht="17.25" customHeight="1" x14ac:dyDescent="0.3">
      <c r="B50" s="705"/>
      <c r="C50" s="46">
        <f>IF(C46&lt;=80, 10%, IF(C46&lt;250, 7.5%, 5%))</f>
        <v>0.05</v>
      </c>
      <c r="D50" s="33">
        <f>IF(C46&lt;=80, C46*1.1, IF(C46&lt;250, C46*1.075, C46*1.05))</f>
        <v>1295.8543500000003</v>
      </c>
    </row>
    <row r="51" spans="1:6" ht="16.5" customHeight="1" x14ac:dyDescent="0.3">
      <c r="A51" s="15"/>
      <c r="B51" s="16"/>
      <c r="C51" s="12"/>
      <c r="D51" s="17"/>
      <c r="E51" s="12"/>
      <c r="F51" s="18"/>
    </row>
    <row r="52" spans="1:6" ht="16.5" customHeight="1" x14ac:dyDescent="0.3">
      <c r="A52" s="12"/>
      <c r="B52" s="19" t="s">
        <v>26</v>
      </c>
      <c r="C52" s="19"/>
      <c r="D52" s="20" t="s">
        <v>27</v>
      </c>
      <c r="E52" s="21"/>
      <c r="F52" s="20" t="s">
        <v>28</v>
      </c>
    </row>
    <row r="53" spans="1:6" ht="34.5" customHeight="1" x14ac:dyDescent="0.3">
      <c r="A53" s="22" t="s">
        <v>29</v>
      </c>
      <c r="B53" s="23"/>
      <c r="C53" s="24"/>
      <c r="D53" s="23"/>
      <c r="E53" s="13"/>
      <c r="F53" s="25"/>
    </row>
    <row r="54" spans="1:6" ht="34.5" customHeight="1" x14ac:dyDescent="0.3">
      <c r="A54" s="22" t="s">
        <v>30</v>
      </c>
      <c r="B54" s="26"/>
      <c r="C54" s="27"/>
      <c r="D54" s="26"/>
      <c r="E54" s="13"/>
      <c r="F54" s="28"/>
    </row>
  </sheetData>
  <sheetProtection password="B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47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46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45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44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43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42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41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40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39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38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37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36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35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34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33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32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31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30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9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28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27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1" orientation="portrait" r:id="rId1"/>
  <headerFooter alignWithMargins="0"/>
  <colBreaks count="1" manualBreakCount="1">
    <brk id="6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BreakPreview" topLeftCell="A52" zoomScale="60" zoomScaleNormal="40" zoomScalePageLayoutView="50" workbookViewId="0">
      <selection activeCell="C49" sqref="C49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712" t="s">
        <v>45</v>
      </c>
      <c r="B1" s="712"/>
      <c r="C1" s="712"/>
      <c r="D1" s="712"/>
      <c r="E1" s="712"/>
      <c r="F1" s="712"/>
      <c r="G1" s="712"/>
      <c r="H1" s="712"/>
      <c r="I1" s="712"/>
    </row>
    <row r="2" spans="1:9" ht="18.75" customHeight="1" x14ac:dyDescent="0.25">
      <c r="A2" s="712"/>
      <c r="B2" s="712"/>
      <c r="C2" s="712"/>
      <c r="D2" s="712"/>
      <c r="E2" s="712"/>
      <c r="F2" s="712"/>
      <c r="G2" s="712"/>
      <c r="H2" s="712"/>
      <c r="I2" s="712"/>
    </row>
    <row r="3" spans="1:9" ht="18.75" customHeight="1" x14ac:dyDescent="0.25">
      <c r="A3" s="712"/>
      <c r="B3" s="712"/>
      <c r="C3" s="712"/>
      <c r="D3" s="712"/>
      <c r="E3" s="712"/>
      <c r="F3" s="712"/>
      <c r="G3" s="712"/>
      <c r="H3" s="712"/>
      <c r="I3" s="712"/>
    </row>
    <row r="4" spans="1:9" ht="18.75" customHeight="1" x14ac:dyDescent="0.25">
      <c r="A4" s="712"/>
      <c r="B4" s="712"/>
      <c r="C4" s="712"/>
      <c r="D4" s="712"/>
      <c r="E4" s="712"/>
      <c r="F4" s="712"/>
      <c r="G4" s="712"/>
      <c r="H4" s="712"/>
      <c r="I4" s="712"/>
    </row>
    <row r="5" spans="1:9" ht="18.75" customHeight="1" x14ac:dyDescent="0.25">
      <c r="A5" s="712"/>
      <c r="B5" s="712"/>
      <c r="C5" s="712"/>
      <c r="D5" s="712"/>
      <c r="E5" s="712"/>
      <c r="F5" s="712"/>
      <c r="G5" s="712"/>
      <c r="H5" s="712"/>
      <c r="I5" s="712"/>
    </row>
    <row r="6" spans="1:9" ht="18.75" customHeight="1" x14ac:dyDescent="0.25">
      <c r="A6" s="712"/>
      <c r="B6" s="712"/>
      <c r="C6" s="712"/>
      <c r="D6" s="712"/>
      <c r="E6" s="712"/>
      <c r="F6" s="712"/>
      <c r="G6" s="712"/>
      <c r="H6" s="712"/>
      <c r="I6" s="712"/>
    </row>
    <row r="7" spans="1:9" ht="18.75" customHeight="1" x14ac:dyDescent="0.25">
      <c r="A7" s="712"/>
      <c r="B7" s="712"/>
      <c r="C7" s="712"/>
      <c r="D7" s="712"/>
      <c r="E7" s="712"/>
      <c r="F7" s="712"/>
      <c r="G7" s="712"/>
      <c r="H7" s="712"/>
      <c r="I7" s="712"/>
    </row>
    <row r="8" spans="1:9" x14ac:dyDescent="0.25">
      <c r="A8" s="713" t="s">
        <v>46</v>
      </c>
      <c r="B8" s="713"/>
      <c r="C8" s="713"/>
      <c r="D8" s="713"/>
      <c r="E8" s="713"/>
      <c r="F8" s="713"/>
      <c r="G8" s="713"/>
      <c r="H8" s="713"/>
      <c r="I8" s="713"/>
    </row>
    <row r="9" spans="1:9" x14ac:dyDescent="0.25">
      <c r="A9" s="713"/>
      <c r="B9" s="713"/>
      <c r="C9" s="713"/>
      <c r="D9" s="713"/>
      <c r="E9" s="713"/>
      <c r="F9" s="713"/>
      <c r="G9" s="713"/>
      <c r="H9" s="713"/>
      <c r="I9" s="713"/>
    </row>
    <row r="10" spans="1:9" x14ac:dyDescent="0.25">
      <c r="A10" s="713"/>
      <c r="B10" s="713"/>
      <c r="C10" s="713"/>
      <c r="D10" s="713"/>
      <c r="E10" s="713"/>
      <c r="F10" s="713"/>
      <c r="G10" s="713"/>
      <c r="H10" s="713"/>
      <c r="I10" s="713"/>
    </row>
    <row r="11" spans="1:9" x14ac:dyDescent="0.25">
      <c r="A11" s="713"/>
      <c r="B11" s="713"/>
      <c r="C11" s="713"/>
      <c r="D11" s="713"/>
      <c r="E11" s="713"/>
      <c r="F11" s="713"/>
      <c r="G11" s="713"/>
      <c r="H11" s="713"/>
      <c r="I11" s="713"/>
    </row>
    <row r="12" spans="1:9" x14ac:dyDescent="0.25">
      <c r="A12" s="713"/>
      <c r="B12" s="713"/>
      <c r="C12" s="713"/>
      <c r="D12" s="713"/>
      <c r="E12" s="713"/>
      <c r="F12" s="713"/>
      <c r="G12" s="713"/>
      <c r="H12" s="713"/>
      <c r="I12" s="713"/>
    </row>
    <row r="13" spans="1:9" x14ac:dyDescent="0.25">
      <c r="A13" s="713"/>
      <c r="B13" s="713"/>
      <c r="C13" s="713"/>
      <c r="D13" s="713"/>
      <c r="E13" s="713"/>
      <c r="F13" s="713"/>
      <c r="G13" s="713"/>
      <c r="H13" s="713"/>
      <c r="I13" s="713"/>
    </row>
    <row r="14" spans="1:9" x14ac:dyDescent="0.25">
      <c r="A14" s="713"/>
      <c r="B14" s="713"/>
      <c r="C14" s="713"/>
      <c r="D14" s="713"/>
      <c r="E14" s="713"/>
      <c r="F14" s="713"/>
      <c r="G14" s="713"/>
      <c r="H14" s="713"/>
      <c r="I14" s="713"/>
    </row>
    <row r="15" spans="1:9" ht="19.5" customHeight="1" x14ac:dyDescent="0.3">
      <c r="A15" s="50"/>
    </row>
    <row r="16" spans="1:9" ht="19.5" customHeight="1" x14ac:dyDescent="0.3">
      <c r="A16" s="745" t="s">
        <v>31</v>
      </c>
      <c r="B16" s="746"/>
      <c r="C16" s="746"/>
      <c r="D16" s="746"/>
      <c r="E16" s="746"/>
      <c r="F16" s="746"/>
      <c r="G16" s="746"/>
      <c r="H16" s="747"/>
    </row>
    <row r="17" spans="1:14" ht="20.25" customHeight="1" x14ac:dyDescent="0.25">
      <c r="A17" s="748" t="s">
        <v>47</v>
      </c>
      <c r="B17" s="748"/>
      <c r="C17" s="748"/>
      <c r="D17" s="748"/>
      <c r="E17" s="748"/>
      <c r="F17" s="748"/>
      <c r="G17" s="748"/>
      <c r="H17" s="748"/>
    </row>
    <row r="18" spans="1:14" ht="26.25" customHeight="1" x14ac:dyDescent="0.4">
      <c r="A18" s="52" t="s">
        <v>33</v>
      </c>
      <c r="B18" s="744" t="s">
        <v>5</v>
      </c>
      <c r="C18" s="744"/>
      <c r="D18" s="198"/>
      <c r="E18" s="53"/>
      <c r="F18" s="54"/>
      <c r="G18" s="54"/>
      <c r="H18" s="54"/>
    </row>
    <row r="19" spans="1:14" ht="26.25" customHeight="1" x14ac:dyDescent="0.4">
      <c r="A19" s="52" t="s">
        <v>34</v>
      </c>
      <c r="B19" s="55" t="s">
        <v>7</v>
      </c>
      <c r="C19" s="207">
        <v>1</v>
      </c>
      <c r="D19" s="54"/>
      <c r="E19" s="54"/>
      <c r="F19" s="54"/>
      <c r="G19" s="54"/>
      <c r="H19" s="54"/>
    </row>
    <row r="20" spans="1:14" ht="26.25" customHeight="1" x14ac:dyDescent="0.4">
      <c r="A20" s="52" t="s">
        <v>35</v>
      </c>
      <c r="B20" s="749" t="s">
        <v>131</v>
      </c>
      <c r="C20" s="749"/>
      <c r="D20" s="54"/>
      <c r="E20" s="54"/>
      <c r="F20" s="54"/>
      <c r="G20" s="54"/>
      <c r="H20" s="54"/>
    </row>
    <row r="21" spans="1:14" ht="26.25" customHeight="1" x14ac:dyDescent="0.4">
      <c r="A21" s="52" t="s">
        <v>36</v>
      </c>
      <c r="B21" s="749" t="s">
        <v>11</v>
      </c>
      <c r="C21" s="749"/>
      <c r="D21" s="749"/>
      <c r="E21" s="749"/>
      <c r="F21" s="749"/>
      <c r="G21" s="749"/>
      <c r="H21" s="749"/>
      <c r="I21" s="56"/>
    </row>
    <row r="22" spans="1:14" ht="26.25" customHeight="1" x14ac:dyDescent="0.4">
      <c r="A22" s="52" t="s">
        <v>37</v>
      </c>
      <c r="B22" s="57">
        <v>42676</v>
      </c>
      <c r="C22" s="54"/>
      <c r="D22" s="54"/>
      <c r="E22" s="54"/>
      <c r="F22" s="54"/>
      <c r="G22" s="54"/>
      <c r="H22" s="54"/>
    </row>
    <row r="23" spans="1:14" ht="26.25" customHeight="1" x14ac:dyDescent="0.4">
      <c r="A23" s="52" t="s">
        <v>38</v>
      </c>
      <c r="B23" s="57">
        <v>42684</v>
      </c>
      <c r="C23" s="54"/>
      <c r="D23" s="54"/>
      <c r="E23" s="54"/>
      <c r="F23" s="54"/>
      <c r="G23" s="54"/>
      <c r="H23" s="54"/>
    </row>
    <row r="24" spans="1:14" ht="18.75" x14ac:dyDescent="0.3">
      <c r="A24" s="52"/>
      <c r="B24" s="58"/>
    </row>
    <row r="25" spans="1:14" ht="18.75" x14ac:dyDescent="0.3">
      <c r="A25" s="59" t="s">
        <v>1</v>
      </c>
      <c r="B25" s="58"/>
    </row>
    <row r="26" spans="1:14" ht="26.25" customHeight="1" x14ac:dyDescent="0.4">
      <c r="A26" s="60" t="s">
        <v>4</v>
      </c>
      <c r="B26" s="744" t="s">
        <v>131</v>
      </c>
      <c r="C26" s="744"/>
    </row>
    <row r="27" spans="1:14" ht="26.25" customHeight="1" x14ac:dyDescent="0.4">
      <c r="A27" s="61" t="s">
        <v>48</v>
      </c>
      <c r="B27" s="750" t="s">
        <v>142</v>
      </c>
      <c r="C27" s="750"/>
    </row>
    <row r="28" spans="1:14" ht="27" customHeight="1" x14ac:dyDescent="0.4">
      <c r="A28" s="61" t="s">
        <v>6</v>
      </c>
      <c r="B28" s="62">
        <v>99.3</v>
      </c>
    </row>
    <row r="29" spans="1:14" s="3" customFormat="1" ht="27" customHeight="1" x14ac:dyDescent="0.4">
      <c r="A29" s="61" t="s">
        <v>49</v>
      </c>
      <c r="B29" s="63"/>
      <c r="C29" s="720" t="s">
        <v>50</v>
      </c>
      <c r="D29" s="721"/>
      <c r="E29" s="721"/>
      <c r="F29" s="721"/>
      <c r="G29" s="722"/>
      <c r="I29" s="64"/>
      <c r="J29" s="64"/>
      <c r="K29" s="64"/>
      <c r="L29" s="64"/>
    </row>
    <row r="30" spans="1:14" s="3" customFormat="1" ht="19.5" customHeight="1" x14ac:dyDescent="0.3">
      <c r="A30" s="61" t="s">
        <v>51</v>
      </c>
      <c r="B30" s="65">
        <f>B28-B29</f>
        <v>99.3</v>
      </c>
      <c r="C30" s="66"/>
      <c r="D30" s="66"/>
      <c r="E30" s="66"/>
      <c r="F30" s="66"/>
      <c r="G30" s="67"/>
      <c r="I30" s="64"/>
      <c r="J30" s="64"/>
      <c r="K30" s="64"/>
      <c r="L30" s="64"/>
    </row>
    <row r="31" spans="1:14" s="3" customFormat="1" ht="27" customHeight="1" x14ac:dyDescent="0.4">
      <c r="A31" s="61" t="s">
        <v>52</v>
      </c>
      <c r="B31" s="68">
        <v>1</v>
      </c>
      <c r="C31" s="723" t="s">
        <v>53</v>
      </c>
      <c r="D31" s="724"/>
      <c r="E31" s="724"/>
      <c r="F31" s="724"/>
      <c r="G31" s="724"/>
      <c r="H31" s="725"/>
      <c r="I31" s="64"/>
      <c r="J31" s="64"/>
      <c r="K31" s="64"/>
      <c r="L31" s="64"/>
    </row>
    <row r="32" spans="1:14" s="3" customFormat="1" ht="27" customHeight="1" x14ac:dyDescent="0.4">
      <c r="A32" s="61" t="s">
        <v>54</v>
      </c>
      <c r="B32" s="68">
        <v>1</v>
      </c>
      <c r="C32" s="723" t="s">
        <v>55</v>
      </c>
      <c r="D32" s="724"/>
      <c r="E32" s="724"/>
      <c r="F32" s="724"/>
      <c r="G32" s="724"/>
      <c r="H32" s="725"/>
      <c r="I32" s="64"/>
      <c r="J32" s="64"/>
      <c r="K32" s="64"/>
      <c r="L32" s="69"/>
      <c r="M32" s="69"/>
      <c r="N32" s="70"/>
    </row>
    <row r="33" spans="1:14" s="3" customFormat="1" ht="17.25" customHeight="1" x14ac:dyDescent="0.3">
      <c r="A33" s="61"/>
      <c r="B33" s="71"/>
      <c r="C33" s="72"/>
      <c r="D33" s="72"/>
      <c r="E33" s="72"/>
      <c r="F33" s="72"/>
      <c r="G33" s="72"/>
      <c r="H33" s="72"/>
      <c r="I33" s="64"/>
      <c r="J33" s="64"/>
      <c r="K33" s="64"/>
      <c r="L33" s="69"/>
      <c r="M33" s="69"/>
      <c r="N33" s="70"/>
    </row>
    <row r="34" spans="1:14" s="3" customFormat="1" ht="18.75" x14ac:dyDescent="0.3">
      <c r="A34" s="61" t="s">
        <v>56</v>
      </c>
      <c r="B34" s="73">
        <f>B31/B32</f>
        <v>1</v>
      </c>
      <c r="C34" s="51" t="s">
        <v>57</v>
      </c>
      <c r="D34" s="51"/>
      <c r="E34" s="51"/>
      <c r="F34" s="51"/>
      <c r="G34" s="51"/>
      <c r="I34" s="64"/>
      <c r="J34" s="64"/>
      <c r="K34" s="64"/>
      <c r="L34" s="69"/>
      <c r="M34" s="69"/>
      <c r="N34" s="70"/>
    </row>
    <row r="35" spans="1:14" s="3" customFormat="1" ht="19.5" customHeight="1" x14ac:dyDescent="0.3">
      <c r="A35" s="61"/>
      <c r="B35" s="65"/>
      <c r="G35" s="51"/>
      <c r="I35" s="64"/>
      <c r="J35" s="64"/>
      <c r="K35" s="64"/>
      <c r="L35" s="69"/>
      <c r="M35" s="69"/>
      <c r="N35" s="70"/>
    </row>
    <row r="36" spans="1:14" s="3" customFormat="1" ht="27" customHeight="1" x14ac:dyDescent="0.4">
      <c r="A36" s="74" t="s">
        <v>58</v>
      </c>
      <c r="B36" s="75">
        <v>100</v>
      </c>
      <c r="C36" s="51"/>
      <c r="D36" s="726" t="s">
        <v>59</v>
      </c>
      <c r="E36" s="751"/>
      <c r="F36" s="726" t="s">
        <v>60</v>
      </c>
      <c r="G36" s="727"/>
      <c r="J36" s="64"/>
      <c r="K36" s="64"/>
      <c r="L36" s="69"/>
      <c r="M36" s="69"/>
      <c r="N36" s="70"/>
    </row>
    <row r="37" spans="1:14" s="3" customFormat="1" ht="27" customHeight="1" x14ac:dyDescent="0.4">
      <c r="A37" s="76" t="s">
        <v>61</v>
      </c>
      <c r="B37" s="77">
        <v>1</v>
      </c>
      <c r="C37" s="78" t="s">
        <v>62</v>
      </c>
      <c r="D37" s="79" t="s">
        <v>63</v>
      </c>
      <c r="E37" s="80" t="s">
        <v>64</v>
      </c>
      <c r="F37" s="79" t="s">
        <v>63</v>
      </c>
      <c r="G37" s="81" t="s">
        <v>64</v>
      </c>
      <c r="I37" s="82" t="s">
        <v>65</v>
      </c>
      <c r="J37" s="64"/>
      <c r="K37" s="64"/>
      <c r="L37" s="69"/>
      <c r="M37" s="69"/>
      <c r="N37" s="70"/>
    </row>
    <row r="38" spans="1:14" s="3" customFormat="1" ht="26.25" customHeight="1" x14ac:dyDescent="0.4">
      <c r="A38" s="76" t="s">
        <v>66</v>
      </c>
      <c r="B38" s="77">
        <v>1</v>
      </c>
      <c r="C38" s="83">
        <v>1</v>
      </c>
      <c r="D38" s="84">
        <v>32508376</v>
      </c>
      <c r="E38" s="85">
        <f>IF(ISBLANK(D38),"-",$D$48/$D$45*D38)</f>
        <v>30200681.523431547</v>
      </c>
      <c r="F38" s="84">
        <v>36080426</v>
      </c>
      <c r="G38" s="86">
        <f>IF(ISBLANK(F38),"-",$D$48/$F$45*F38)</f>
        <v>29946238.504697718</v>
      </c>
      <c r="I38" s="87"/>
      <c r="J38" s="64"/>
      <c r="K38" s="64"/>
      <c r="L38" s="69"/>
      <c r="M38" s="69"/>
      <c r="N38" s="70"/>
    </row>
    <row r="39" spans="1:14" s="3" customFormat="1" ht="26.25" customHeight="1" x14ac:dyDescent="0.4">
      <c r="A39" s="76" t="s">
        <v>67</v>
      </c>
      <c r="B39" s="77">
        <v>1</v>
      </c>
      <c r="C39" s="88">
        <v>2</v>
      </c>
      <c r="D39" s="89">
        <v>32501130</v>
      </c>
      <c r="E39" s="90">
        <f>IF(ISBLANK(D39),"-",$D$48/$D$45*D39)</f>
        <v>30193949.900224075</v>
      </c>
      <c r="F39" s="89">
        <v>36380270</v>
      </c>
      <c r="G39" s="91">
        <f>IF(ISBLANK(F39),"-",$D$48/$F$45*F39)</f>
        <v>30195104.744198401</v>
      </c>
      <c r="I39" s="728">
        <f>ABS((F43/D43*D42)-F42)/D42</f>
        <v>7.1423936731146867E-3</v>
      </c>
      <c r="J39" s="64"/>
      <c r="K39" s="64"/>
      <c r="L39" s="69"/>
      <c r="M39" s="69"/>
      <c r="N39" s="70"/>
    </row>
    <row r="40" spans="1:14" ht="26.25" customHeight="1" x14ac:dyDescent="0.4">
      <c r="A40" s="76" t="s">
        <v>68</v>
      </c>
      <c r="B40" s="77">
        <v>1</v>
      </c>
      <c r="C40" s="88">
        <v>3</v>
      </c>
      <c r="D40" s="89">
        <v>32755274</v>
      </c>
      <c r="E40" s="90">
        <f>IF(ISBLANK(D40),"-",$D$48/$D$45*D40)</f>
        <v>30430052.805059772</v>
      </c>
      <c r="F40" s="89">
        <v>36270242</v>
      </c>
      <c r="G40" s="91">
        <f>IF(ISBLANK(F40),"-",$D$48/$F$45*F40)</f>
        <v>30103783.074931111</v>
      </c>
      <c r="I40" s="728"/>
      <c r="L40" s="69"/>
      <c r="M40" s="69"/>
      <c r="N40" s="92"/>
    </row>
    <row r="41" spans="1:14" ht="27" customHeight="1" x14ac:dyDescent="0.4">
      <c r="A41" s="76" t="s">
        <v>69</v>
      </c>
      <c r="B41" s="77">
        <v>1</v>
      </c>
      <c r="C41" s="93">
        <v>4</v>
      </c>
      <c r="D41" s="94"/>
      <c r="E41" s="95" t="str">
        <f>IF(ISBLANK(D41),"-",$D$48/$D$45*D41)</f>
        <v>-</v>
      </c>
      <c r="F41" s="94"/>
      <c r="G41" s="96" t="str">
        <f>IF(ISBLANK(F41),"-",$D$48/$F$45*F41)</f>
        <v>-</v>
      </c>
      <c r="I41" s="97"/>
      <c r="L41" s="69"/>
      <c r="M41" s="69"/>
      <c r="N41" s="92"/>
    </row>
    <row r="42" spans="1:14" ht="27" customHeight="1" x14ac:dyDescent="0.4">
      <c r="A42" s="76" t="s">
        <v>70</v>
      </c>
      <c r="B42" s="77">
        <v>1</v>
      </c>
      <c r="C42" s="98" t="s">
        <v>71</v>
      </c>
      <c r="D42" s="99">
        <f>AVERAGE(D38:D41)</f>
        <v>32588260</v>
      </c>
      <c r="E42" s="100">
        <f>AVERAGE(E38:E41)</f>
        <v>30274894.742905129</v>
      </c>
      <c r="F42" s="99">
        <f>AVERAGE(F38:F41)</f>
        <v>36243646</v>
      </c>
      <c r="G42" s="101">
        <f>AVERAGE(G38:G41)</f>
        <v>30081708.774609078</v>
      </c>
      <c r="H42" s="102"/>
    </row>
    <row r="43" spans="1:14" ht="26.25" customHeight="1" x14ac:dyDescent="0.4">
      <c r="A43" s="76" t="s">
        <v>72</v>
      </c>
      <c r="B43" s="77">
        <v>1</v>
      </c>
      <c r="C43" s="103" t="s">
        <v>73</v>
      </c>
      <c r="D43" s="104">
        <v>16.260000000000002</v>
      </c>
      <c r="E43" s="92"/>
      <c r="F43" s="104">
        <v>18.2</v>
      </c>
      <c r="H43" s="102"/>
    </row>
    <row r="44" spans="1:14" ht="26.25" customHeight="1" x14ac:dyDescent="0.4">
      <c r="A44" s="76" t="s">
        <v>74</v>
      </c>
      <c r="B44" s="77">
        <v>1</v>
      </c>
      <c r="C44" s="105" t="s">
        <v>75</v>
      </c>
      <c r="D44" s="106">
        <f>D43*$B$34</f>
        <v>16.260000000000002</v>
      </c>
      <c r="E44" s="107"/>
      <c r="F44" s="106">
        <f>F43*$B$34</f>
        <v>18.2</v>
      </c>
      <c r="H44" s="102"/>
    </row>
    <row r="45" spans="1:14" ht="19.5" customHeight="1" x14ac:dyDescent="0.3">
      <c r="A45" s="76" t="s">
        <v>76</v>
      </c>
      <c r="B45" s="108">
        <f>(B44/B43)*(B42/B41)*(B40/B39)*(B38/B37)*B36</f>
        <v>100</v>
      </c>
      <c r="C45" s="105" t="s">
        <v>77</v>
      </c>
      <c r="D45" s="109">
        <f>D44*$B$30/100</f>
        <v>16.146180000000001</v>
      </c>
      <c r="E45" s="110"/>
      <c r="F45" s="109">
        <f>F44*$B$30/100</f>
        <v>18.072600000000001</v>
      </c>
      <c r="H45" s="102"/>
    </row>
    <row r="46" spans="1:14" ht="19.5" customHeight="1" x14ac:dyDescent="0.3">
      <c r="A46" s="714" t="s">
        <v>78</v>
      </c>
      <c r="B46" s="715"/>
      <c r="C46" s="105" t="s">
        <v>79</v>
      </c>
      <c r="D46" s="111">
        <f>D45/$B$45</f>
        <v>0.16146180000000002</v>
      </c>
      <c r="E46" s="112"/>
      <c r="F46" s="113">
        <f>F45/$B$45</f>
        <v>0.18072600000000003</v>
      </c>
      <c r="H46" s="102"/>
    </row>
    <row r="47" spans="1:14" ht="27" customHeight="1" x14ac:dyDescent="0.4">
      <c r="A47" s="716"/>
      <c r="B47" s="717"/>
      <c r="C47" s="114" t="s">
        <v>80</v>
      </c>
      <c r="D47" s="115">
        <v>0.15</v>
      </c>
      <c r="E47" s="116"/>
      <c r="F47" s="112"/>
      <c r="H47" s="102"/>
    </row>
    <row r="48" spans="1:14" ht="18.75" x14ac:dyDescent="0.3">
      <c r="C48" s="117" t="s">
        <v>81</v>
      </c>
      <c r="D48" s="109">
        <f>D47*$B$45</f>
        <v>15</v>
      </c>
      <c r="F48" s="118"/>
      <c r="H48" s="102"/>
    </row>
    <row r="49" spans="1:12" ht="19.5" customHeight="1" x14ac:dyDescent="0.3">
      <c r="C49" s="119" t="s">
        <v>82</v>
      </c>
      <c r="D49" s="120">
        <f>D48/B34</f>
        <v>15</v>
      </c>
      <c r="F49" s="118"/>
      <c r="H49" s="102"/>
    </row>
    <row r="50" spans="1:12" ht="18.75" x14ac:dyDescent="0.3">
      <c r="C50" s="74" t="s">
        <v>83</v>
      </c>
      <c r="D50" s="121">
        <f>AVERAGE(E38:E41,G38:G41)</f>
        <v>30178301.758757103</v>
      </c>
      <c r="F50" s="122"/>
      <c r="H50" s="102"/>
    </row>
    <row r="51" spans="1:12" ht="18.75" x14ac:dyDescent="0.3">
      <c r="C51" s="76" t="s">
        <v>84</v>
      </c>
      <c r="D51" s="123">
        <f>STDEV(E38:E41,G38:G41)/D50</f>
        <v>5.2143885254478783E-3</v>
      </c>
      <c r="F51" s="122"/>
      <c r="H51" s="102"/>
    </row>
    <row r="52" spans="1:12" ht="19.5" customHeight="1" x14ac:dyDescent="0.3">
      <c r="C52" s="124" t="s">
        <v>20</v>
      </c>
      <c r="D52" s="125">
        <f>COUNT(E38:E41,G38:G41)</f>
        <v>6</v>
      </c>
      <c r="F52" s="122"/>
    </row>
    <row r="54" spans="1:12" ht="18.75" x14ac:dyDescent="0.3">
      <c r="A54" s="126" t="s">
        <v>1</v>
      </c>
      <c r="B54" s="127" t="s">
        <v>85</v>
      </c>
    </row>
    <row r="55" spans="1:12" ht="18.75" x14ac:dyDescent="0.3">
      <c r="A55" s="51" t="s">
        <v>86</v>
      </c>
      <c r="B55" s="128" t="str">
        <f>B21</f>
        <v>Each Film Coated Tablet Contains Lamivudine USP 150MG, Nevirapine USP 200MG, Zidovudine USP 300MG</v>
      </c>
    </row>
    <row r="56" spans="1:12" ht="26.25" customHeight="1" x14ac:dyDescent="0.4">
      <c r="A56" s="129" t="s">
        <v>87</v>
      </c>
      <c r="B56" s="130">
        <v>150</v>
      </c>
      <c r="C56" s="51" t="str">
        <f>B20</f>
        <v>Lamivudine</v>
      </c>
      <c r="H56" s="131"/>
    </row>
    <row r="57" spans="1:12" ht="18.75" x14ac:dyDescent="0.3">
      <c r="A57" s="128" t="s">
        <v>88</v>
      </c>
      <c r="B57" s="199">
        <f>Uniformity!C46</f>
        <v>1234.1470000000002</v>
      </c>
      <c r="H57" s="131"/>
    </row>
    <row r="58" spans="1:12" ht="19.5" customHeight="1" x14ac:dyDescent="0.3">
      <c r="H58" s="131"/>
    </row>
    <row r="59" spans="1:12" s="3" customFormat="1" ht="27" customHeight="1" x14ac:dyDescent="0.4">
      <c r="A59" s="74" t="s">
        <v>89</v>
      </c>
      <c r="B59" s="75">
        <v>200</v>
      </c>
      <c r="C59" s="51"/>
      <c r="D59" s="132" t="s">
        <v>90</v>
      </c>
      <c r="E59" s="133" t="s">
        <v>62</v>
      </c>
      <c r="F59" s="133" t="s">
        <v>63</v>
      </c>
      <c r="G59" s="133" t="s">
        <v>91</v>
      </c>
      <c r="H59" s="78" t="s">
        <v>92</v>
      </c>
      <c r="L59" s="64"/>
    </row>
    <row r="60" spans="1:12" s="3" customFormat="1" ht="26.25" customHeight="1" x14ac:dyDescent="0.4">
      <c r="A60" s="76" t="s">
        <v>93</v>
      </c>
      <c r="B60" s="77">
        <v>4</v>
      </c>
      <c r="C60" s="731" t="s">
        <v>94</v>
      </c>
      <c r="D60" s="734">
        <v>1231.82</v>
      </c>
      <c r="E60" s="134">
        <v>1</v>
      </c>
      <c r="F60" s="135">
        <v>31097953</v>
      </c>
      <c r="G60" s="200">
        <f>IF(ISBLANK(F60),"-",(F60/$D$50*$D$47*$B$68)*($B$57/$D$60))</f>
        <v>154.86308476886035</v>
      </c>
      <c r="H60" s="218">
        <f t="shared" ref="H60:H71" si="0">IF(ISBLANK(F60),"-",(G60/$B$56)*100)</f>
        <v>103.24205651257357</v>
      </c>
      <c r="L60" s="64"/>
    </row>
    <row r="61" spans="1:12" s="3" customFormat="1" ht="26.25" customHeight="1" x14ac:dyDescent="0.4">
      <c r="A61" s="76" t="s">
        <v>95</v>
      </c>
      <c r="B61" s="77">
        <v>20</v>
      </c>
      <c r="C61" s="732"/>
      <c r="D61" s="735"/>
      <c r="E61" s="136">
        <v>2</v>
      </c>
      <c r="F61" s="89">
        <v>31365903</v>
      </c>
      <c r="G61" s="201">
        <f>IF(ISBLANK(F61),"-",(F61/$D$50*$D$47*$B$68)*($B$57/$D$60))</f>
        <v>156.19743508972604</v>
      </c>
      <c r="H61" s="219">
        <f t="shared" si="0"/>
        <v>104.13162339315069</v>
      </c>
      <c r="L61" s="64"/>
    </row>
    <row r="62" spans="1:12" s="3" customFormat="1" ht="26.25" customHeight="1" x14ac:dyDescent="0.4">
      <c r="A62" s="76" t="s">
        <v>96</v>
      </c>
      <c r="B62" s="77">
        <v>1</v>
      </c>
      <c r="C62" s="732"/>
      <c r="D62" s="735"/>
      <c r="E62" s="136">
        <v>3</v>
      </c>
      <c r="F62" s="137">
        <v>31248918</v>
      </c>
      <c r="G62" s="201">
        <f>IF(ISBLANK(F62),"-",(F62/$D$50*$D$47*$B$68)*($B$57/$D$60))</f>
        <v>155.614867549937</v>
      </c>
      <c r="H62" s="219">
        <f t="shared" si="0"/>
        <v>103.74324503329133</v>
      </c>
      <c r="L62" s="64"/>
    </row>
    <row r="63" spans="1:12" ht="27" customHeight="1" x14ac:dyDescent="0.4">
      <c r="A63" s="76" t="s">
        <v>97</v>
      </c>
      <c r="B63" s="77">
        <v>1</v>
      </c>
      <c r="C63" s="741"/>
      <c r="D63" s="736"/>
      <c r="E63" s="138">
        <v>4</v>
      </c>
      <c r="F63" s="139"/>
      <c r="G63" s="201" t="str">
        <f>IF(ISBLANK(F63),"-",(F63/$D$50*$D$47*$B$68)*($B$57/$D$60))</f>
        <v>-</v>
      </c>
      <c r="H63" s="219" t="str">
        <f t="shared" si="0"/>
        <v>-</v>
      </c>
    </row>
    <row r="64" spans="1:12" ht="26.25" customHeight="1" x14ac:dyDescent="0.4">
      <c r="A64" s="76" t="s">
        <v>98</v>
      </c>
      <c r="B64" s="77">
        <v>1</v>
      </c>
      <c r="C64" s="731" t="s">
        <v>99</v>
      </c>
      <c r="D64" s="734">
        <v>1243.71</v>
      </c>
      <c r="E64" s="134">
        <v>1</v>
      </c>
      <c r="F64" s="135">
        <v>31426591</v>
      </c>
      <c r="G64" s="200">
        <f>IF(ISBLANK(F64),"-",(F64/$D$50*$D$47*$B$68)*($B$57/$D$64))</f>
        <v>155.00349878179864</v>
      </c>
      <c r="H64" s="218">
        <f t="shared" si="0"/>
        <v>103.33566585453242</v>
      </c>
    </row>
    <row r="65" spans="1:8" ht="26.25" customHeight="1" x14ac:dyDescent="0.4">
      <c r="A65" s="76" t="s">
        <v>100</v>
      </c>
      <c r="B65" s="77">
        <v>1</v>
      </c>
      <c r="C65" s="732"/>
      <c r="D65" s="735"/>
      <c r="E65" s="136">
        <v>2</v>
      </c>
      <c r="F65" s="89">
        <v>31602830</v>
      </c>
      <c r="G65" s="201">
        <f>IF(ISBLANK(F65),"-",(F65/$D$50*$D$47*$B$68)*($B$57/$D$64))</f>
        <v>155.87275188092752</v>
      </c>
      <c r="H65" s="219">
        <f t="shared" si="0"/>
        <v>103.91516792061834</v>
      </c>
    </row>
    <row r="66" spans="1:8" ht="26.25" customHeight="1" x14ac:dyDescent="0.4">
      <c r="A66" s="76" t="s">
        <v>101</v>
      </c>
      <c r="B66" s="77">
        <v>1</v>
      </c>
      <c r="C66" s="732"/>
      <c r="D66" s="735"/>
      <c r="E66" s="136">
        <v>3</v>
      </c>
      <c r="F66" s="89">
        <v>31754821</v>
      </c>
      <c r="G66" s="201">
        <f>IF(ISBLANK(F66),"-",(F66/$D$50*$D$47*$B$68)*($B$57/$D$64))</f>
        <v>156.62240801713855</v>
      </c>
      <c r="H66" s="219">
        <f t="shared" si="0"/>
        <v>104.41493867809237</v>
      </c>
    </row>
    <row r="67" spans="1:8" ht="27" customHeight="1" x14ac:dyDescent="0.4">
      <c r="A67" s="76" t="s">
        <v>102</v>
      </c>
      <c r="B67" s="77">
        <v>1</v>
      </c>
      <c r="C67" s="741"/>
      <c r="D67" s="736"/>
      <c r="E67" s="138">
        <v>4</v>
      </c>
      <c r="F67" s="139"/>
      <c r="G67" s="217" t="str">
        <f>IF(ISBLANK(F67),"-",(F67/$D$50*$D$47*$B$68)*($B$57/$D$64))</f>
        <v>-</v>
      </c>
      <c r="H67" s="220" t="str">
        <f t="shared" si="0"/>
        <v>-</v>
      </c>
    </row>
    <row r="68" spans="1:8" ht="26.25" customHeight="1" x14ac:dyDescent="0.4">
      <c r="A68" s="76" t="s">
        <v>103</v>
      </c>
      <c r="B68" s="140">
        <f>(B67/B66)*(B65/B64)*(B63/B62)*(B61/B60)*B59</f>
        <v>1000</v>
      </c>
      <c r="C68" s="731" t="s">
        <v>104</v>
      </c>
      <c r="D68" s="734">
        <v>1238.71</v>
      </c>
      <c r="E68" s="134">
        <v>1</v>
      </c>
      <c r="F68" s="135">
        <v>30987783</v>
      </c>
      <c r="G68" s="200">
        <f>IF(ISBLANK(F68),"-",(F68/$D$50*$D$47*$B$68)*($B$57/$D$68))</f>
        <v>153.45612114867436</v>
      </c>
      <c r="H68" s="219">
        <f t="shared" si="0"/>
        <v>102.3040807657829</v>
      </c>
    </row>
    <row r="69" spans="1:8" ht="27" customHeight="1" x14ac:dyDescent="0.4">
      <c r="A69" s="124" t="s">
        <v>105</v>
      </c>
      <c r="B69" s="141">
        <f>(D47*B68)/B56*B57</f>
        <v>1234.1470000000002</v>
      </c>
      <c r="C69" s="732"/>
      <c r="D69" s="735"/>
      <c r="E69" s="136">
        <v>2</v>
      </c>
      <c r="F69" s="89">
        <v>31144966</v>
      </c>
      <c r="G69" s="201">
        <f>IF(ISBLANK(F69),"-",(F69/$D$50*$D$47*$B$68)*($B$57/$D$68))</f>
        <v>154.23451479789131</v>
      </c>
      <c r="H69" s="219">
        <f t="shared" si="0"/>
        <v>102.82300986526087</v>
      </c>
    </row>
    <row r="70" spans="1:8" ht="26.25" customHeight="1" x14ac:dyDescent="0.4">
      <c r="A70" s="737" t="s">
        <v>78</v>
      </c>
      <c r="B70" s="738"/>
      <c r="C70" s="732"/>
      <c r="D70" s="735"/>
      <c r="E70" s="136">
        <v>3</v>
      </c>
      <c r="F70" s="89">
        <v>30983506</v>
      </c>
      <c r="G70" s="201">
        <f>IF(ISBLANK(F70),"-",(F70/$D$50*$D$47*$B$68)*($B$57/$D$68))</f>
        <v>153.43494080704897</v>
      </c>
      <c r="H70" s="219">
        <f t="shared" si="0"/>
        <v>102.28996053803266</v>
      </c>
    </row>
    <row r="71" spans="1:8" ht="27" customHeight="1" x14ac:dyDescent="0.4">
      <c r="A71" s="739"/>
      <c r="B71" s="740"/>
      <c r="C71" s="733"/>
      <c r="D71" s="736"/>
      <c r="E71" s="138">
        <v>4</v>
      </c>
      <c r="F71" s="139"/>
      <c r="G71" s="217" t="str">
        <f>IF(ISBLANK(F71),"-",(F71/$D$50*$D$47*$B$68)*($B$57/$D$68))</f>
        <v>-</v>
      </c>
      <c r="H71" s="220" t="str">
        <f t="shared" si="0"/>
        <v>-</v>
      </c>
    </row>
    <row r="72" spans="1:8" ht="26.25" customHeight="1" x14ac:dyDescent="0.4">
      <c r="A72" s="142"/>
      <c r="B72" s="142"/>
      <c r="C72" s="142"/>
      <c r="D72" s="142"/>
      <c r="E72" s="142"/>
      <c r="F72" s="144" t="s">
        <v>71</v>
      </c>
      <c r="G72" s="206">
        <f>AVERAGE(G60:G71)</f>
        <v>155.03329142688915</v>
      </c>
      <c r="H72" s="221">
        <f>AVERAGE(H60:H71)</f>
        <v>103.35552761792614</v>
      </c>
    </row>
    <row r="73" spans="1:8" ht="26.25" customHeight="1" x14ac:dyDescent="0.4">
      <c r="C73" s="142"/>
      <c r="D73" s="142"/>
      <c r="E73" s="142"/>
      <c r="F73" s="145" t="s">
        <v>84</v>
      </c>
      <c r="G73" s="205">
        <f>STDEV(G60:G71)/G72</f>
        <v>7.4365065083756504E-3</v>
      </c>
      <c r="H73" s="205">
        <f>STDEV(H60:H71)/H72</f>
        <v>7.4365065083756262E-3</v>
      </c>
    </row>
    <row r="74" spans="1:8" ht="27" customHeight="1" x14ac:dyDescent="0.4">
      <c r="A74" s="142"/>
      <c r="B74" s="142"/>
      <c r="C74" s="143"/>
      <c r="D74" s="143"/>
      <c r="E74" s="146"/>
      <c r="F74" s="147" t="s">
        <v>20</v>
      </c>
      <c r="G74" s="148">
        <f>COUNT(G60:G71)</f>
        <v>9</v>
      </c>
      <c r="H74" s="148">
        <f>COUNT(H60:H71)</f>
        <v>9</v>
      </c>
    </row>
    <row r="76" spans="1:8" ht="26.25" customHeight="1" x14ac:dyDescent="0.4">
      <c r="A76" s="60" t="s">
        <v>106</v>
      </c>
      <c r="B76" s="149" t="s">
        <v>107</v>
      </c>
      <c r="C76" s="718" t="str">
        <f>B26</f>
        <v>Lamivudine</v>
      </c>
      <c r="D76" s="718"/>
      <c r="E76" s="150" t="s">
        <v>108</v>
      </c>
      <c r="F76" s="150"/>
      <c r="G76" s="151">
        <f>H72</f>
        <v>103.35552761792614</v>
      </c>
      <c r="H76" s="152"/>
    </row>
    <row r="77" spans="1:8" ht="18.75" x14ac:dyDescent="0.3">
      <c r="A77" s="59" t="s">
        <v>109</v>
      </c>
      <c r="B77" s="59" t="s">
        <v>110</v>
      </c>
    </row>
    <row r="78" spans="1:8" ht="18.75" x14ac:dyDescent="0.3">
      <c r="A78" s="59"/>
      <c r="B78" s="59"/>
    </row>
    <row r="79" spans="1:8" ht="26.25" customHeight="1" x14ac:dyDescent="0.4">
      <c r="A79" s="60" t="s">
        <v>4</v>
      </c>
      <c r="B79" s="752" t="str">
        <f>B26</f>
        <v>Lamivudine</v>
      </c>
      <c r="C79" s="752"/>
    </row>
    <row r="80" spans="1:8" ht="26.25" customHeight="1" x14ac:dyDescent="0.4">
      <c r="A80" s="61" t="s">
        <v>48</v>
      </c>
      <c r="B80" s="752" t="s">
        <v>140</v>
      </c>
      <c r="C80" s="752"/>
    </row>
    <row r="81" spans="1:12" ht="27" customHeight="1" x14ac:dyDescent="0.4">
      <c r="A81" s="61" t="s">
        <v>6</v>
      </c>
      <c r="B81" s="153">
        <v>99.39</v>
      </c>
    </row>
    <row r="82" spans="1:12" s="3" customFormat="1" ht="27" customHeight="1" x14ac:dyDescent="0.4">
      <c r="A82" s="61" t="s">
        <v>49</v>
      </c>
      <c r="B82" s="63">
        <v>0</v>
      </c>
      <c r="C82" s="720" t="s">
        <v>50</v>
      </c>
      <c r="D82" s="721"/>
      <c r="E82" s="721"/>
      <c r="F82" s="721"/>
      <c r="G82" s="722"/>
      <c r="I82" s="64"/>
      <c r="J82" s="64"/>
      <c r="K82" s="64"/>
      <c r="L82" s="64"/>
    </row>
    <row r="83" spans="1:12" s="3" customFormat="1" ht="19.5" customHeight="1" x14ac:dyDescent="0.3">
      <c r="A83" s="61" t="s">
        <v>51</v>
      </c>
      <c r="B83" s="65">
        <f>B81-B82</f>
        <v>99.39</v>
      </c>
      <c r="C83" s="66"/>
      <c r="D83" s="66"/>
      <c r="E83" s="66"/>
      <c r="F83" s="66"/>
      <c r="G83" s="67"/>
      <c r="I83" s="64"/>
      <c r="J83" s="64"/>
      <c r="K83" s="64"/>
      <c r="L83" s="64"/>
    </row>
    <row r="84" spans="1:12" s="3" customFormat="1" ht="27" customHeight="1" x14ac:dyDescent="0.4">
      <c r="A84" s="61" t="s">
        <v>52</v>
      </c>
      <c r="B84" s="68">
        <v>1</v>
      </c>
      <c r="C84" s="723" t="s">
        <v>111</v>
      </c>
      <c r="D84" s="724"/>
      <c r="E84" s="724"/>
      <c r="F84" s="724"/>
      <c r="G84" s="724"/>
      <c r="H84" s="725"/>
      <c r="I84" s="64"/>
      <c r="J84" s="64"/>
      <c r="K84" s="64"/>
      <c r="L84" s="64"/>
    </row>
    <row r="85" spans="1:12" s="3" customFormat="1" ht="27" customHeight="1" x14ac:dyDescent="0.4">
      <c r="A85" s="61" t="s">
        <v>54</v>
      </c>
      <c r="B85" s="68">
        <v>1</v>
      </c>
      <c r="C85" s="723" t="s">
        <v>112</v>
      </c>
      <c r="D85" s="724"/>
      <c r="E85" s="724"/>
      <c r="F85" s="724"/>
      <c r="G85" s="724"/>
      <c r="H85" s="725"/>
      <c r="I85" s="64"/>
      <c r="J85" s="64"/>
      <c r="K85" s="64"/>
      <c r="L85" s="64"/>
    </row>
    <row r="86" spans="1:12" s="3" customFormat="1" ht="18.75" x14ac:dyDescent="0.3">
      <c r="A86" s="61"/>
      <c r="B86" s="71"/>
      <c r="C86" s="72"/>
      <c r="D86" s="72"/>
      <c r="E86" s="72"/>
      <c r="F86" s="72"/>
      <c r="G86" s="72"/>
      <c r="H86" s="72"/>
      <c r="I86" s="64"/>
      <c r="J86" s="64"/>
      <c r="K86" s="64"/>
      <c r="L86" s="64"/>
    </row>
    <row r="87" spans="1:12" s="3" customFormat="1" ht="18.75" x14ac:dyDescent="0.3">
      <c r="A87" s="61" t="s">
        <v>56</v>
      </c>
      <c r="B87" s="73">
        <f>B84/B85</f>
        <v>1</v>
      </c>
      <c r="C87" s="51" t="s">
        <v>57</v>
      </c>
      <c r="D87" s="51"/>
      <c r="E87" s="51"/>
      <c r="F87" s="51"/>
      <c r="G87" s="51"/>
      <c r="I87" s="64"/>
      <c r="J87" s="64"/>
      <c r="K87" s="64"/>
      <c r="L87" s="64"/>
    </row>
    <row r="88" spans="1:12" ht="19.5" customHeight="1" x14ac:dyDescent="0.3">
      <c r="A88" s="59"/>
      <c r="B88" s="59"/>
    </row>
    <row r="89" spans="1:12" ht="27" customHeight="1" x14ac:dyDescent="0.4">
      <c r="A89" s="74" t="s">
        <v>58</v>
      </c>
      <c r="B89" s="75">
        <v>100</v>
      </c>
      <c r="D89" s="154" t="s">
        <v>59</v>
      </c>
      <c r="E89" s="155"/>
      <c r="F89" s="726" t="s">
        <v>60</v>
      </c>
      <c r="G89" s="727"/>
    </row>
    <row r="90" spans="1:12" ht="27" customHeight="1" x14ac:dyDescent="0.4">
      <c r="A90" s="76" t="s">
        <v>61</v>
      </c>
      <c r="B90" s="77">
        <v>1</v>
      </c>
      <c r="C90" s="156" t="s">
        <v>62</v>
      </c>
      <c r="D90" s="79" t="s">
        <v>63</v>
      </c>
      <c r="E90" s="80" t="s">
        <v>64</v>
      </c>
      <c r="F90" s="79" t="s">
        <v>63</v>
      </c>
      <c r="G90" s="157" t="s">
        <v>64</v>
      </c>
      <c r="I90" s="82" t="s">
        <v>65</v>
      </c>
    </row>
    <row r="91" spans="1:12" ht="26.25" customHeight="1" x14ac:dyDescent="0.4">
      <c r="A91" s="76" t="s">
        <v>66</v>
      </c>
      <c r="B91" s="77">
        <v>1</v>
      </c>
      <c r="C91" s="158">
        <v>1</v>
      </c>
      <c r="D91" s="84">
        <v>117459841</v>
      </c>
      <c r="E91" s="85">
        <f>IF(ISBLANK(D91),"-",$D$101/$D$98*D91)</f>
        <v>61842356.638182588</v>
      </c>
      <c r="F91" s="84">
        <v>111926925</v>
      </c>
      <c r="G91" s="86">
        <f>IF(ISBLANK(F91),"-",$D$101/$F$98*F91)</f>
        <v>61841773.533546396</v>
      </c>
      <c r="I91" s="87"/>
    </row>
    <row r="92" spans="1:12" ht="26.25" customHeight="1" x14ac:dyDescent="0.4">
      <c r="A92" s="76" t="s">
        <v>67</v>
      </c>
      <c r="B92" s="77">
        <v>1</v>
      </c>
      <c r="C92" s="143">
        <v>2</v>
      </c>
      <c r="D92" s="89">
        <v>117508526</v>
      </c>
      <c r="E92" s="90">
        <f>IF(ISBLANK(D92),"-",$D$101/$D$98*D92)</f>
        <v>61867989.187207833</v>
      </c>
      <c r="F92" s="89">
        <v>112050280</v>
      </c>
      <c r="G92" s="91">
        <f>IF(ISBLANK(F92),"-",$D$101/$F$98*F92)</f>
        <v>61909929.53778068</v>
      </c>
      <c r="I92" s="728">
        <f>ABS((F96/D96*D95)-F95)/D95</f>
        <v>9.5033263047531271E-4</v>
      </c>
    </row>
    <row r="93" spans="1:12" ht="26.25" customHeight="1" x14ac:dyDescent="0.4">
      <c r="A93" s="76" t="s">
        <v>68</v>
      </c>
      <c r="B93" s="77">
        <v>1</v>
      </c>
      <c r="C93" s="143">
        <v>3</v>
      </c>
      <c r="D93" s="89">
        <v>118088512</v>
      </c>
      <c r="E93" s="90">
        <f>IF(ISBLANK(D93),"-",$D$101/$D$98*D93)</f>
        <v>62173350.583509684</v>
      </c>
      <c r="F93" s="89">
        <v>112116670</v>
      </c>
      <c r="G93" s="91">
        <f>IF(ISBLANK(F93),"-",$D$101/$F$98*F93)</f>
        <v>61946611.286563575</v>
      </c>
      <c r="I93" s="728"/>
    </row>
    <row r="94" spans="1:12" ht="27" customHeight="1" x14ac:dyDescent="0.4">
      <c r="A94" s="76" t="s">
        <v>69</v>
      </c>
      <c r="B94" s="77">
        <v>1</v>
      </c>
      <c r="C94" s="159">
        <v>4</v>
      </c>
      <c r="D94" s="94"/>
      <c r="E94" s="95" t="str">
        <f>IF(ISBLANK(D94),"-",$D$101/$D$98*D94)</f>
        <v>-</v>
      </c>
      <c r="F94" s="160"/>
      <c r="G94" s="96" t="str">
        <f>IF(ISBLANK(F94),"-",$D$101/$F$98*F94)</f>
        <v>-</v>
      </c>
      <c r="I94" s="97"/>
    </row>
    <row r="95" spans="1:12" ht="27" customHeight="1" x14ac:dyDescent="0.4">
      <c r="A95" s="76" t="s">
        <v>70</v>
      </c>
      <c r="B95" s="77">
        <v>1</v>
      </c>
      <c r="C95" s="161" t="s">
        <v>71</v>
      </c>
      <c r="D95" s="162">
        <f>AVERAGE(D91:D94)</f>
        <v>117685626.33333333</v>
      </c>
      <c r="E95" s="100">
        <f>AVERAGE(E91:E94)</f>
        <v>61961232.136300035</v>
      </c>
      <c r="F95" s="163">
        <f>AVERAGE(F91:F94)</f>
        <v>112031291.66666667</v>
      </c>
      <c r="G95" s="164">
        <f>AVERAGE(G91:G94)</f>
        <v>61899438.119296886</v>
      </c>
    </row>
    <row r="96" spans="1:12" ht="26.25" customHeight="1" x14ac:dyDescent="0.4">
      <c r="A96" s="76" t="s">
        <v>72</v>
      </c>
      <c r="B96" s="62">
        <v>1</v>
      </c>
      <c r="C96" s="165" t="s">
        <v>113</v>
      </c>
      <c r="D96" s="166">
        <v>31.85</v>
      </c>
      <c r="E96" s="92"/>
      <c r="F96" s="104">
        <v>30.35</v>
      </c>
    </row>
    <row r="97" spans="1:10" ht="26.25" customHeight="1" x14ac:dyDescent="0.4">
      <c r="A97" s="76" t="s">
        <v>74</v>
      </c>
      <c r="B97" s="62">
        <v>1</v>
      </c>
      <c r="C97" s="167" t="s">
        <v>114</v>
      </c>
      <c r="D97" s="168">
        <f>D96*$B$87</f>
        <v>31.85</v>
      </c>
      <c r="E97" s="107"/>
      <c r="F97" s="106">
        <f>F96*$B$87</f>
        <v>30.35</v>
      </c>
    </row>
    <row r="98" spans="1:10" ht="19.5" customHeight="1" x14ac:dyDescent="0.3">
      <c r="A98" s="76" t="s">
        <v>76</v>
      </c>
      <c r="B98" s="169">
        <f>(B97/B96)*(B95/B94)*(B93/B92)*(B91/B90)*B89</f>
        <v>100</v>
      </c>
      <c r="C98" s="167" t="s">
        <v>115</v>
      </c>
      <c r="D98" s="170">
        <f>D97*$B$83/100</f>
        <v>31.655715000000001</v>
      </c>
      <c r="E98" s="110"/>
      <c r="F98" s="109">
        <f>F97*$B$83/100</f>
        <v>30.164864999999999</v>
      </c>
    </row>
    <row r="99" spans="1:10" ht="19.5" customHeight="1" x14ac:dyDescent="0.3">
      <c r="A99" s="714" t="s">
        <v>78</v>
      </c>
      <c r="B99" s="729"/>
      <c r="C99" s="167" t="s">
        <v>116</v>
      </c>
      <c r="D99" s="171">
        <f>D98/$B$98</f>
        <v>0.31655715000000001</v>
      </c>
      <c r="E99" s="110"/>
      <c r="F99" s="113">
        <f>F98/$B$98</f>
        <v>0.30164864999999996</v>
      </c>
      <c r="G99" s="172"/>
      <c r="H99" s="102"/>
    </row>
    <row r="100" spans="1:10" ht="19.5" customHeight="1" x14ac:dyDescent="0.3">
      <c r="A100" s="716"/>
      <c r="B100" s="730"/>
      <c r="C100" s="167" t="s">
        <v>80</v>
      </c>
      <c r="D100" s="173">
        <f>$B$56/$B$116</f>
        <v>0.16666666666666666</v>
      </c>
      <c r="F100" s="118"/>
      <c r="G100" s="174"/>
      <c r="H100" s="102"/>
    </row>
    <row r="101" spans="1:10" ht="18.75" x14ac:dyDescent="0.3">
      <c r="C101" s="167" t="s">
        <v>81</v>
      </c>
      <c r="D101" s="168">
        <f>D100*$B$98</f>
        <v>16.666666666666664</v>
      </c>
      <c r="F101" s="118"/>
      <c r="G101" s="172"/>
      <c r="H101" s="102"/>
    </row>
    <row r="102" spans="1:10" ht="19.5" customHeight="1" x14ac:dyDescent="0.3">
      <c r="C102" s="175" t="s">
        <v>82</v>
      </c>
      <c r="D102" s="176">
        <f>D101/B34</f>
        <v>16.666666666666664</v>
      </c>
      <c r="F102" s="122"/>
      <c r="G102" s="172"/>
      <c r="H102" s="102"/>
      <c r="J102" s="177"/>
    </row>
    <row r="103" spans="1:10" ht="18.75" x14ac:dyDescent="0.3">
      <c r="C103" s="178" t="s">
        <v>117</v>
      </c>
      <c r="D103" s="179">
        <f>AVERAGE(E91:E94,G91:G94)</f>
        <v>61930335.12779846</v>
      </c>
      <c r="F103" s="122"/>
      <c r="G103" s="180"/>
      <c r="H103" s="102"/>
      <c r="J103" s="181"/>
    </row>
    <row r="104" spans="1:10" ht="18.75" x14ac:dyDescent="0.3">
      <c r="C104" s="145" t="s">
        <v>84</v>
      </c>
      <c r="D104" s="182">
        <f>STDEV(E91:E94,G91:G94)/D103</f>
        <v>2.0323412871118816E-3</v>
      </c>
      <c r="F104" s="122"/>
      <c r="G104" s="172"/>
      <c r="H104" s="102"/>
      <c r="J104" s="181"/>
    </row>
    <row r="105" spans="1:10" ht="19.5" customHeight="1" x14ac:dyDescent="0.3">
      <c r="C105" s="147" t="s">
        <v>20</v>
      </c>
      <c r="D105" s="183">
        <f>COUNT(E91:E94,G91:G94)</f>
        <v>6</v>
      </c>
      <c r="F105" s="122"/>
      <c r="G105" s="172"/>
      <c r="H105" s="102"/>
      <c r="J105" s="181"/>
    </row>
    <row r="106" spans="1:10" ht="19.5" customHeight="1" x14ac:dyDescent="0.3">
      <c r="A106" s="126"/>
      <c r="B106" s="126"/>
      <c r="C106" s="126"/>
      <c r="D106" s="126"/>
      <c r="E106" s="126"/>
    </row>
    <row r="107" spans="1:10" ht="27" customHeight="1" x14ac:dyDescent="0.4">
      <c r="A107" s="74" t="s">
        <v>118</v>
      </c>
      <c r="B107" s="75">
        <v>900</v>
      </c>
      <c r="C107" s="222" t="s">
        <v>119</v>
      </c>
      <c r="D107" s="222" t="s">
        <v>63</v>
      </c>
      <c r="E107" s="222" t="s">
        <v>120</v>
      </c>
      <c r="F107" s="184" t="s">
        <v>121</v>
      </c>
    </row>
    <row r="108" spans="1:10" ht="26.25" customHeight="1" x14ac:dyDescent="0.4">
      <c r="A108" s="76" t="s">
        <v>122</v>
      </c>
      <c r="B108" s="77">
        <v>1</v>
      </c>
      <c r="C108" s="227">
        <v>1</v>
      </c>
      <c r="D108" s="228">
        <v>60845425</v>
      </c>
      <c r="E108" s="202">
        <f t="shared" ref="E108:E113" si="1">IF(ISBLANK(D108),"-",D108/$D$103*$D$100*$B$116)</f>
        <v>147.37226483864572</v>
      </c>
      <c r="F108" s="229">
        <f t="shared" ref="F108:F113" si="2">IF(ISBLANK(D108), "-", (E108/$B$56)*100)</f>
        <v>98.248176559097146</v>
      </c>
    </row>
    <row r="109" spans="1:10" ht="26.25" customHeight="1" x14ac:dyDescent="0.4">
      <c r="A109" s="76" t="s">
        <v>95</v>
      </c>
      <c r="B109" s="77">
        <v>1</v>
      </c>
      <c r="C109" s="223">
        <v>2</v>
      </c>
      <c r="D109" s="225">
        <v>61097748</v>
      </c>
      <c r="E109" s="203">
        <f t="shared" si="1"/>
        <v>147.98341040925982</v>
      </c>
      <c r="F109" s="230">
        <f t="shared" si="2"/>
        <v>98.655606939506541</v>
      </c>
    </row>
    <row r="110" spans="1:10" ht="26.25" customHeight="1" x14ac:dyDescent="0.4">
      <c r="A110" s="76" t="s">
        <v>96</v>
      </c>
      <c r="B110" s="77">
        <v>1</v>
      </c>
      <c r="C110" s="223">
        <v>3</v>
      </c>
      <c r="D110" s="225">
        <v>61308638</v>
      </c>
      <c r="E110" s="203">
        <f t="shared" si="1"/>
        <v>148.4942020905049</v>
      </c>
      <c r="F110" s="230">
        <f t="shared" si="2"/>
        <v>98.996134727003266</v>
      </c>
    </row>
    <row r="111" spans="1:10" ht="26.25" customHeight="1" x14ac:dyDescent="0.4">
      <c r="A111" s="76" t="s">
        <v>97</v>
      </c>
      <c r="B111" s="77">
        <v>1</v>
      </c>
      <c r="C111" s="223">
        <v>4</v>
      </c>
      <c r="D111" s="225">
        <v>61888359</v>
      </c>
      <c r="E111" s="203">
        <f t="shared" si="1"/>
        <v>149.89833061363584</v>
      </c>
      <c r="F111" s="230">
        <f t="shared" si="2"/>
        <v>99.932220409090561</v>
      </c>
    </row>
    <row r="112" spans="1:10" ht="26.25" customHeight="1" x14ac:dyDescent="0.4">
      <c r="A112" s="76" t="s">
        <v>98</v>
      </c>
      <c r="B112" s="77">
        <v>1</v>
      </c>
      <c r="C112" s="223">
        <v>5</v>
      </c>
      <c r="D112" s="225">
        <v>60595786</v>
      </c>
      <c r="E112" s="203">
        <f t="shared" si="1"/>
        <v>146.76762012095242</v>
      </c>
      <c r="F112" s="230">
        <f t="shared" si="2"/>
        <v>97.845080080634943</v>
      </c>
    </row>
    <row r="113" spans="1:10" ht="27" customHeight="1" x14ac:dyDescent="0.4">
      <c r="A113" s="76" t="s">
        <v>100</v>
      </c>
      <c r="B113" s="77">
        <v>1</v>
      </c>
      <c r="C113" s="224">
        <v>6</v>
      </c>
      <c r="D113" s="226">
        <v>62150118</v>
      </c>
      <c r="E113" s="204">
        <f t="shared" si="1"/>
        <v>150.5323308966793</v>
      </c>
      <c r="F113" s="231">
        <f t="shared" si="2"/>
        <v>100.35488726445287</v>
      </c>
    </row>
    <row r="114" spans="1:10" ht="27" customHeight="1" x14ac:dyDescent="0.4">
      <c r="A114" s="76" t="s">
        <v>101</v>
      </c>
      <c r="B114" s="77">
        <v>1</v>
      </c>
      <c r="C114" s="185"/>
      <c r="D114" s="143"/>
      <c r="E114" s="50"/>
      <c r="F114" s="232"/>
    </row>
    <row r="115" spans="1:10" ht="26.25" customHeight="1" x14ac:dyDescent="0.4">
      <c r="A115" s="76" t="s">
        <v>102</v>
      </c>
      <c r="B115" s="77">
        <v>1</v>
      </c>
      <c r="C115" s="185"/>
      <c r="D115" s="209" t="s">
        <v>71</v>
      </c>
      <c r="E115" s="211">
        <f>AVERAGE(E108:E113)</f>
        <v>148.50802649494634</v>
      </c>
      <c r="F115" s="233">
        <f>AVERAGE(F108:F113)</f>
        <v>99.005350996630895</v>
      </c>
    </row>
    <row r="116" spans="1:10" ht="27" customHeight="1" x14ac:dyDescent="0.4">
      <c r="A116" s="76" t="s">
        <v>103</v>
      </c>
      <c r="B116" s="108">
        <f>(B115/B114)*(B113/B112)*(B111/B110)*(B109/B108)*B107</f>
        <v>900</v>
      </c>
      <c r="C116" s="186"/>
      <c r="D116" s="210" t="s">
        <v>84</v>
      </c>
      <c r="E116" s="208">
        <f>STDEV(E108:E113)/E115</f>
        <v>9.8159495493957572E-3</v>
      </c>
      <c r="F116" s="187">
        <f>STDEV(F108:F113)/F115</f>
        <v>9.8159495493957832E-3</v>
      </c>
      <c r="I116" s="50"/>
    </row>
    <row r="117" spans="1:10" ht="27" customHeight="1" x14ac:dyDescent="0.4">
      <c r="A117" s="714" t="s">
        <v>78</v>
      </c>
      <c r="B117" s="715"/>
      <c r="C117" s="188"/>
      <c r="D117" s="147" t="s">
        <v>20</v>
      </c>
      <c r="E117" s="213">
        <f>COUNT(E108:E113)</f>
        <v>6</v>
      </c>
      <c r="F117" s="214">
        <f>COUNT(F108:F113)</f>
        <v>6</v>
      </c>
      <c r="I117" s="50"/>
      <c r="J117" s="181"/>
    </row>
    <row r="118" spans="1:10" ht="26.25" customHeight="1" x14ac:dyDescent="0.3">
      <c r="A118" s="716"/>
      <c r="B118" s="717"/>
      <c r="C118" s="50"/>
      <c r="D118" s="212"/>
      <c r="E118" s="742" t="s">
        <v>123</v>
      </c>
      <c r="F118" s="743"/>
      <c r="G118" s="50"/>
      <c r="H118" s="50"/>
      <c r="I118" s="50"/>
    </row>
    <row r="119" spans="1:10" ht="25.5" customHeight="1" x14ac:dyDescent="0.4">
      <c r="A119" s="197"/>
      <c r="B119" s="72"/>
      <c r="C119" s="50"/>
      <c r="D119" s="210" t="s">
        <v>124</v>
      </c>
      <c r="E119" s="215">
        <f>MIN(E108:E113)</f>
        <v>146.76762012095242</v>
      </c>
      <c r="F119" s="234">
        <f>MIN(F108:F113)</f>
        <v>97.845080080634943</v>
      </c>
      <c r="G119" s="50"/>
      <c r="H119" s="50"/>
      <c r="I119" s="50"/>
    </row>
    <row r="120" spans="1:10" ht="24" customHeight="1" x14ac:dyDescent="0.4">
      <c r="A120" s="197"/>
      <c r="B120" s="72"/>
      <c r="C120" s="50"/>
      <c r="D120" s="119" t="s">
        <v>125</v>
      </c>
      <c r="E120" s="216">
        <f>MAX(E108:E113)</f>
        <v>150.5323308966793</v>
      </c>
      <c r="F120" s="235">
        <f>MAX(F108:F113)</f>
        <v>100.35488726445287</v>
      </c>
      <c r="G120" s="50"/>
      <c r="H120" s="50"/>
      <c r="I120" s="50"/>
    </row>
    <row r="121" spans="1:10" ht="27" customHeight="1" x14ac:dyDescent="0.3">
      <c r="A121" s="197"/>
      <c r="B121" s="72"/>
      <c r="C121" s="50"/>
      <c r="D121" s="50"/>
      <c r="E121" s="50"/>
      <c r="F121" s="143"/>
      <c r="G121" s="50"/>
      <c r="H121" s="50"/>
      <c r="I121" s="50"/>
    </row>
    <row r="122" spans="1:10" ht="25.5" customHeight="1" x14ac:dyDescent="0.3">
      <c r="A122" s="197"/>
      <c r="B122" s="72"/>
      <c r="C122" s="50"/>
      <c r="D122" s="50"/>
      <c r="E122" s="50"/>
      <c r="F122" s="143"/>
      <c r="G122" s="50"/>
      <c r="H122" s="50"/>
      <c r="I122" s="50"/>
    </row>
    <row r="123" spans="1:10" ht="18.75" x14ac:dyDescent="0.3">
      <c r="A123" s="197"/>
      <c r="B123" s="72"/>
      <c r="C123" s="50"/>
      <c r="D123" s="50"/>
      <c r="E123" s="50"/>
      <c r="F123" s="143"/>
      <c r="G123" s="50"/>
      <c r="H123" s="50"/>
      <c r="I123" s="50"/>
    </row>
    <row r="124" spans="1:10" ht="45.75" customHeight="1" x14ac:dyDescent="0.65">
      <c r="A124" s="60" t="s">
        <v>106</v>
      </c>
      <c r="B124" s="149" t="s">
        <v>126</v>
      </c>
      <c r="C124" s="718" t="str">
        <f>B26</f>
        <v>Lamivudine</v>
      </c>
      <c r="D124" s="718"/>
      <c r="E124" s="150" t="s">
        <v>127</v>
      </c>
      <c r="F124" s="150"/>
      <c r="G124" s="236">
        <f>F115</f>
        <v>99.005350996630895</v>
      </c>
      <c r="H124" s="50"/>
      <c r="I124" s="50"/>
    </row>
    <row r="125" spans="1:10" ht="45.75" customHeight="1" x14ac:dyDescent="0.65">
      <c r="A125" s="60"/>
      <c r="B125" s="149" t="s">
        <v>128</v>
      </c>
      <c r="C125" s="61" t="s">
        <v>129</v>
      </c>
      <c r="D125" s="236">
        <f>MIN(F108:F113)</f>
        <v>97.845080080634943</v>
      </c>
      <c r="E125" s="161" t="s">
        <v>130</v>
      </c>
      <c r="F125" s="236">
        <f>MAX(F108:F113)</f>
        <v>100.35488726445287</v>
      </c>
      <c r="G125" s="151"/>
      <c r="H125" s="50"/>
      <c r="I125" s="50"/>
    </row>
    <row r="126" spans="1:10" ht="19.5" customHeight="1" x14ac:dyDescent="0.3">
      <c r="A126" s="189"/>
      <c r="B126" s="189"/>
      <c r="C126" s="190"/>
      <c r="D126" s="190"/>
      <c r="E126" s="190"/>
      <c r="F126" s="190"/>
      <c r="G126" s="190"/>
      <c r="H126" s="190"/>
    </row>
    <row r="127" spans="1:10" ht="18.75" x14ac:dyDescent="0.3">
      <c r="B127" s="719" t="s">
        <v>26</v>
      </c>
      <c r="C127" s="719"/>
      <c r="E127" s="156" t="s">
        <v>27</v>
      </c>
      <c r="F127" s="191"/>
      <c r="G127" s="719" t="s">
        <v>28</v>
      </c>
      <c r="H127" s="719"/>
    </row>
    <row r="128" spans="1:10" ht="69.95" customHeight="1" x14ac:dyDescent="0.3">
      <c r="A128" s="192" t="s">
        <v>29</v>
      </c>
      <c r="B128" s="193"/>
      <c r="C128" s="193"/>
      <c r="E128" s="193"/>
      <c r="F128" s="50"/>
      <c r="G128" s="194"/>
      <c r="H128" s="194"/>
    </row>
    <row r="129" spans="1:9" ht="69.95" customHeight="1" x14ac:dyDescent="0.3">
      <c r="A129" s="192" t="s">
        <v>30</v>
      </c>
      <c r="B129" s="195"/>
      <c r="C129" s="195"/>
      <c r="E129" s="195"/>
      <c r="F129" s="50"/>
      <c r="G129" s="196"/>
      <c r="H129" s="196"/>
    </row>
    <row r="130" spans="1:9" ht="18.75" x14ac:dyDescent="0.3">
      <c r="A130" s="142"/>
      <c r="B130" s="142"/>
      <c r="C130" s="143"/>
      <c r="D130" s="143"/>
      <c r="E130" s="143"/>
      <c r="F130" s="146"/>
      <c r="G130" s="143"/>
      <c r="H130" s="143"/>
      <c r="I130" s="50"/>
    </row>
    <row r="131" spans="1:9" ht="18.75" x14ac:dyDescent="0.3">
      <c r="A131" s="142"/>
      <c r="B131" s="142"/>
      <c r="C131" s="143"/>
      <c r="D131" s="143"/>
      <c r="E131" s="143"/>
      <c r="F131" s="146"/>
      <c r="G131" s="143"/>
      <c r="H131" s="143"/>
      <c r="I131" s="50"/>
    </row>
    <row r="132" spans="1:9" ht="18.75" x14ac:dyDescent="0.3">
      <c r="A132" s="142"/>
      <c r="B132" s="142"/>
      <c r="C132" s="143"/>
      <c r="D132" s="143"/>
      <c r="E132" s="143"/>
      <c r="F132" s="146"/>
      <c r="G132" s="143"/>
      <c r="H132" s="143"/>
      <c r="I132" s="50"/>
    </row>
    <row r="133" spans="1:9" ht="18.75" x14ac:dyDescent="0.3">
      <c r="A133" s="142"/>
      <c r="B133" s="142"/>
      <c r="C133" s="143"/>
      <c r="D133" s="143"/>
      <c r="E133" s="143"/>
      <c r="F133" s="146"/>
      <c r="G133" s="143"/>
      <c r="H133" s="143"/>
      <c r="I133" s="50"/>
    </row>
    <row r="134" spans="1:9" ht="18.75" x14ac:dyDescent="0.3">
      <c r="A134" s="142"/>
      <c r="B134" s="142"/>
      <c r="C134" s="143"/>
      <c r="D134" s="143"/>
      <c r="E134" s="143"/>
      <c r="F134" s="146"/>
      <c r="G134" s="143"/>
      <c r="H134" s="143"/>
      <c r="I134" s="50"/>
    </row>
    <row r="135" spans="1:9" ht="18.75" x14ac:dyDescent="0.3">
      <c r="A135" s="142"/>
      <c r="B135" s="142"/>
      <c r="C135" s="143"/>
      <c r="D135" s="143"/>
      <c r="E135" s="143"/>
      <c r="F135" s="146"/>
      <c r="G135" s="143"/>
      <c r="H135" s="143"/>
      <c r="I135" s="50"/>
    </row>
    <row r="136" spans="1:9" ht="18.75" x14ac:dyDescent="0.3">
      <c r="A136" s="142"/>
      <c r="B136" s="142"/>
      <c r="C136" s="143"/>
      <c r="D136" s="143"/>
      <c r="E136" s="143"/>
      <c r="F136" s="146"/>
      <c r="G136" s="143"/>
      <c r="H136" s="143"/>
      <c r="I136" s="50"/>
    </row>
    <row r="137" spans="1:9" ht="18.75" x14ac:dyDescent="0.3">
      <c r="A137" s="142"/>
      <c r="B137" s="142"/>
      <c r="C137" s="143"/>
      <c r="D137" s="143"/>
      <c r="E137" s="143"/>
      <c r="F137" s="146"/>
      <c r="G137" s="143"/>
      <c r="H137" s="143"/>
      <c r="I137" s="50"/>
    </row>
    <row r="138" spans="1:9" ht="18.75" x14ac:dyDescent="0.3">
      <c r="A138" s="142"/>
      <c r="B138" s="142"/>
      <c r="C138" s="143"/>
      <c r="D138" s="143"/>
      <c r="E138" s="143"/>
      <c r="F138" s="146"/>
      <c r="G138" s="143"/>
      <c r="H138" s="143"/>
      <c r="I138" s="50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26" priority="1" operator="greaterThan">
      <formula>0.02</formula>
    </cfRule>
  </conditionalFormatting>
  <conditionalFormatting sqref="D51">
    <cfRule type="cellIs" dxfId="25" priority="2" operator="greaterThan">
      <formula>0.02</formula>
    </cfRule>
  </conditionalFormatting>
  <conditionalFormatting sqref="G73">
    <cfRule type="cellIs" dxfId="24" priority="3" operator="greaterThan">
      <formula>0.02</formula>
    </cfRule>
  </conditionalFormatting>
  <conditionalFormatting sqref="H73">
    <cfRule type="cellIs" dxfId="23" priority="4" operator="greaterThan">
      <formula>0.02</formula>
    </cfRule>
  </conditionalFormatting>
  <conditionalFormatting sqref="D104">
    <cfRule type="cellIs" dxfId="22" priority="5" operator="greaterThan">
      <formula>0.02</formula>
    </cfRule>
  </conditionalFormatting>
  <conditionalFormatting sqref="I39">
    <cfRule type="cellIs" dxfId="21" priority="6" operator="lessThanOrEqual">
      <formula>0.02</formula>
    </cfRule>
  </conditionalFormatting>
  <conditionalFormatting sqref="I39">
    <cfRule type="cellIs" dxfId="20" priority="7" operator="greaterThan">
      <formula>0.02</formula>
    </cfRule>
  </conditionalFormatting>
  <conditionalFormatting sqref="I92">
    <cfRule type="cellIs" dxfId="19" priority="8" operator="lessThanOrEqual">
      <formula>0.02</formula>
    </cfRule>
  </conditionalFormatting>
  <conditionalFormatting sqref="I92">
    <cfRule type="cellIs" dxfId="18" priority="9" operator="greaterThan">
      <formula>0.02</formula>
    </cfRule>
  </conditionalFormatting>
  <pageMargins left="0.7" right="0.7" top="0.75" bottom="0.75" header="0.3" footer="0.3"/>
  <pageSetup scale="22" orientation="portrait" r:id="rId1"/>
  <headerFooter>
    <oddHeader>&amp;LVer 4</oddHeader>
    <oddFooter>&amp;LNQCL/ADDO/014&amp;CPage &amp;P of &amp;N&amp;R&amp;D 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BreakPreview" topLeftCell="A64" zoomScale="60" zoomScaleNormal="40" zoomScalePageLayoutView="50" workbookViewId="0">
      <selection activeCell="C19" sqref="C19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712" t="s">
        <v>45</v>
      </c>
      <c r="B1" s="712"/>
      <c r="C1" s="712"/>
      <c r="D1" s="712"/>
      <c r="E1" s="712"/>
      <c r="F1" s="712"/>
      <c r="G1" s="712"/>
      <c r="H1" s="712"/>
      <c r="I1" s="712"/>
    </row>
    <row r="2" spans="1:9" ht="18.75" customHeight="1" x14ac:dyDescent="0.25">
      <c r="A2" s="712"/>
      <c r="B2" s="712"/>
      <c r="C2" s="712"/>
      <c r="D2" s="712"/>
      <c r="E2" s="712"/>
      <c r="F2" s="712"/>
      <c r="G2" s="712"/>
      <c r="H2" s="712"/>
      <c r="I2" s="712"/>
    </row>
    <row r="3" spans="1:9" ht="18.75" customHeight="1" x14ac:dyDescent="0.25">
      <c r="A3" s="712"/>
      <c r="B3" s="712"/>
      <c r="C3" s="712"/>
      <c r="D3" s="712"/>
      <c r="E3" s="712"/>
      <c r="F3" s="712"/>
      <c r="G3" s="712"/>
      <c r="H3" s="712"/>
      <c r="I3" s="712"/>
    </row>
    <row r="4" spans="1:9" ht="18.75" customHeight="1" x14ac:dyDescent="0.25">
      <c r="A4" s="712"/>
      <c r="B4" s="712"/>
      <c r="C4" s="712"/>
      <c r="D4" s="712"/>
      <c r="E4" s="712"/>
      <c r="F4" s="712"/>
      <c r="G4" s="712"/>
      <c r="H4" s="712"/>
      <c r="I4" s="712"/>
    </row>
    <row r="5" spans="1:9" ht="18.75" customHeight="1" x14ac:dyDescent="0.25">
      <c r="A5" s="712"/>
      <c r="B5" s="712"/>
      <c r="C5" s="712"/>
      <c r="D5" s="712"/>
      <c r="E5" s="712"/>
      <c r="F5" s="712"/>
      <c r="G5" s="712"/>
      <c r="H5" s="712"/>
      <c r="I5" s="712"/>
    </row>
    <row r="6" spans="1:9" ht="18.75" customHeight="1" x14ac:dyDescent="0.25">
      <c r="A6" s="712"/>
      <c r="B6" s="712"/>
      <c r="C6" s="712"/>
      <c r="D6" s="712"/>
      <c r="E6" s="712"/>
      <c r="F6" s="712"/>
      <c r="G6" s="712"/>
      <c r="H6" s="712"/>
      <c r="I6" s="712"/>
    </row>
    <row r="7" spans="1:9" ht="18.75" customHeight="1" x14ac:dyDescent="0.25">
      <c r="A7" s="712"/>
      <c r="B7" s="712"/>
      <c r="C7" s="712"/>
      <c r="D7" s="712"/>
      <c r="E7" s="712"/>
      <c r="F7" s="712"/>
      <c r="G7" s="712"/>
      <c r="H7" s="712"/>
      <c r="I7" s="712"/>
    </row>
    <row r="8" spans="1:9" x14ac:dyDescent="0.25">
      <c r="A8" s="713" t="s">
        <v>46</v>
      </c>
      <c r="B8" s="713"/>
      <c r="C8" s="713"/>
      <c r="D8" s="713"/>
      <c r="E8" s="713"/>
      <c r="F8" s="713"/>
      <c r="G8" s="713"/>
      <c r="H8" s="713"/>
      <c r="I8" s="713"/>
    </row>
    <row r="9" spans="1:9" x14ac:dyDescent="0.25">
      <c r="A9" s="713"/>
      <c r="B9" s="713"/>
      <c r="C9" s="713"/>
      <c r="D9" s="713"/>
      <c r="E9" s="713"/>
      <c r="F9" s="713"/>
      <c r="G9" s="713"/>
      <c r="H9" s="713"/>
      <c r="I9" s="713"/>
    </row>
    <row r="10" spans="1:9" x14ac:dyDescent="0.25">
      <c r="A10" s="713"/>
      <c r="B10" s="713"/>
      <c r="C10" s="713"/>
      <c r="D10" s="713"/>
      <c r="E10" s="713"/>
      <c r="F10" s="713"/>
      <c r="G10" s="713"/>
      <c r="H10" s="713"/>
      <c r="I10" s="713"/>
    </row>
    <row r="11" spans="1:9" x14ac:dyDescent="0.25">
      <c r="A11" s="713"/>
      <c r="B11" s="713"/>
      <c r="C11" s="713"/>
      <c r="D11" s="713"/>
      <c r="E11" s="713"/>
      <c r="F11" s="713"/>
      <c r="G11" s="713"/>
      <c r="H11" s="713"/>
      <c r="I11" s="713"/>
    </row>
    <row r="12" spans="1:9" x14ac:dyDescent="0.25">
      <c r="A12" s="713"/>
      <c r="B12" s="713"/>
      <c r="C12" s="713"/>
      <c r="D12" s="713"/>
      <c r="E12" s="713"/>
      <c r="F12" s="713"/>
      <c r="G12" s="713"/>
      <c r="H12" s="713"/>
      <c r="I12" s="713"/>
    </row>
    <row r="13" spans="1:9" x14ac:dyDescent="0.25">
      <c r="A13" s="713"/>
      <c r="B13" s="713"/>
      <c r="C13" s="713"/>
      <c r="D13" s="713"/>
      <c r="E13" s="713"/>
      <c r="F13" s="713"/>
      <c r="G13" s="713"/>
      <c r="H13" s="713"/>
      <c r="I13" s="713"/>
    </row>
    <row r="14" spans="1:9" x14ac:dyDescent="0.25">
      <c r="A14" s="713"/>
      <c r="B14" s="713"/>
      <c r="C14" s="713"/>
      <c r="D14" s="713"/>
      <c r="E14" s="713"/>
      <c r="F14" s="713"/>
      <c r="G14" s="713"/>
      <c r="H14" s="713"/>
      <c r="I14" s="713"/>
    </row>
    <row r="15" spans="1:9" ht="19.5" customHeight="1" x14ac:dyDescent="0.3">
      <c r="A15" s="237"/>
    </row>
    <row r="16" spans="1:9" ht="19.5" customHeight="1" x14ac:dyDescent="0.3">
      <c r="A16" s="745" t="s">
        <v>31</v>
      </c>
      <c r="B16" s="746"/>
      <c r="C16" s="746"/>
      <c r="D16" s="746"/>
      <c r="E16" s="746"/>
      <c r="F16" s="746"/>
      <c r="G16" s="746"/>
      <c r="H16" s="747"/>
    </row>
    <row r="17" spans="1:14" ht="20.25" customHeight="1" x14ac:dyDescent="0.25">
      <c r="A17" s="748" t="s">
        <v>47</v>
      </c>
      <c r="B17" s="748"/>
      <c r="C17" s="748"/>
      <c r="D17" s="748"/>
      <c r="E17" s="748"/>
      <c r="F17" s="748"/>
      <c r="G17" s="748"/>
      <c r="H17" s="748"/>
    </row>
    <row r="18" spans="1:14" ht="26.25" customHeight="1" x14ac:dyDescent="0.4">
      <c r="A18" s="239" t="s">
        <v>33</v>
      </c>
      <c r="B18" s="744" t="s">
        <v>5</v>
      </c>
      <c r="C18" s="744"/>
      <c r="D18" s="385"/>
      <c r="E18" s="240"/>
      <c r="F18" s="241"/>
      <c r="G18" s="241"/>
      <c r="H18" s="241"/>
    </row>
    <row r="19" spans="1:14" ht="26.25" customHeight="1" x14ac:dyDescent="0.4">
      <c r="A19" s="239" t="s">
        <v>34</v>
      </c>
      <c r="B19" s="242" t="s">
        <v>7</v>
      </c>
      <c r="C19" s="394">
        <v>1</v>
      </c>
      <c r="D19" s="241"/>
      <c r="E19" s="241"/>
      <c r="F19" s="241"/>
      <c r="G19" s="241"/>
      <c r="H19" s="241"/>
    </row>
    <row r="20" spans="1:14" ht="26.25" customHeight="1" x14ac:dyDescent="0.4">
      <c r="A20" s="239" t="s">
        <v>35</v>
      </c>
      <c r="B20" s="749" t="s">
        <v>132</v>
      </c>
      <c r="C20" s="749"/>
      <c r="D20" s="241"/>
      <c r="E20" s="241"/>
      <c r="F20" s="241"/>
      <c r="G20" s="241"/>
      <c r="H20" s="241"/>
    </row>
    <row r="21" spans="1:14" ht="26.25" customHeight="1" x14ac:dyDescent="0.4">
      <c r="A21" s="239" t="s">
        <v>36</v>
      </c>
      <c r="B21" s="749" t="s">
        <v>11</v>
      </c>
      <c r="C21" s="749"/>
      <c r="D21" s="749"/>
      <c r="E21" s="749"/>
      <c r="F21" s="749"/>
      <c r="G21" s="749"/>
      <c r="H21" s="749"/>
      <c r="I21" s="243"/>
    </row>
    <row r="22" spans="1:14" ht="26.25" customHeight="1" x14ac:dyDescent="0.4">
      <c r="A22" s="239" t="s">
        <v>37</v>
      </c>
      <c r="B22" s="244">
        <v>42676</v>
      </c>
      <c r="C22" s="241"/>
      <c r="D22" s="241"/>
      <c r="E22" s="241"/>
      <c r="F22" s="241"/>
      <c r="G22" s="241"/>
      <c r="H22" s="241"/>
    </row>
    <row r="23" spans="1:14" ht="26.25" customHeight="1" x14ac:dyDescent="0.4">
      <c r="A23" s="239" t="s">
        <v>38</v>
      </c>
      <c r="B23" s="244">
        <v>42684</v>
      </c>
      <c r="C23" s="241"/>
      <c r="D23" s="241"/>
      <c r="E23" s="241"/>
      <c r="F23" s="241"/>
      <c r="G23" s="241"/>
      <c r="H23" s="241"/>
    </row>
    <row r="24" spans="1:14" ht="18.75" x14ac:dyDescent="0.3">
      <c r="A24" s="239"/>
      <c r="B24" s="245"/>
    </row>
    <row r="25" spans="1:14" ht="18.75" x14ac:dyDescent="0.3">
      <c r="A25" s="246" t="s">
        <v>1</v>
      </c>
      <c r="B25" s="245"/>
    </row>
    <row r="26" spans="1:14" ht="26.25" customHeight="1" x14ac:dyDescent="0.4">
      <c r="A26" s="247" t="s">
        <v>4</v>
      </c>
      <c r="B26" s="744" t="s">
        <v>132</v>
      </c>
      <c r="C26" s="744"/>
    </row>
    <row r="27" spans="1:14" ht="26.25" customHeight="1" x14ac:dyDescent="0.4">
      <c r="A27" s="248" t="s">
        <v>48</v>
      </c>
      <c r="B27" s="750" t="s">
        <v>133</v>
      </c>
      <c r="C27" s="750"/>
    </row>
    <row r="28" spans="1:14" ht="27" customHeight="1" x14ac:dyDescent="0.4">
      <c r="A28" s="248" t="s">
        <v>6</v>
      </c>
      <c r="B28" s="249">
        <v>99.8</v>
      </c>
    </row>
    <row r="29" spans="1:14" s="3" customFormat="1" ht="27" customHeight="1" x14ac:dyDescent="0.4">
      <c r="A29" s="248" t="s">
        <v>49</v>
      </c>
      <c r="B29" s="250">
        <v>0</v>
      </c>
      <c r="C29" s="720" t="s">
        <v>50</v>
      </c>
      <c r="D29" s="721"/>
      <c r="E29" s="721"/>
      <c r="F29" s="721"/>
      <c r="G29" s="722"/>
      <c r="I29" s="251"/>
      <c r="J29" s="251"/>
      <c r="K29" s="251"/>
      <c r="L29" s="251"/>
    </row>
    <row r="30" spans="1:14" s="3" customFormat="1" ht="19.5" customHeight="1" x14ac:dyDescent="0.3">
      <c r="A30" s="248" t="s">
        <v>51</v>
      </c>
      <c r="B30" s="252">
        <f>B28-B29</f>
        <v>99.8</v>
      </c>
      <c r="C30" s="253"/>
      <c r="D30" s="253"/>
      <c r="E30" s="253"/>
      <c r="F30" s="253"/>
      <c r="G30" s="254"/>
      <c r="I30" s="251"/>
      <c r="J30" s="251"/>
      <c r="K30" s="251"/>
      <c r="L30" s="251"/>
    </row>
    <row r="31" spans="1:14" s="3" customFormat="1" ht="27" customHeight="1" x14ac:dyDescent="0.4">
      <c r="A31" s="248" t="s">
        <v>52</v>
      </c>
      <c r="B31" s="255">
        <v>1</v>
      </c>
      <c r="C31" s="723" t="s">
        <v>53</v>
      </c>
      <c r="D31" s="724"/>
      <c r="E31" s="724"/>
      <c r="F31" s="724"/>
      <c r="G31" s="724"/>
      <c r="H31" s="725"/>
      <c r="I31" s="251"/>
      <c r="J31" s="251"/>
      <c r="K31" s="251"/>
      <c r="L31" s="251"/>
    </row>
    <row r="32" spans="1:14" s="3" customFormat="1" ht="27" customHeight="1" x14ac:dyDescent="0.4">
      <c r="A32" s="248" t="s">
        <v>54</v>
      </c>
      <c r="B32" s="255">
        <v>1</v>
      </c>
      <c r="C32" s="723" t="s">
        <v>55</v>
      </c>
      <c r="D32" s="724"/>
      <c r="E32" s="724"/>
      <c r="F32" s="724"/>
      <c r="G32" s="724"/>
      <c r="H32" s="725"/>
      <c r="I32" s="251"/>
      <c r="J32" s="251"/>
      <c r="K32" s="251"/>
      <c r="L32" s="256"/>
      <c r="M32" s="256"/>
      <c r="N32" s="257"/>
    </row>
    <row r="33" spans="1:14" s="3" customFormat="1" ht="17.25" customHeight="1" x14ac:dyDescent="0.3">
      <c r="A33" s="248"/>
      <c r="B33" s="258"/>
      <c r="C33" s="259"/>
      <c r="D33" s="259"/>
      <c r="E33" s="259"/>
      <c r="F33" s="259"/>
      <c r="G33" s="259"/>
      <c r="H33" s="259"/>
      <c r="I33" s="251"/>
      <c r="J33" s="251"/>
      <c r="K33" s="251"/>
      <c r="L33" s="256"/>
      <c r="M33" s="256"/>
      <c r="N33" s="257"/>
    </row>
    <row r="34" spans="1:14" s="3" customFormat="1" ht="18.75" x14ac:dyDescent="0.3">
      <c r="A34" s="248" t="s">
        <v>56</v>
      </c>
      <c r="B34" s="260">
        <f>B31/B32</f>
        <v>1</v>
      </c>
      <c r="C34" s="238" t="s">
        <v>57</v>
      </c>
      <c r="D34" s="238"/>
      <c r="E34" s="238"/>
      <c r="F34" s="238"/>
      <c r="G34" s="238"/>
      <c r="I34" s="251"/>
      <c r="J34" s="251"/>
      <c r="K34" s="251"/>
      <c r="L34" s="256"/>
      <c r="M34" s="256"/>
      <c r="N34" s="257"/>
    </row>
    <row r="35" spans="1:14" s="3" customFormat="1" ht="19.5" customHeight="1" x14ac:dyDescent="0.3">
      <c r="A35" s="248"/>
      <c r="B35" s="252"/>
      <c r="G35" s="238"/>
      <c r="I35" s="251"/>
      <c r="J35" s="251"/>
      <c r="K35" s="251"/>
      <c r="L35" s="256"/>
      <c r="M35" s="256"/>
      <c r="N35" s="257"/>
    </row>
    <row r="36" spans="1:14" s="3" customFormat="1" ht="27" customHeight="1" x14ac:dyDescent="0.4">
      <c r="A36" s="261" t="s">
        <v>58</v>
      </c>
      <c r="B36" s="262">
        <v>100</v>
      </c>
      <c r="C36" s="238"/>
      <c r="D36" s="726" t="s">
        <v>59</v>
      </c>
      <c r="E36" s="751"/>
      <c r="F36" s="726" t="s">
        <v>60</v>
      </c>
      <c r="G36" s="727"/>
      <c r="J36" s="251"/>
      <c r="K36" s="251"/>
      <c r="L36" s="256"/>
      <c r="M36" s="256"/>
      <c r="N36" s="257"/>
    </row>
    <row r="37" spans="1:14" s="3" customFormat="1" ht="27" customHeight="1" x14ac:dyDescent="0.4">
      <c r="A37" s="263" t="s">
        <v>61</v>
      </c>
      <c r="B37" s="264">
        <v>1</v>
      </c>
      <c r="C37" s="265" t="s">
        <v>62</v>
      </c>
      <c r="D37" s="266" t="s">
        <v>63</v>
      </c>
      <c r="E37" s="267" t="s">
        <v>64</v>
      </c>
      <c r="F37" s="266" t="s">
        <v>63</v>
      </c>
      <c r="G37" s="268" t="s">
        <v>64</v>
      </c>
      <c r="I37" s="269" t="s">
        <v>65</v>
      </c>
      <c r="J37" s="251"/>
      <c r="K37" s="251"/>
      <c r="L37" s="256"/>
      <c r="M37" s="256"/>
      <c r="N37" s="257"/>
    </row>
    <row r="38" spans="1:14" s="3" customFormat="1" ht="26.25" customHeight="1" x14ac:dyDescent="0.4">
      <c r="A38" s="263" t="s">
        <v>66</v>
      </c>
      <c r="B38" s="264">
        <v>1</v>
      </c>
      <c r="C38" s="270">
        <v>1</v>
      </c>
      <c r="D38" s="271">
        <v>10880632</v>
      </c>
      <c r="E38" s="272">
        <f>IF(ISBLANK(D38),"-",$D$48/$D$45*D38)</f>
        <v>25091914.554079391</v>
      </c>
      <c r="F38" s="271">
        <v>15006821</v>
      </c>
      <c r="G38" s="273">
        <f>IF(ISBLANK(F38),"-",$D$48/$F$45*F38)</f>
        <v>25992903.698494658</v>
      </c>
      <c r="I38" s="274"/>
      <c r="J38" s="251"/>
      <c r="K38" s="251"/>
      <c r="L38" s="256"/>
      <c r="M38" s="256"/>
      <c r="N38" s="257"/>
    </row>
    <row r="39" spans="1:14" s="3" customFormat="1" ht="26.25" customHeight="1" x14ac:dyDescent="0.4">
      <c r="A39" s="263" t="s">
        <v>67</v>
      </c>
      <c r="B39" s="264">
        <v>1</v>
      </c>
      <c r="C39" s="275">
        <v>2</v>
      </c>
      <c r="D39" s="276">
        <v>10879383</v>
      </c>
      <c r="E39" s="277">
        <f>IF(ISBLANK(D39),"-",$D$48/$D$45*D39)</f>
        <v>25089034.224951632</v>
      </c>
      <c r="F39" s="276">
        <v>15062190</v>
      </c>
      <c r="G39" s="278">
        <f>IF(ISBLANK(F39),"-",$D$48/$F$45*F39)</f>
        <v>26088806.827137422</v>
      </c>
      <c r="I39" s="728">
        <f>ABS((F43/D43*D42)-F42)/D42</f>
        <v>4.7077653135088673E-2</v>
      </c>
      <c r="J39" s="251"/>
      <c r="K39" s="251"/>
      <c r="L39" s="256"/>
      <c r="M39" s="256"/>
      <c r="N39" s="257"/>
    </row>
    <row r="40" spans="1:14" ht="26.25" customHeight="1" x14ac:dyDescent="0.4">
      <c r="A40" s="263" t="s">
        <v>68</v>
      </c>
      <c r="B40" s="264">
        <v>1</v>
      </c>
      <c r="C40" s="275">
        <v>3</v>
      </c>
      <c r="D40" s="276">
        <v>10935693</v>
      </c>
      <c r="E40" s="277">
        <f>IF(ISBLANK(D40),"-",$D$48/$D$45*D40)</f>
        <v>25218891.177060682</v>
      </c>
      <c r="F40" s="276">
        <v>15001796</v>
      </c>
      <c r="G40" s="278">
        <f>IF(ISBLANK(F40),"-",$D$48/$F$45*F40)</f>
        <v>25984200.033602212</v>
      </c>
      <c r="I40" s="728"/>
      <c r="L40" s="256"/>
      <c r="M40" s="256"/>
      <c r="N40" s="279"/>
    </row>
    <row r="41" spans="1:14" ht="27" customHeight="1" x14ac:dyDescent="0.4">
      <c r="A41" s="263" t="s">
        <v>69</v>
      </c>
      <c r="B41" s="264">
        <v>1</v>
      </c>
      <c r="C41" s="280">
        <v>4</v>
      </c>
      <c r="D41" s="281"/>
      <c r="E41" s="282" t="str">
        <f>IF(ISBLANK(D41),"-",$D$48/$D$45*D41)</f>
        <v>-</v>
      </c>
      <c r="F41" s="281"/>
      <c r="G41" s="283" t="str">
        <f>IF(ISBLANK(F41),"-",$D$48/$F$45*F41)</f>
        <v>-</v>
      </c>
      <c r="I41" s="284"/>
      <c r="L41" s="256"/>
      <c r="M41" s="256"/>
      <c r="N41" s="279"/>
    </row>
    <row r="42" spans="1:14" ht="27" customHeight="1" x14ac:dyDescent="0.4">
      <c r="A42" s="263" t="s">
        <v>70</v>
      </c>
      <c r="B42" s="264">
        <v>1</v>
      </c>
      <c r="C42" s="285" t="s">
        <v>71</v>
      </c>
      <c r="D42" s="286">
        <f>AVERAGE(D38:D41)</f>
        <v>10898569.333333334</v>
      </c>
      <c r="E42" s="287">
        <f>AVERAGE(E38:E41)</f>
        <v>25133279.985363901</v>
      </c>
      <c r="F42" s="286">
        <f>AVERAGE(F38:F41)</f>
        <v>15023602.333333334</v>
      </c>
      <c r="G42" s="288">
        <f>AVERAGE(G38:G41)</f>
        <v>26021970.186411429</v>
      </c>
      <c r="H42" s="289"/>
    </row>
    <row r="43" spans="1:14" ht="26.25" customHeight="1" x14ac:dyDescent="0.4">
      <c r="A43" s="263" t="s">
        <v>72</v>
      </c>
      <c r="B43" s="264">
        <v>1</v>
      </c>
      <c r="C43" s="290" t="s">
        <v>73</v>
      </c>
      <c r="D43" s="291">
        <v>8.69</v>
      </c>
      <c r="E43" s="279"/>
      <c r="F43" s="291">
        <v>11.57</v>
      </c>
      <c r="H43" s="289"/>
    </row>
    <row r="44" spans="1:14" ht="26.25" customHeight="1" x14ac:dyDescent="0.4">
      <c r="A44" s="263" t="s">
        <v>74</v>
      </c>
      <c r="B44" s="264">
        <v>1</v>
      </c>
      <c r="C44" s="292" t="s">
        <v>75</v>
      </c>
      <c r="D44" s="293">
        <f>D43*$B$34</f>
        <v>8.69</v>
      </c>
      <c r="E44" s="294"/>
      <c r="F44" s="293">
        <f>F43*$B$34</f>
        <v>11.57</v>
      </c>
      <c r="H44" s="289"/>
    </row>
    <row r="45" spans="1:14" ht="19.5" customHeight="1" x14ac:dyDescent="0.3">
      <c r="A45" s="263" t="s">
        <v>76</v>
      </c>
      <c r="B45" s="295">
        <f>(B44/B43)*(B42/B41)*(B40/B39)*(B38/B37)*B36</f>
        <v>100</v>
      </c>
      <c r="C45" s="292" t="s">
        <v>77</v>
      </c>
      <c r="D45" s="296">
        <f>D44*$B$30/100</f>
        <v>8.6726200000000002</v>
      </c>
      <c r="E45" s="297"/>
      <c r="F45" s="296">
        <f>F44*$B$30/100</f>
        <v>11.546859999999999</v>
      </c>
      <c r="H45" s="289"/>
    </row>
    <row r="46" spans="1:14" ht="19.5" customHeight="1" x14ac:dyDescent="0.3">
      <c r="A46" s="714" t="s">
        <v>78</v>
      </c>
      <c r="B46" s="715"/>
      <c r="C46" s="292" t="s">
        <v>79</v>
      </c>
      <c r="D46" s="298">
        <f>D45/$B$45</f>
        <v>8.6726200000000003E-2</v>
      </c>
      <c r="E46" s="299"/>
      <c r="F46" s="300">
        <f>F45/$B$45</f>
        <v>0.11546859999999999</v>
      </c>
      <c r="H46" s="289"/>
    </row>
    <row r="47" spans="1:14" ht="27" customHeight="1" x14ac:dyDescent="0.4">
      <c r="A47" s="716"/>
      <c r="B47" s="717"/>
      <c r="C47" s="301" t="s">
        <v>80</v>
      </c>
      <c r="D47" s="302">
        <v>0.2</v>
      </c>
      <c r="E47" s="303"/>
      <c r="F47" s="299"/>
      <c r="H47" s="289"/>
    </row>
    <row r="48" spans="1:14" ht="18.75" x14ac:dyDescent="0.3">
      <c r="C48" s="304" t="s">
        <v>81</v>
      </c>
      <c r="D48" s="296">
        <f>D47*$B$45</f>
        <v>20</v>
      </c>
      <c r="F48" s="305"/>
      <c r="H48" s="289"/>
    </row>
    <row r="49" spans="1:12" ht="19.5" customHeight="1" x14ac:dyDescent="0.3">
      <c r="C49" s="306" t="s">
        <v>82</v>
      </c>
      <c r="D49" s="307">
        <f>D48/B34</f>
        <v>20</v>
      </c>
      <c r="F49" s="305"/>
      <c r="H49" s="289"/>
    </row>
    <row r="50" spans="1:12" ht="18.75" x14ac:dyDescent="0.3">
      <c r="C50" s="261" t="s">
        <v>83</v>
      </c>
      <c r="D50" s="308">
        <f>AVERAGE(E38:E41,G38:G41)</f>
        <v>25577625.085887667</v>
      </c>
      <c r="F50" s="309"/>
      <c r="H50" s="289"/>
    </row>
    <row r="51" spans="1:12" ht="18.75" x14ac:dyDescent="0.3">
      <c r="C51" s="263" t="s">
        <v>84</v>
      </c>
      <c r="D51" s="310">
        <f>STDEV(E38:E41,G38:G41)/D50</f>
        <v>1.9172459516740775E-2</v>
      </c>
      <c r="F51" s="309"/>
      <c r="H51" s="289"/>
    </row>
    <row r="52" spans="1:12" ht="19.5" customHeight="1" x14ac:dyDescent="0.3">
      <c r="C52" s="311" t="s">
        <v>20</v>
      </c>
      <c r="D52" s="312">
        <f>COUNT(E38:E41,G38:G41)</f>
        <v>6</v>
      </c>
      <c r="F52" s="309"/>
    </row>
    <row r="54" spans="1:12" ht="18.75" x14ac:dyDescent="0.3">
      <c r="A54" s="313" t="s">
        <v>1</v>
      </c>
      <c r="B54" s="314" t="s">
        <v>85</v>
      </c>
    </row>
    <row r="55" spans="1:12" ht="18.75" x14ac:dyDescent="0.3">
      <c r="A55" s="238" t="s">
        <v>86</v>
      </c>
      <c r="B55" s="315" t="str">
        <f>B21</f>
        <v>Each Film Coated Tablet Contains Lamivudine USP 150MG, Nevirapine USP 200MG, Zidovudine USP 300MG</v>
      </c>
    </row>
    <row r="56" spans="1:12" ht="26.25" customHeight="1" x14ac:dyDescent="0.4">
      <c r="A56" s="316" t="s">
        <v>87</v>
      </c>
      <c r="B56" s="317">
        <v>200</v>
      </c>
      <c r="C56" s="238" t="str">
        <f>B20</f>
        <v>Nevirapine</v>
      </c>
      <c r="H56" s="318"/>
    </row>
    <row r="57" spans="1:12" ht="18.75" x14ac:dyDescent="0.3">
      <c r="A57" s="315" t="s">
        <v>88</v>
      </c>
      <c r="B57" s="386">
        <f>Uniformity!C46</f>
        <v>1234.1470000000002</v>
      </c>
      <c r="H57" s="318"/>
    </row>
    <row r="58" spans="1:12" ht="19.5" customHeight="1" x14ac:dyDescent="0.3">
      <c r="H58" s="318"/>
    </row>
    <row r="59" spans="1:12" s="3" customFormat="1" ht="27" customHeight="1" x14ac:dyDescent="0.4">
      <c r="A59" s="261" t="s">
        <v>89</v>
      </c>
      <c r="B59" s="262">
        <v>200</v>
      </c>
      <c r="C59" s="238"/>
      <c r="D59" s="319" t="s">
        <v>90</v>
      </c>
      <c r="E59" s="320" t="s">
        <v>62</v>
      </c>
      <c r="F59" s="320" t="s">
        <v>63</v>
      </c>
      <c r="G59" s="320" t="s">
        <v>91</v>
      </c>
      <c r="H59" s="265" t="s">
        <v>92</v>
      </c>
      <c r="L59" s="251"/>
    </row>
    <row r="60" spans="1:12" s="3" customFormat="1" ht="26.25" customHeight="1" x14ac:dyDescent="0.4">
      <c r="A60" s="263" t="s">
        <v>93</v>
      </c>
      <c r="B60" s="264">
        <v>4</v>
      </c>
      <c r="C60" s="731" t="s">
        <v>94</v>
      </c>
      <c r="D60" s="734">
        <v>1231.82</v>
      </c>
      <c r="E60" s="321">
        <v>1</v>
      </c>
      <c r="F60" s="322">
        <v>26144290</v>
      </c>
      <c r="G60" s="387">
        <f>IF(ISBLANK(F60),"-",(F60/$D$50*$D$47*$B$68)*($B$57/$D$60))</f>
        <v>204.81712769576373</v>
      </c>
      <c r="H60" s="405">
        <f t="shared" ref="H60:H71" si="0">IF(ISBLANK(F60),"-",(G60/$B$56)*100)</f>
        <v>102.40856384788187</v>
      </c>
      <c r="L60" s="251"/>
    </row>
    <row r="61" spans="1:12" s="3" customFormat="1" ht="26.25" customHeight="1" x14ac:dyDescent="0.4">
      <c r="A61" s="263" t="s">
        <v>95</v>
      </c>
      <c r="B61" s="264">
        <v>20</v>
      </c>
      <c r="C61" s="732"/>
      <c r="D61" s="735"/>
      <c r="E61" s="323">
        <v>2</v>
      </c>
      <c r="F61" s="276">
        <v>26201544</v>
      </c>
      <c r="G61" s="388">
        <f>IF(ISBLANK(F61),"-",(F61/$D$50*$D$47*$B$68)*($B$57/$D$60))</f>
        <v>205.26566157559341</v>
      </c>
      <c r="H61" s="406">
        <f t="shared" si="0"/>
        <v>102.63283078779671</v>
      </c>
      <c r="L61" s="251"/>
    </row>
    <row r="62" spans="1:12" s="3" customFormat="1" ht="26.25" customHeight="1" x14ac:dyDescent="0.4">
      <c r="A62" s="263" t="s">
        <v>96</v>
      </c>
      <c r="B62" s="264">
        <v>1</v>
      </c>
      <c r="C62" s="732"/>
      <c r="D62" s="735"/>
      <c r="E62" s="323">
        <v>3</v>
      </c>
      <c r="F62" s="324">
        <v>26086160</v>
      </c>
      <c r="G62" s="388">
        <f>IF(ISBLANK(F62),"-",(F62/$D$50*$D$47*$B$68)*($B$57/$D$60))</f>
        <v>204.36173113946194</v>
      </c>
      <c r="H62" s="406">
        <f t="shared" si="0"/>
        <v>102.18086556973095</v>
      </c>
      <c r="L62" s="251"/>
    </row>
    <row r="63" spans="1:12" ht="27" customHeight="1" x14ac:dyDescent="0.4">
      <c r="A63" s="263" t="s">
        <v>97</v>
      </c>
      <c r="B63" s="264">
        <v>1</v>
      </c>
      <c r="C63" s="741"/>
      <c r="D63" s="736"/>
      <c r="E63" s="325">
        <v>4</v>
      </c>
      <c r="F63" s="326"/>
      <c r="G63" s="388" t="str">
        <f>IF(ISBLANK(F63),"-",(F63/$D$50*$D$47*$B$68)*($B$57/$D$60))</f>
        <v>-</v>
      </c>
      <c r="H63" s="406" t="str">
        <f t="shared" si="0"/>
        <v>-</v>
      </c>
    </row>
    <row r="64" spans="1:12" ht="26.25" customHeight="1" x14ac:dyDescent="0.4">
      <c r="A64" s="263" t="s">
        <v>98</v>
      </c>
      <c r="B64" s="264">
        <v>1</v>
      </c>
      <c r="C64" s="731" t="s">
        <v>99</v>
      </c>
      <c r="D64" s="734">
        <v>1243.71</v>
      </c>
      <c r="E64" s="321">
        <v>1</v>
      </c>
      <c r="F64" s="322">
        <v>26762342</v>
      </c>
      <c r="G64" s="387">
        <f>IF(ISBLANK(F64),"-",(F64/$D$50*$D$47*$B$68)*($B$57/$D$64))</f>
        <v>207.65464982934225</v>
      </c>
      <c r="H64" s="405">
        <f t="shared" si="0"/>
        <v>103.82732491467112</v>
      </c>
    </row>
    <row r="65" spans="1:8" ht="26.25" customHeight="1" x14ac:dyDescent="0.4">
      <c r="A65" s="263" t="s">
        <v>100</v>
      </c>
      <c r="B65" s="264">
        <v>1</v>
      </c>
      <c r="C65" s="732"/>
      <c r="D65" s="735"/>
      <c r="E65" s="323">
        <v>2</v>
      </c>
      <c r="F65" s="276">
        <v>26910222</v>
      </c>
      <c r="G65" s="388">
        <f>IF(ISBLANK(F65),"-",(F65/$D$50*$D$47*$B$68)*($B$57/$D$64))</f>
        <v>208.80208190448587</v>
      </c>
      <c r="H65" s="406">
        <f t="shared" si="0"/>
        <v>104.40104095224294</v>
      </c>
    </row>
    <row r="66" spans="1:8" ht="26.25" customHeight="1" x14ac:dyDescent="0.4">
      <c r="A66" s="263" t="s">
        <v>101</v>
      </c>
      <c r="B66" s="264">
        <v>1</v>
      </c>
      <c r="C66" s="732"/>
      <c r="D66" s="735"/>
      <c r="E66" s="323">
        <v>3</v>
      </c>
      <c r="F66" s="276">
        <v>27015909</v>
      </c>
      <c r="G66" s="388">
        <f>IF(ISBLANK(F66),"-",(F66/$D$50*$D$47*$B$68)*($B$57/$D$64))</f>
        <v>209.62212960346952</v>
      </c>
      <c r="H66" s="406">
        <f t="shared" si="0"/>
        <v>104.81106480173477</v>
      </c>
    </row>
    <row r="67" spans="1:8" ht="27" customHeight="1" x14ac:dyDescent="0.4">
      <c r="A67" s="263" t="s">
        <v>102</v>
      </c>
      <c r="B67" s="264">
        <v>1</v>
      </c>
      <c r="C67" s="741"/>
      <c r="D67" s="736"/>
      <c r="E67" s="325">
        <v>4</v>
      </c>
      <c r="F67" s="326"/>
      <c r="G67" s="404" t="str">
        <f>IF(ISBLANK(F67),"-",(F67/$D$50*$D$47*$B$68)*($B$57/$D$64))</f>
        <v>-</v>
      </c>
      <c r="H67" s="407" t="str">
        <f t="shared" si="0"/>
        <v>-</v>
      </c>
    </row>
    <row r="68" spans="1:8" ht="26.25" customHeight="1" x14ac:dyDescent="0.4">
      <c r="A68" s="263" t="s">
        <v>103</v>
      </c>
      <c r="B68" s="327">
        <f>(B67/B66)*(B65/B64)*(B63/B62)*(B61/B60)*B59</f>
        <v>1000</v>
      </c>
      <c r="C68" s="731" t="s">
        <v>104</v>
      </c>
      <c r="D68" s="734">
        <v>1238.71</v>
      </c>
      <c r="E68" s="321">
        <v>1</v>
      </c>
      <c r="F68" s="322">
        <v>26622976</v>
      </c>
      <c r="G68" s="387">
        <f>IF(ISBLANK(F68),"-",(F68/$D$50*$D$47*$B$68)*($B$57/$D$68))</f>
        <v>207.40710389295785</v>
      </c>
      <c r="H68" s="406">
        <f t="shared" si="0"/>
        <v>103.70355194647894</v>
      </c>
    </row>
    <row r="69" spans="1:8" ht="27" customHeight="1" x14ac:dyDescent="0.4">
      <c r="A69" s="311" t="s">
        <v>105</v>
      </c>
      <c r="B69" s="328">
        <f>(D47*B68)/B56*B57</f>
        <v>1234.1470000000002</v>
      </c>
      <c r="C69" s="732"/>
      <c r="D69" s="735"/>
      <c r="E69" s="323">
        <v>2</v>
      </c>
      <c r="F69" s="276">
        <v>26583030</v>
      </c>
      <c r="G69" s="388">
        <f>IF(ISBLANK(F69),"-",(F69/$D$50*$D$47*$B$68)*($B$57/$D$68))</f>
        <v>207.09590336555971</v>
      </c>
      <c r="H69" s="406">
        <f t="shared" si="0"/>
        <v>103.54795168277985</v>
      </c>
    </row>
    <row r="70" spans="1:8" ht="26.25" customHeight="1" x14ac:dyDescent="0.4">
      <c r="A70" s="737" t="s">
        <v>78</v>
      </c>
      <c r="B70" s="738"/>
      <c r="C70" s="732"/>
      <c r="D70" s="735"/>
      <c r="E70" s="323">
        <v>3</v>
      </c>
      <c r="F70" s="276">
        <v>26601565</v>
      </c>
      <c r="G70" s="388">
        <f>IF(ISBLANK(F70),"-",(F70/$D$50*$D$47*$B$68)*($B$57/$D$68))</f>
        <v>207.24030084654214</v>
      </c>
      <c r="H70" s="406">
        <f t="shared" si="0"/>
        <v>103.62015042327106</v>
      </c>
    </row>
    <row r="71" spans="1:8" ht="27" customHeight="1" x14ac:dyDescent="0.4">
      <c r="A71" s="739"/>
      <c r="B71" s="740"/>
      <c r="C71" s="733"/>
      <c r="D71" s="736"/>
      <c r="E71" s="325">
        <v>4</v>
      </c>
      <c r="F71" s="326"/>
      <c r="G71" s="404" t="str">
        <f>IF(ISBLANK(F71),"-",(F71/$D$50*$D$47*$B$68)*($B$57/$D$68))</f>
        <v>-</v>
      </c>
      <c r="H71" s="407" t="str">
        <f t="shared" si="0"/>
        <v>-</v>
      </c>
    </row>
    <row r="72" spans="1:8" ht="26.25" customHeight="1" x14ac:dyDescent="0.4">
      <c r="A72" s="329"/>
      <c r="B72" s="329"/>
      <c r="C72" s="329"/>
      <c r="D72" s="329"/>
      <c r="E72" s="329"/>
      <c r="F72" s="331" t="s">
        <v>71</v>
      </c>
      <c r="G72" s="393">
        <f>AVERAGE(G60:G71)</f>
        <v>206.91852109479737</v>
      </c>
      <c r="H72" s="408">
        <f>AVERAGE(H60:H71)</f>
        <v>103.45926054739869</v>
      </c>
    </row>
    <row r="73" spans="1:8" ht="26.25" customHeight="1" x14ac:dyDescent="0.4">
      <c r="C73" s="329"/>
      <c r="D73" s="329"/>
      <c r="E73" s="329"/>
      <c r="F73" s="332" t="s">
        <v>84</v>
      </c>
      <c r="G73" s="392">
        <f>STDEV(G60:G71)/G72</f>
        <v>8.6211807889798164E-3</v>
      </c>
      <c r="H73" s="392">
        <f>STDEV(H60:H71)/H72</f>
        <v>8.6211807889798701E-3</v>
      </c>
    </row>
    <row r="74" spans="1:8" ht="27" customHeight="1" x14ac:dyDescent="0.4">
      <c r="A74" s="329"/>
      <c r="B74" s="329"/>
      <c r="C74" s="330"/>
      <c r="D74" s="330"/>
      <c r="E74" s="333"/>
      <c r="F74" s="334" t="s">
        <v>20</v>
      </c>
      <c r="G74" s="335">
        <f>COUNT(G60:G71)</f>
        <v>9</v>
      </c>
      <c r="H74" s="335">
        <f>COUNT(H60:H71)</f>
        <v>9</v>
      </c>
    </row>
    <row r="76" spans="1:8" ht="26.25" customHeight="1" x14ac:dyDescent="0.4">
      <c r="A76" s="247" t="s">
        <v>106</v>
      </c>
      <c r="B76" s="336" t="s">
        <v>107</v>
      </c>
      <c r="C76" s="718" t="str">
        <f>B26</f>
        <v>Nevirapine</v>
      </c>
      <c r="D76" s="718"/>
      <c r="E76" s="337" t="s">
        <v>108</v>
      </c>
      <c r="F76" s="337"/>
      <c r="G76" s="338">
        <f>H72</f>
        <v>103.45926054739869</v>
      </c>
      <c r="H76" s="339"/>
    </row>
    <row r="77" spans="1:8" ht="18.75" x14ac:dyDescent="0.3">
      <c r="A77" s="246" t="s">
        <v>109</v>
      </c>
      <c r="B77" s="246" t="s">
        <v>110</v>
      </c>
    </row>
    <row r="78" spans="1:8" ht="18.75" x14ac:dyDescent="0.3">
      <c r="A78" s="246"/>
      <c r="B78" s="246"/>
    </row>
    <row r="79" spans="1:8" ht="26.25" customHeight="1" x14ac:dyDescent="0.4">
      <c r="A79" s="247" t="s">
        <v>4</v>
      </c>
      <c r="B79" s="752" t="str">
        <f>B26</f>
        <v>Nevirapine</v>
      </c>
      <c r="C79" s="752"/>
    </row>
    <row r="80" spans="1:8" ht="26.25" customHeight="1" x14ac:dyDescent="0.4">
      <c r="A80" s="248" t="s">
        <v>48</v>
      </c>
      <c r="B80" s="752" t="s">
        <v>141</v>
      </c>
      <c r="C80" s="752"/>
    </row>
    <row r="81" spans="1:12" ht="27" customHeight="1" x14ac:dyDescent="0.4">
      <c r="A81" s="248" t="s">
        <v>6</v>
      </c>
      <c r="B81" s="340">
        <v>101.38</v>
      </c>
    </row>
    <row r="82" spans="1:12" s="3" customFormat="1" ht="27" customHeight="1" x14ac:dyDescent="0.4">
      <c r="A82" s="248" t="s">
        <v>49</v>
      </c>
      <c r="B82" s="250">
        <v>0</v>
      </c>
      <c r="C82" s="720" t="s">
        <v>50</v>
      </c>
      <c r="D82" s="721"/>
      <c r="E82" s="721"/>
      <c r="F82" s="721"/>
      <c r="G82" s="722"/>
      <c r="I82" s="251"/>
      <c r="J82" s="251"/>
      <c r="K82" s="251"/>
      <c r="L82" s="251"/>
    </row>
    <row r="83" spans="1:12" s="3" customFormat="1" ht="19.5" customHeight="1" x14ac:dyDescent="0.3">
      <c r="A83" s="248" t="s">
        <v>51</v>
      </c>
      <c r="B83" s="252">
        <f>B81-B82</f>
        <v>101.38</v>
      </c>
      <c r="C83" s="253"/>
      <c r="D83" s="253"/>
      <c r="E83" s="253"/>
      <c r="F83" s="253"/>
      <c r="G83" s="254"/>
      <c r="I83" s="251"/>
      <c r="J83" s="251"/>
      <c r="K83" s="251"/>
      <c r="L83" s="251"/>
    </row>
    <row r="84" spans="1:12" s="3" customFormat="1" ht="27" customHeight="1" x14ac:dyDescent="0.4">
      <c r="A84" s="248" t="s">
        <v>52</v>
      </c>
      <c r="B84" s="255">
        <v>1</v>
      </c>
      <c r="C84" s="723" t="s">
        <v>111</v>
      </c>
      <c r="D84" s="724"/>
      <c r="E84" s="724"/>
      <c r="F84" s="724"/>
      <c r="G84" s="724"/>
      <c r="H84" s="725"/>
      <c r="I84" s="251"/>
      <c r="J84" s="251"/>
      <c r="K84" s="251"/>
      <c r="L84" s="251"/>
    </row>
    <row r="85" spans="1:12" s="3" customFormat="1" ht="27" customHeight="1" x14ac:dyDescent="0.4">
      <c r="A85" s="248" t="s">
        <v>54</v>
      </c>
      <c r="B85" s="255">
        <v>1</v>
      </c>
      <c r="C85" s="723" t="s">
        <v>112</v>
      </c>
      <c r="D85" s="724"/>
      <c r="E85" s="724"/>
      <c r="F85" s="724"/>
      <c r="G85" s="724"/>
      <c r="H85" s="725"/>
      <c r="I85" s="251"/>
      <c r="J85" s="251"/>
      <c r="K85" s="251"/>
      <c r="L85" s="251"/>
    </row>
    <row r="86" spans="1:12" s="3" customFormat="1" ht="18.75" x14ac:dyDescent="0.3">
      <c r="A86" s="248"/>
      <c r="B86" s="258"/>
      <c r="C86" s="259"/>
      <c r="D86" s="259"/>
      <c r="E86" s="259"/>
      <c r="F86" s="259"/>
      <c r="G86" s="259"/>
      <c r="H86" s="259"/>
      <c r="I86" s="251"/>
      <c r="J86" s="251"/>
      <c r="K86" s="251"/>
      <c r="L86" s="251"/>
    </row>
    <row r="87" spans="1:12" s="3" customFormat="1" ht="18.75" x14ac:dyDescent="0.3">
      <c r="A87" s="248" t="s">
        <v>56</v>
      </c>
      <c r="B87" s="260">
        <f>B84/B85</f>
        <v>1</v>
      </c>
      <c r="C87" s="238" t="s">
        <v>57</v>
      </c>
      <c r="D87" s="238"/>
      <c r="E87" s="238"/>
      <c r="F87" s="238"/>
      <c r="G87" s="238"/>
      <c r="I87" s="251"/>
      <c r="J87" s="251"/>
      <c r="K87" s="251"/>
      <c r="L87" s="251"/>
    </row>
    <row r="88" spans="1:12" ht="19.5" customHeight="1" x14ac:dyDescent="0.3">
      <c r="A88" s="246"/>
      <c r="B88" s="246"/>
    </row>
    <row r="89" spans="1:12" ht="27" customHeight="1" x14ac:dyDescent="0.4">
      <c r="A89" s="261" t="s">
        <v>58</v>
      </c>
      <c r="B89" s="262">
        <v>100</v>
      </c>
      <c r="D89" s="341" t="s">
        <v>59</v>
      </c>
      <c r="E89" s="342"/>
      <c r="F89" s="726" t="s">
        <v>60</v>
      </c>
      <c r="G89" s="727"/>
    </row>
    <row r="90" spans="1:12" ht="27" customHeight="1" x14ac:dyDescent="0.4">
      <c r="A90" s="263" t="s">
        <v>61</v>
      </c>
      <c r="B90" s="264">
        <v>1</v>
      </c>
      <c r="C90" s="343" t="s">
        <v>62</v>
      </c>
      <c r="D90" s="266" t="s">
        <v>63</v>
      </c>
      <c r="E90" s="267" t="s">
        <v>64</v>
      </c>
      <c r="F90" s="266" t="s">
        <v>63</v>
      </c>
      <c r="G90" s="344" t="s">
        <v>64</v>
      </c>
      <c r="I90" s="269" t="s">
        <v>65</v>
      </c>
    </row>
    <row r="91" spans="1:12" ht="26.25" customHeight="1" x14ac:dyDescent="0.4">
      <c r="A91" s="263" t="s">
        <v>66</v>
      </c>
      <c r="B91" s="264">
        <v>1</v>
      </c>
      <c r="C91" s="345">
        <v>1</v>
      </c>
      <c r="D91" s="271">
        <v>47293559</v>
      </c>
      <c r="E91" s="272">
        <f>IF(ISBLANK(D91),"-",$D$101/$D$98*D91)</f>
        <v>51910968.532981843</v>
      </c>
      <c r="F91" s="271">
        <v>53073690</v>
      </c>
      <c r="G91" s="273">
        <f>IF(ISBLANK(F91),"-",$D$101/$F$98*F91)</f>
        <v>52380051.877220571</v>
      </c>
      <c r="I91" s="274"/>
    </row>
    <row r="92" spans="1:12" ht="26.25" customHeight="1" x14ac:dyDescent="0.4">
      <c r="A92" s="263" t="s">
        <v>67</v>
      </c>
      <c r="B92" s="264">
        <v>1</v>
      </c>
      <c r="C92" s="330">
        <v>2</v>
      </c>
      <c r="D92" s="276">
        <v>47331801</v>
      </c>
      <c r="E92" s="277">
        <f>IF(ISBLANK(D92),"-",$D$101/$D$98*D92)</f>
        <v>51952944.212135918</v>
      </c>
      <c r="F92" s="276">
        <v>53125453</v>
      </c>
      <c r="G92" s="278">
        <f>IF(ISBLANK(F92),"-",$D$101/$F$98*F92)</f>
        <v>52431138.368951604</v>
      </c>
      <c r="I92" s="728">
        <f>ABS((F96/D96*D95)-F95)/D95</f>
        <v>8.5897576389233656E-3</v>
      </c>
    </row>
    <row r="93" spans="1:12" ht="26.25" customHeight="1" x14ac:dyDescent="0.4">
      <c r="A93" s="263" t="s">
        <v>68</v>
      </c>
      <c r="B93" s="264">
        <v>1</v>
      </c>
      <c r="C93" s="330">
        <v>3</v>
      </c>
      <c r="D93" s="276">
        <v>47582101</v>
      </c>
      <c r="E93" s="277">
        <f>IF(ISBLANK(D93),"-",$D$101/$D$98*D93)</f>
        <v>52227681.738736644</v>
      </c>
      <c r="F93" s="276">
        <v>53181008</v>
      </c>
      <c r="G93" s="278">
        <f>IF(ISBLANK(F93),"-",$D$101/$F$98*F93)</f>
        <v>52485967.301743709</v>
      </c>
      <c r="I93" s="728"/>
    </row>
    <row r="94" spans="1:12" ht="27" customHeight="1" x14ac:dyDescent="0.4">
      <c r="A94" s="263" t="s">
        <v>69</v>
      </c>
      <c r="B94" s="264">
        <v>1</v>
      </c>
      <c r="C94" s="346">
        <v>4</v>
      </c>
      <c r="D94" s="281"/>
      <c r="E94" s="282" t="str">
        <f>IF(ISBLANK(D94),"-",$D$101/$D$98*D94)</f>
        <v>-</v>
      </c>
      <c r="F94" s="347"/>
      <c r="G94" s="283" t="str">
        <f>IF(ISBLANK(F94),"-",$D$101/$F$98*F94)</f>
        <v>-</v>
      </c>
      <c r="I94" s="284"/>
    </row>
    <row r="95" spans="1:12" ht="27" customHeight="1" x14ac:dyDescent="0.4">
      <c r="A95" s="263" t="s">
        <v>70</v>
      </c>
      <c r="B95" s="264">
        <v>1</v>
      </c>
      <c r="C95" s="348" t="s">
        <v>71</v>
      </c>
      <c r="D95" s="349">
        <f>AVERAGE(D91:D94)</f>
        <v>47402487</v>
      </c>
      <c r="E95" s="287">
        <f>AVERAGE(E91:E94)</f>
        <v>52030531.49461814</v>
      </c>
      <c r="F95" s="350">
        <f>AVERAGE(F91:F94)</f>
        <v>53126717</v>
      </c>
      <c r="G95" s="351">
        <f>AVERAGE(G91:G94)</f>
        <v>52432385.849305294</v>
      </c>
    </row>
    <row r="96" spans="1:12" ht="26.25" customHeight="1" x14ac:dyDescent="0.4">
      <c r="A96" s="263" t="s">
        <v>72</v>
      </c>
      <c r="B96" s="249">
        <v>1</v>
      </c>
      <c r="C96" s="352" t="s">
        <v>113</v>
      </c>
      <c r="D96" s="353">
        <v>19.97</v>
      </c>
      <c r="E96" s="279"/>
      <c r="F96" s="291">
        <v>22.21</v>
      </c>
    </row>
    <row r="97" spans="1:10" ht="26.25" customHeight="1" x14ac:dyDescent="0.4">
      <c r="A97" s="263" t="s">
        <v>74</v>
      </c>
      <c r="B97" s="249">
        <v>1</v>
      </c>
      <c r="C97" s="354" t="s">
        <v>114</v>
      </c>
      <c r="D97" s="355">
        <f>D96*$B$87</f>
        <v>19.97</v>
      </c>
      <c r="E97" s="294"/>
      <c r="F97" s="293">
        <f>F96*$B$87</f>
        <v>22.21</v>
      </c>
    </row>
    <row r="98" spans="1:10" ht="19.5" customHeight="1" x14ac:dyDescent="0.3">
      <c r="A98" s="263" t="s">
        <v>76</v>
      </c>
      <c r="B98" s="356">
        <f>(B97/B96)*(B95/B94)*(B93/B92)*(B91/B90)*B89</f>
        <v>100</v>
      </c>
      <c r="C98" s="354" t="s">
        <v>115</v>
      </c>
      <c r="D98" s="357">
        <f>D97*$B$83/100</f>
        <v>20.245585999999999</v>
      </c>
      <c r="E98" s="297"/>
      <c r="F98" s="296">
        <f>F97*$B$83/100</f>
        <v>22.516498000000002</v>
      </c>
    </row>
    <row r="99" spans="1:10" ht="19.5" customHeight="1" x14ac:dyDescent="0.3">
      <c r="A99" s="714" t="s">
        <v>78</v>
      </c>
      <c r="B99" s="729"/>
      <c r="C99" s="354" t="s">
        <v>116</v>
      </c>
      <c r="D99" s="358">
        <f>D98/$B$98</f>
        <v>0.20245585999999999</v>
      </c>
      <c r="E99" s="297"/>
      <c r="F99" s="300">
        <f>F98/$B$98</f>
        <v>0.22516498000000001</v>
      </c>
      <c r="G99" s="359"/>
      <c r="H99" s="289"/>
    </row>
    <row r="100" spans="1:10" ht="19.5" customHeight="1" x14ac:dyDescent="0.3">
      <c r="A100" s="716"/>
      <c r="B100" s="730"/>
      <c r="C100" s="354" t="s">
        <v>80</v>
      </c>
      <c r="D100" s="360">
        <f>$B$56/$B$116</f>
        <v>0.22222222222222221</v>
      </c>
      <c r="F100" s="305"/>
      <c r="G100" s="361"/>
      <c r="H100" s="289"/>
    </row>
    <row r="101" spans="1:10" ht="18.75" x14ac:dyDescent="0.3">
      <c r="C101" s="354" t="s">
        <v>81</v>
      </c>
      <c r="D101" s="355">
        <f>D100*$B$98</f>
        <v>22.222222222222221</v>
      </c>
      <c r="F101" s="305"/>
      <c r="G101" s="359"/>
      <c r="H101" s="289"/>
    </row>
    <row r="102" spans="1:10" ht="19.5" customHeight="1" x14ac:dyDescent="0.3">
      <c r="C102" s="362" t="s">
        <v>82</v>
      </c>
      <c r="D102" s="363">
        <f>D101/B34</f>
        <v>22.222222222222221</v>
      </c>
      <c r="F102" s="309"/>
      <c r="G102" s="359"/>
      <c r="H102" s="289"/>
      <c r="J102" s="364"/>
    </row>
    <row r="103" spans="1:10" ht="18.75" x14ac:dyDescent="0.3">
      <c r="C103" s="365" t="s">
        <v>117</v>
      </c>
      <c r="D103" s="366">
        <f>AVERAGE(E91:E94,G91:G94)</f>
        <v>52231458.671961717</v>
      </c>
      <c r="F103" s="309"/>
      <c r="G103" s="367"/>
      <c r="H103" s="289"/>
      <c r="J103" s="368"/>
    </row>
    <row r="104" spans="1:10" ht="18.75" x14ac:dyDescent="0.3">
      <c r="C104" s="332" t="s">
        <v>84</v>
      </c>
      <c r="D104" s="369">
        <f>STDEV(E91:E94,G91:G94)/D103</f>
        <v>4.7442739439324871E-3</v>
      </c>
      <c r="F104" s="309"/>
      <c r="G104" s="359"/>
      <c r="H104" s="289"/>
      <c r="J104" s="368"/>
    </row>
    <row r="105" spans="1:10" ht="19.5" customHeight="1" x14ac:dyDescent="0.3">
      <c r="C105" s="334" t="s">
        <v>20</v>
      </c>
      <c r="D105" s="370">
        <f>COUNT(E91:E94,G91:G94)</f>
        <v>6</v>
      </c>
      <c r="F105" s="309"/>
      <c r="G105" s="359"/>
      <c r="H105" s="289"/>
      <c r="J105" s="368"/>
    </row>
    <row r="106" spans="1:10" ht="19.5" customHeight="1" x14ac:dyDescent="0.3">
      <c r="A106" s="313"/>
      <c r="B106" s="313"/>
      <c r="C106" s="313"/>
      <c r="D106" s="313"/>
      <c r="E106" s="313"/>
    </row>
    <row r="107" spans="1:10" ht="27" customHeight="1" x14ac:dyDescent="0.4">
      <c r="A107" s="261" t="s">
        <v>118</v>
      </c>
      <c r="B107" s="262">
        <v>900</v>
      </c>
      <c r="C107" s="409" t="s">
        <v>119</v>
      </c>
      <c r="D107" s="409" t="s">
        <v>63</v>
      </c>
      <c r="E107" s="409" t="s">
        <v>120</v>
      </c>
      <c r="F107" s="371" t="s">
        <v>121</v>
      </c>
    </row>
    <row r="108" spans="1:10" ht="26.25" customHeight="1" x14ac:dyDescent="0.4">
      <c r="A108" s="263" t="s">
        <v>122</v>
      </c>
      <c r="B108" s="264">
        <v>1</v>
      </c>
      <c r="C108" s="414">
        <v>1</v>
      </c>
      <c r="D108" s="415">
        <v>54832432</v>
      </c>
      <c r="E108" s="389">
        <f t="shared" ref="E108:E113" si="1">IF(ISBLANK(D108),"-",D108/$D$103*$D$100*$B$116)</f>
        <v>209.95941294450006</v>
      </c>
      <c r="F108" s="416">
        <f t="shared" ref="F108:F113" si="2">IF(ISBLANK(D108), "-", (E108/$B$56)*100)</f>
        <v>104.97970647225003</v>
      </c>
    </row>
    <row r="109" spans="1:10" ht="26.25" customHeight="1" x14ac:dyDescent="0.4">
      <c r="A109" s="263" t="s">
        <v>95</v>
      </c>
      <c r="B109" s="264">
        <v>1</v>
      </c>
      <c r="C109" s="410">
        <v>2</v>
      </c>
      <c r="D109" s="412">
        <v>52112684</v>
      </c>
      <c r="E109" s="390">
        <f t="shared" si="1"/>
        <v>199.54519871747146</v>
      </c>
      <c r="F109" s="417">
        <f t="shared" si="2"/>
        <v>99.772599358735732</v>
      </c>
    </row>
    <row r="110" spans="1:10" ht="26.25" customHeight="1" x14ac:dyDescent="0.4">
      <c r="A110" s="263" t="s">
        <v>96</v>
      </c>
      <c r="B110" s="264">
        <v>1</v>
      </c>
      <c r="C110" s="410">
        <v>3</v>
      </c>
      <c r="D110" s="412">
        <v>52308534</v>
      </c>
      <c r="E110" s="390">
        <f t="shared" si="1"/>
        <v>200.29512990828897</v>
      </c>
      <c r="F110" s="417">
        <f t="shared" si="2"/>
        <v>100.14756495414447</v>
      </c>
    </row>
    <row r="111" spans="1:10" ht="26.25" customHeight="1" x14ac:dyDescent="0.4">
      <c r="A111" s="263" t="s">
        <v>97</v>
      </c>
      <c r="B111" s="264">
        <v>1</v>
      </c>
      <c r="C111" s="410">
        <v>4</v>
      </c>
      <c r="D111" s="412">
        <v>51555130</v>
      </c>
      <c r="E111" s="390">
        <f t="shared" si="1"/>
        <v>197.41026312816808</v>
      </c>
      <c r="F111" s="417">
        <f t="shared" si="2"/>
        <v>98.705131564084041</v>
      </c>
    </row>
    <row r="112" spans="1:10" ht="26.25" customHeight="1" x14ac:dyDescent="0.4">
      <c r="A112" s="263" t="s">
        <v>98</v>
      </c>
      <c r="B112" s="264">
        <v>1</v>
      </c>
      <c r="C112" s="410">
        <v>5</v>
      </c>
      <c r="D112" s="412">
        <v>54557251</v>
      </c>
      <c r="E112" s="390">
        <f t="shared" si="1"/>
        <v>208.90571462935912</v>
      </c>
      <c r="F112" s="417">
        <f t="shared" si="2"/>
        <v>104.45285731467958</v>
      </c>
    </row>
    <row r="113" spans="1:10" ht="27" customHeight="1" x14ac:dyDescent="0.4">
      <c r="A113" s="263" t="s">
        <v>100</v>
      </c>
      <c r="B113" s="264">
        <v>1</v>
      </c>
      <c r="C113" s="411">
        <v>6</v>
      </c>
      <c r="D113" s="413">
        <v>51763693</v>
      </c>
      <c r="E113" s="391">
        <f t="shared" si="1"/>
        <v>198.20887379424147</v>
      </c>
      <c r="F113" s="418">
        <f t="shared" si="2"/>
        <v>99.104436897120735</v>
      </c>
    </row>
    <row r="114" spans="1:10" ht="27" customHeight="1" x14ac:dyDescent="0.4">
      <c r="A114" s="263" t="s">
        <v>101</v>
      </c>
      <c r="B114" s="264">
        <v>1</v>
      </c>
      <c r="C114" s="372"/>
      <c r="D114" s="330"/>
      <c r="E114" s="237"/>
      <c r="F114" s="419"/>
    </row>
    <row r="115" spans="1:10" ht="26.25" customHeight="1" x14ac:dyDescent="0.4">
      <c r="A115" s="263" t="s">
        <v>102</v>
      </c>
      <c r="B115" s="264">
        <v>1</v>
      </c>
      <c r="C115" s="372"/>
      <c r="D115" s="396" t="s">
        <v>71</v>
      </c>
      <c r="E115" s="398">
        <f>AVERAGE(E108:E113)</f>
        <v>202.38743218700486</v>
      </c>
      <c r="F115" s="420">
        <f>AVERAGE(F108:F113)</f>
        <v>101.19371609350243</v>
      </c>
    </row>
    <row r="116" spans="1:10" ht="27" customHeight="1" x14ac:dyDescent="0.4">
      <c r="A116" s="263" t="s">
        <v>103</v>
      </c>
      <c r="B116" s="295">
        <f>(B115/B114)*(B113/B112)*(B111/B110)*(B109/B108)*B107</f>
        <v>900</v>
      </c>
      <c r="C116" s="373"/>
      <c r="D116" s="397" t="s">
        <v>84</v>
      </c>
      <c r="E116" s="395">
        <f>STDEV(E108:E113)/E115</f>
        <v>2.7467038397042728E-2</v>
      </c>
      <c r="F116" s="374">
        <f>STDEV(F108:F113)/F115</f>
        <v>2.7467038397042766E-2</v>
      </c>
      <c r="I116" s="237"/>
    </row>
    <row r="117" spans="1:10" ht="27" customHeight="1" x14ac:dyDescent="0.4">
      <c r="A117" s="714" t="s">
        <v>78</v>
      </c>
      <c r="B117" s="715"/>
      <c r="C117" s="375"/>
      <c r="D117" s="334" t="s">
        <v>20</v>
      </c>
      <c r="E117" s="400">
        <f>COUNT(E108:E113)</f>
        <v>6</v>
      </c>
      <c r="F117" s="401">
        <f>COUNT(F108:F113)</f>
        <v>6</v>
      </c>
      <c r="I117" s="237"/>
      <c r="J117" s="368"/>
    </row>
    <row r="118" spans="1:10" ht="26.25" customHeight="1" x14ac:dyDescent="0.3">
      <c r="A118" s="716"/>
      <c r="B118" s="717"/>
      <c r="C118" s="237"/>
      <c r="D118" s="399"/>
      <c r="E118" s="742" t="s">
        <v>123</v>
      </c>
      <c r="F118" s="743"/>
      <c r="G118" s="237"/>
      <c r="H118" s="237"/>
      <c r="I118" s="237"/>
    </row>
    <row r="119" spans="1:10" ht="25.5" customHeight="1" x14ac:dyDescent="0.4">
      <c r="A119" s="384"/>
      <c r="B119" s="259"/>
      <c r="C119" s="237"/>
      <c r="D119" s="397" t="s">
        <v>124</v>
      </c>
      <c r="E119" s="402">
        <f>MIN(E108:E113)</f>
        <v>197.41026312816808</v>
      </c>
      <c r="F119" s="421">
        <f>MIN(F108:F113)</f>
        <v>98.705131564084041</v>
      </c>
      <c r="G119" s="237"/>
      <c r="H119" s="237"/>
      <c r="I119" s="237"/>
    </row>
    <row r="120" spans="1:10" ht="24" customHeight="1" x14ac:dyDescent="0.4">
      <c r="A120" s="384"/>
      <c r="B120" s="259"/>
      <c r="C120" s="237"/>
      <c r="D120" s="306" t="s">
        <v>125</v>
      </c>
      <c r="E120" s="403">
        <f>MAX(E108:E113)</f>
        <v>209.95941294450006</v>
      </c>
      <c r="F120" s="422">
        <f>MAX(F108:F113)</f>
        <v>104.97970647225003</v>
      </c>
      <c r="G120" s="237"/>
      <c r="H120" s="237"/>
      <c r="I120" s="237"/>
    </row>
    <row r="121" spans="1:10" ht="27" customHeight="1" x14ac:dyDescent="0.3">
      <c r="A121" s="384"/>
      <c r="B121" s="259"/>
      <c r="C121" s="237"/>
      <c r="D121" s="237"/>
      <c r="E121" s="237"/>
      <c r="F121" s="330"/>
      <c r="G121" s="237"/>
      <c r="H121" s="237"/>
      <c r="I121" s="237"/>
    </row>
    <row r="122" spans="1:10" ht="25.5" customHeight="1" x14ac:dyDescent="0.3">
      <c r="A122" s="384"/>
      <c r="B122" s="259"/>
      <c r="C122" s="237"/>
      <c r="D122" s="237"/>
      <c r="E122" s="237"/>
      <c r="F122" s="330"/>
      <c r="G122" s="237"/>
      <c r="H122" s="237"/>
      <c r="I122" s="237"/>
    </row>
    <row r="123" spans="1:10" ht="18.75" x14ac:dyDescent="0.3">
      <c r="A123" s="384"/>
      <c r="B123" s="259"/>
      <c r="C123" s="237"/>
      <c r="D123" s="237"/>
      <c r="E123" s="237"/>
      <c r="F123" s="330"/>
      <c r="G123" s="237"/>
      <c r="H123" s="237"/>
      <c r="I123" s="237"/>
    </row>
    <row r="124" spans="1:10" ht="45.75" customHeight="1" x14ac:dyDescent="0.65">
      <c r="A124" s="247" t="s">
        <v>106</v>
      </c>
      <c r="B124" s="336" t="s">
        <v>126</v>
      </c>
      <c r="C124" s="718" t="str">
        <f>B26</f>
        <v>Nevirapine</v>
      </c>
      <c r="D124" s="718"/>
      <c r="E124" s="337" t="s">
        <v>127</v>
      </c>
      <c r="F124" s="337"/>
      <c r="G124" s="423">
        <f>F115</f>
        <v>101.19371609350243</v>
      </c>
      <c r="H124" s="237"/>
      <c r="I124" s="237"/>
    </row>
    <row r="125" spans="1:10" ht="45.75" customHeight="1" x14ac:dyDescent="0.65">
      <c r="A125" s="247"/>
      <c r="B125" s="336" t="s">
        <v>128</v>
      </c>
      <c r="C125" s="248" t="s">
        <v>129</v>
      </c>
      <c r="D125" s="423">
        <f>MIN(F108:F113)</f>
        <v>98.705131564084041</v>
      </c>
      <c r="E125" s="348" t="s">
        <v>130</v>
      </c>
      <c r="F125" s="423">
        <f>MAX(F108:F113)</f>
        <v>104.97970647225003</v>
      </c>
      <c r="G125" s="338"/>
      <c r="H125" s="237"/>
      <c r="I125" s="237"/>
    </row>
    <row r="126" spans="1:10" ht="19.5" customHeight="1" x14ac:dyDescent="0.3">
      <c r="A126" s="376"/>
      <c r="B126" s="376"/>
      <c r="C126" s="377"/>
      <c r="D126" s="377"/>
      <c r="E126" s="377"/>
      <c r="F126" s="377"/>
      <c r="G126" s="377"/>
      <c r="H126" s="377"/>
    </row>
    <row r="127" spans="1:10" ht="18.75" x14ac:dyDescent="0.3">
      <c r="B127" s="719" t="s">
        <v>26</v>
      </c>
      <c r="C127" s="719"/>
      <c r="E127" s="343" t="s">
        <v>27</v>
      </c>
      <c r="F127" s="378"/>
      <c r="G127" s="719" t="s">
        <v>28</v>
      </c>
      <c r="H127" s="719"/>
    </row>
    <row r="128" spans="1:10" ht="69.95" customHeight="1" x14ac:dyDescent="0.3">
      <c r="A128" s="379" t="s">
        <v>29</v>
      </c>
      <c r="B128" s="380"/>
      <c r="C128" s="380"/>
      <c r="E128" s="380"/>
      <c r="F128" s="237"/>
      <c r="G128" s="381"/>
      <c r="H128" s="381"/>
    </row>
    <row r="129" spans="1:9" ht="69.95" customHeight="1" x14ac:dyDescent="0.3">
      <c r="A129" s="379" t="s">
        <v>30</v>
      </c>
      <c r="B129" s="382"/>
      <c r="C129" s="382"/>
      <c r="E129" s="382"/>
      <c r="F129" s="237"/>
      <c r="G129" s="383"/>
      <c r="H129" s="383"/>
    </row>
    <row r="130" spans="1:9" ht="18.75" x14ac:dyDescent="0.3">
      <c r="A130" s="329"/>
      <c r="B130" s="329"/>
      <c r="C130" s="330"/>
      <c r="D130" s="330"/>
      <c r="E130" s="330"/>
      <c r="F130" s="333"/>
      <c r="G130" s="330"/>
      <c r="H130" s="330"/>
      <c r="I130" s="237"/>
    </row>
    <row r="131" spans="1:9" ht="18.75" x14ac:dyDescent="0.3">
      <c r="A131" s="329"/>
      <c r="B131" s="329"/>
      <c r="C131" s="330"/>
      <c r="D131" s="330"/>
      <c r="E131" s="330"/>
      <c r="F131" s="333"/>
      <c r="G131" s="330"/>
      <c r="H131" s="330"/>
      <c r="I131" s="237"/>
    </row>
    <row r="132" spans="1:9" ht="18.75" x14ac:dyDescent="0.3">
      <c r="A132" s="329"/>
      <c r="B132" s="329"/>
      <c r="C132" s="330"/>
      <c r="D132" s="330"/>
      <c r="E132" s="330"/>
      <c r="F132" s="333"/>
      <c r="G132" s="330"/>
      <c r="H132" s="330"/>
      <c r="I132" s="237"/>
    </row>
    <row r="133" spans="1:9" ht="18.75" x14ac:dyDescent="0.3">
      <c r="A133" s="329"/>
      <c r="B133" s="329"/>
      <c r="C133" s="330"/>
      <c r="D133" s="330"/>
      <c r="E133" s="330"/>
      <c r="F133" s="333"/>
      <c r="G133" s="330"/>
      <c r="H133" s="330"/>
      <c r="I133" s="237"/>
    </row>
    <row r="134" spans="1:9" ht="18.75" x14ac:dyDescent="0.3">
      <c r="A134" s="329"/>
      <c r="B134" s="329"/>
      <c r="C134" s="330"/>
      <c r="D134" s="330"/>
      <c r="E134" s="330"/>
      <c r="F134" s="333"/>
      <c r="G134" s="330"/>
      <c r="H134" s="330"/>
      <c r="I134" s="237"/>
    </row>
    <row r="135" spans="1:9" ht="18.75" x14ac:dyDescent="0.3">
      <c r="A135" s="329"/>
      <c r="B135" s="329"/>
      <c r="C135" s="330"/>
      <c r="D135" s="330"/>
      <c r="E135" s="330"/>
      <c r="F135" s="333"/>
      <c r="G135" s="330"/>
      <c r="H135" s="330"/>
      <c r="I135" s="237"/>
    </row>
    <row r="136" spans="1:9" ht="18.75" x14ac:dyDescent="0.3">
      <c r="A136" s="329"/>
      <c r="B136" s="329"/>
      <c r="C136" s="330"/>
      <c r="D136" s="330"/>
      <c r="E136" s="330"/>
      <c r="F136" s="333"/>
      <c r="G136" s="330"/>
      <c r="H136" s="330"/>
      <c r="I136" s="237"/>
    </row>
    <row r="137" spans="1:9" ht="18.75" x14ac:dyDescent="0.3">
      <c r="A137" s="329"/>
      <c r="B137" s="329"/>
      <c r="C137" s="330"/>
      <c r="D137" s="330"/>
      <c r="E137" s="330"/>
      <c r="F137" s="333"/>
      <c r="G137" s="330"/>
      <c r="H137" s="330"/>
      <c r="I137" s="237"/>
    </row>
    <row r="138" spans="1:9" ht="18.75" x14ac:dyDescent="0.3">
      <c r="A138" s="329"/>
      <c r="B138" s="329"/>
      <c r="C138" s="330"/>
      <c r="D138" s="330"/>
      <c r="E138" s="330"/>
      <c r="F138" s="333"/>
      <c r="G138" s="330"/>
      <c r="H138" s="330"/>
      <c r="I138" s="237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G73">
    <cfRule type="cellIs" dxfId="15" priority="3" operator="greaterThan">
      <formula>0.02</formula>
    </cfRule>
  </conditionalFormatting>
  <conditionalFormatting sqref="H73">
    <cfRule type="cellIs" dxfId="14" priority="4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ageMargins left="0.7" right="0.7" top="0.75" bottom="0.75" header="0.3" footer="0.3"/>
  <pageSetup scale="22" orientation="portrait" r:id="rId1"/>
  <headerFooter>
    <oddHeader>&amp;LVer 4</oddHeader>
    <oddFooter>&amp;LNQCL/ADDO/014&amp;CPage &amp;P of &amp;N&amp;R&amp;D &amp;T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BreakPreview" topLeftCell="A58" zoomScale="60" zoomScaleNormal="40" zoomScalePageLayoutView="50" workbookViewId="0">
      <selection activeCell="F69" sqref="F69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712" t="s">
        <v>45</v>
      </c>
      <c r="B1" s="712"/>
      <c r="C1" s="712"/>
      <c r="D1" s="712"/>
      <c r="E1" s="712"/>
      <c r="F1" s="712"/>
      <c r="G1" s="712"/>
      <c r="H1" s="712"/>
      <c r="I1" s="712"/>
    </row>
    <row r="2" spans="1:9" ht="18.75" customHeight="1" x14ac:dyDescent="0.25">
      <c r="A2" s="712"/>
      <c r="B2" s="712"/>
      <c r="C2" s="712"/>
      <c r="D2" s="712"/>
      <c r="E2" s="712"/>
      <c r="F2" s="712"/>
      <c r="G2" s="712"/>
      <c r="H2" s="712"/>
      <c r="I2" s="712"/>
    </row>
    <row r="3" spans="1:9" ht="18.75" customHeight="1" x14ac:dyDescent="0.25">
      <c r="A3" s="712"/>
      <c r="B3" s="712"/>
      <c r="C3" s="712"/>
      <c r="D3" s="712"/>
      <c r="E3" s="712"/>
      <c r="F3" s="712"/>
      <c r="G3" s="712"/>
      <c r="H3" s="712"/>
      <c r="I3" s="712"/>
    </row>
    <row r="4" spans="1:9" ht="18.75" customHeight="1" x14ac:dyDescent="0.25">
      <c r="A4" s="712"/>
      <c r="B4" s="712"/>
      <c r="C4" s="712"/>
      <c r="D4" s="712"/>
      <c r="E4" s="712"/>
      <c r="F4" s="712"/>
      <c r="G4" s="712"/>
      <c r="H4" s="712"/>
      <c r="I4" s="712"/>
    </row>
    <row r="5" spans="1:9" ht="18.75" customHeight="1" x14ac:dyDescent="0.25">
      <c r="A5" s="712"/>
      <c r="B5" s="712"/>
      <c r="C5" s="712"/>
      <c r="D5" s="712"/>
      <c r="E5" s="712"/>
      <c r="F5" s="712"/>
      <c r="G5" s="712"/>
      <c r="H5" s="712"/>
      <c r="I5" s="712"/>
    </row>
    <row r="6" spans="1:9" ht="18.75" customHeight="1" x14ac:dyDescent="0.25">
      <c r="A6" s="712"/>
      <c r="B6" s="712"/>
      <c r="C6" s="712"/>
      <c r="D6" s="712"/>
      <c r="E6" s="712"/>
      <c r="F6" s="712"/>
      <c r="G6" s="712"/>
      <c r="H6" s="712"/>
      <c r="I6" s="712"/>
    </row>
    <row r="7" spans="1:9" ht="18.75" customHeight="1" x14ac:dyDescent="0.25">
      <c r="A7" s="712"/>
      <c r="B7" s="712"/>
      <c r="C7" s="712"/>
      <c r="D7" s="712"/>
      <c r="E7" s="712"/>
      <c r="F7" s="712"/>
      <c r="G7" s="712"/>
      <c r="H7" s="712"/>
      <c r="I7" s="712"/>
    </row>
    <row r="8" spans="1:9" x14ac:dyDescent="0.25">
      <c r="A8" s="713" t="s">
        <v>46</v>
      </c>
      <c r="B8" s="713"/>
      <c r="C8" s="713"/>
      <c r="D8" s="713"/>
      <c r="E8" s="713"/>
      <c r="F8" s="713"/>
      <c r="G8" s="713"/>
      <c r="H8" s="713"/>
      <c r="I8" s="713"/>
    </row>
    <row r="9" spans="1:9" x14ac:dyDescent="0.25">
      <c r="A9" s="713"/>
      <c r="B9" s="713"/>
      <c r="C9" s="713"/>
      <c r="D9" s="713"/>
      <c r="E9" s="713"/>
      <c r="F9" s="713"/>
      <c r="G9" s="713"/>
      <c r="H9" s="713"/>
      <c r="I9" s="713"/>
    </row>
    <row r="10" spans="1:9" x14ac:dyDescent="0.25">
      <c r="A10" s="713"/>
      <c r="B10" s="713"/>
      <c r="C10" s="713"/>
      <c r="D10" s="713"/>
      <c r="E10" s="713"/>
      <c r="F10" s="713"/>
      <c r="G10" s="713"/>
      <c r="H10" s="713"/>
      <c r="I10" s="713"/>
    </row>
    <row r="11" spans="1:9" x14ac:dyDescent="0.25">
      <c r="A11" s="713"/>
      <c r="B11" s="713"/>
      <c r="C11" s="713"/>
      <c r="D11" s="713"/>
      <c r="E11" s="713"/>
      <c r="F11" s="713"/>
      <c r="G11" s="713"/>
      <c r="H11" s="713"/>
      <c r="I11" s="713"/>
    </row>
    <row r="12" spans="1:9" x14ac:dyDescent="0.25">
      <c r="A12" s="713"/>
      <c r="B12" s="713"/>
      <c r="C12" s="713"/>
      <c r="D12" s="713"/>
      <c r="E12" s="713"/>
      <c r="F12" s="713"/>
      <c r="G12" s="713"/>
      <c r="H12" s="713"/>
      <c r="I12" s="713"/>
    </row>
    <row r="13" spans="1:9" x14ac:dyDescent="0.25">
      <c r="A13" s="713"/>
      <c r="B13" s="713"/>
      <c r="C13" s="713"/>
      <c r="D13" s="713"/>
      <c r="E13" s="713"/>
      <c r="F13" s="713"/>
      <c r="G13" s="713"/>
      <c r="H13" s="713"/>
      <c r="I13" s="713"/>
    </row>
    <row r="14" spans="1:9" x14ac:dyDescent="0.25">
      <c r="A14" s="713"/>
      <c r="B14" s="713"/>
      <c r="C14" s="713"/>
      <c r="D14" s="713"/>
      <c r="E14" s="713"/>
      <c r="F14" s="713"/>
      <c r="G14" s="713"/>
      <c r="H14" s="713"/>
      <c r="I14" s="713"/>
    </row>
    <row r="15" spans="1:9" ht="19.5" customHeight="1" x14ac:dyDescent="0.3">
      <c r="A15" s="424"/>
    </row>
    <row r="16" spans="1:9" ht="19.5" customHeight="1" x14ac:dyDescent="0.3">
      <c r="A16" s="745" t="s">
        <v>31</v>
      </c>
      <c r="B16" s="746"/>
      <c r="C16" s="746"/>
      <c r="D16" s="746"/>
      <c r="E16" s="746"/>
      <c r="F16" s="746"/>
      <c r="G16" s="746"/>
      <c r="H16" s="747"/>
    </row>
    <row r="17" spans="1:14" ht="20.25" customHeight="1" x14ac:dyDescent="0.25">
      <c r="A17" s="748" t="s">
        <v>47</v>
      </c>
      <c r="B17" s="748"/>
      <c r="C17" s="748"/>
      <c r="D17" s="748"/>
      <c r="E17" s="748"/>
      <c r="F17" s="748"/>
      <c r="G17" s="748"/>
      <c r="H17" s="748"/>
    </row>
    <row r="18" spans="1:14" ht="26.25" customHeight="1" x14ac:dyDescent="0.4">
      <c r="A18" s="426" t="s">
        <v>33</v>
      </c>
      <c r="B18" s="744" t="s">
        <v>5</v>
      </c>
      <c r="C18" s="744"/>
      <c r="D18" s="572"/>
      <c r="E18" s="427"/>
      <c r="F18" s="428"/>
      <c r="G18" s="428"/>
      <c r="H18" s="428"/>
    </row>
    <row r="19" spans="1:14" ht="26.25" customHeight="1" x14ac:dyDescent="0.4">
      <c r="A19" s="426" t="s">
        <v>34</v>
      </c>
      <c r="B19" s="429" t="s">
        <v>7</v>
      </c>
      <c r="C19" s="581">
        <v>1</v>
      </c>
      <c r="D19" s="428"/>
      <c r="E19" s="428"/>
      <c r="F19" s="428"/>
      <c r="G19" s="428"/>
      <c r="H19" s="428"/>
    </row>
    <row r="20" spans="1:14" ht="26.25" customHeight="1" x14ac:dyDescent="0.4">
      <c r="A20" s="426" t="s">
        <v>35</v>
      </c>
      <c r="B20" s="749" t="s">
        <v>134</v>
      </c>
      <c r="C20" s="749"/>
      <c r="D20" s="428"/>
      <c r="E20" s="428"/>
      <c r="F20" s="428"/>
      <c r="G20" s="428"/>
      <c r="H20" s="428"/>
    </row>
    <row r="21" spans="1:14" ht="26.25" customHeight="1" x14ac:dyDescent="0.4">
      <c r="A21" s="426" t="s">
        <v>36</v>
      </c>
      <c r="B21" s="749" t="s">
        <v>11</v>
      </c>
      <c r="C21" s="749"/>
      <c r="D21" s="749"/>
      <c r="E21" s="749"/>
      <c r="F21" s="749"/>
      <c r="G21" s="749"/>
      <c r="H21" s="749"/>
      <c r="I21" s="430"/>
    </row>
    <row r="22" spans="1:14" ht="26.25" customHeight="1" x14ac:dyDescent="0.4">
      <c r="A22" s="426" t="s">
        <v>37</v>
      </c>
      <c r="B22" s="431">
        <v>42676</v>
      </c>
      <c r="C22" s="428"/>
      <c r="D22" s="428"/>
      <c r="E22" s="428"/>
      <c r="F22" s="428"/>
      <c r="G22" s="428"/>
      <c r="H22" s="428"/>
    </row>
    <row r="23" spans="1:14" ht="26.25" customHeight="1" x14ac:dyDescent="0.4">
      <c r="A23" s="426" t="s">
        <v>38</v>
      </c>
      <c r="B23" s="431">
        <v>42684</v>
      </c>
      <c r="C23" s="428"/>
      <c r="D23" s="428"/>
      <c r="E23" s="428"/>
      <c r="F23" s="428"/>
      <c r="G23" s="428"/>
      <c r="H23" s="428"/>
    </row>
    <row r="24" spans="1:14" ht="18.75" x14ac:dyDescent="0.3">
      <c r="A24" s="426"/>
      <c r="B24" s="432"/>
    </row>
    <row r="25" spans="1:14" ht="18.75" x14ac:dyDescent="0.3">
      <c r="A25" s="433" t="s">
        <v>1</v>
      </c>
      <c r="B25" s="432"/>
    </row>
    <row r="26" spans="1:14" ht="26.25" customHeight="1" x14ac:dyDescent="0.4">
      <c r="A26" s="434" t="s">
        <v>4</v>
      </c>
      <c r="B26" s="744" t="s">
        <v>134</v>
      </c>
      <c r="C26" s="744"/>
    </row>
    <row r="27" spans="1:14" ht="26.25" customHeight="1" x14ac:dyDescent="0.4">
      <c r="A27" s="435" t="s">
        <v>48</v>
      </c>
      <c r="B27" s="750" t="s">
        <v>135</v>
      </c>
      <c r="C27" s="750"/>
    </row>
    <row r="28" spans="1:14" ht="27" customHeight="1" x14ac:dyDescent="0.4">
      <c r="A28" s="435" t="s">
        <v>6</v>
      </c>
      <c r="B28" s="436">
        <v>99</v>
      </c>
    </row>
    <row r="29" spans="1:14" s="3" customFormat="1" ht="27" customHeight="1" x14ac:dyDescent="0.4">
      <c r="A29" s="435" t="s">
        <v>49</v>
      </c>
      <c r="B29" s="437">
        <v>0</v>
      </c>
      <c r="C29" s="720" t="s">
        <v>50</v>
      </c>
      <c r="D29" s="721"/>
      <c r="E29" s="721"/>
      <c r="F29" s="721"/>
      <c r="G29" s="722"/>
      <c r="I29" s="438"/>
      <c r="J29" s="438"/>
      <c r="K29" s="438"/>
      <c r="L29" s="438"/>
    </row>
    <row r="30" spans="1:14" s="3" customFormat="1" ht="19.5" customHeight="1" x14ac:dyDescent="0.3">
      <c r="A30" s="435" t="s">
        <v>51</v>
      </c>
      <c r="B30" s="439">
        <f>B28-B29</f>
        <v>99</v>
      </c>
      <c r="C30" s="440"/>
      <c r="D30" s="440"/>
      <c r="E30" s="440"/>
      <c r="F30" s="440"/>
      <c r="G30" s="441"/>
      <c r="I30" s="438"/>
      <c r="J30" s="438"/>
      <c r="K30" s="438"/>
      <c r="L30" s="438"/>
    </row>
    <row r="31" spans="1:14" s="3" customFormat="1" ht="27" customHeight="1" x14ac:dyDescent="0.4">
      <c r="A31" s="435" t="s">
        <v>52</v>
      </c>
      <c r="B31" s="442">
        <v>1</v>
      </c>
      <c r="C31" s="723" t="s">
        <v>53</v>
      </c>
      <c r="D31" s="724"/>
      <c r="E31" s="724"/>
      <c r="F31" s="724"/>
      <c r="G31" s="724"/>
      <c r="H31" s="725"/>
      <c r="I31" s="438"/>
      <c r="J31" s="438"/>
      <c r="K31" s="438"/>
      <c r="L31" s="438"/>
    </row>
    <row r="32" spans="1:14" s="3" customFormat="1" ht="27" customHeight="1" x14ac:dyDescent="0.4">
      <c r="A32" s="435" t="s">
        <v>54</v>
      </c>
      <c r="B32" s="442">
        <v>1</v>
      </c>
      <c r="C32" s="723" t="s">
        <v>55</v>
      </c>
      <c r="D32" s="724"/>
      <c r="E32" s="724"/>
      <c r="F32" s="724"/>
      <c r="G32" s="724"/>
      <c r="H32" s="725"/>
      <c r="I32" s="438"/>
      <c r="J32" s="438"/>
      <c r="K32" s="438"/>
      <c r="L32" s="443"/>
      <c r="M32" s="443"/>
      <c r="N32" s="444"/>
    </row>
    <row r="33" spans="1:14" s="3" customFormat="1" ht="17.25" customHeight="1" x14ac:dyDescent="0.3">
      <c r="A33" s="435"/>
      <c r="B33" s="445"/>
      <c r="C33" s="446"/>
      <c r="D33" s="446"/>
      <c r="E33" s="446"/>
      <c r="F33" s="446"/>
      <c r="G33" s="446"/>
      <c r="H33" s="446"/>
      <c r="I33" s="438"/>
      <c r="J33" s="438"/>
      <c r="K33" s="438"/>
      <c r="L33" s="443"/>
      <c r="M33" s="443"/>
      <c r="N33" s="444"/>
    </row>
    <row r="34" spans="1:14" s="3" customFormat="1" ht="18.75" x14ac:dyDescent="0.3">
      <c r="A34" s="435" t="s">
        <v>56</v>
      </c>
      <c r="B34" s="447">
        <f>B31/B32</f>
        <v>1</v>
      </c>
      <c r="C34" s="425" t="s">
        <v>57</v>
      </c>
      <c r="D34" s="425"/>
      <c r="E34" s="425"/>
      <c r="F34" s="425"/>
      <c r="G34" s="425"/>
      <c r="I34" s="438"/>
      <c r="J34" s="438"/>
      <c r="K34" s="438"/>
      <c r="L34" s="443"/>
      <c r="M34" s="443"/>
      <c r="N34" s="444"/>
    </row>
    <row r="35" spans="1:14" s="3" customFormat="1" ht="19.5" customHeight="1" x14ac:dyDescent="0.3">
      <c r="A35" s="435"/>
      <c r="B35" s="439"/>
      <c r="G35" s="425"/>
      <c r="I35" s="438"/>
      <c r="J35" s="438"/>
      <c r="K35" s="438"/>
      <c r="L35" s="443"/>
      <c r="M35" s="443"/>
      <c r="N35" s="444"/>
    </row>
    <row r="36" spans="1:14" s="3" customFormat="1" ht="27" customHeight="1" x14ac:dyDescent="0.4">
      <c r="A36" s="448" t="s">
        <v>58</v>
      </c>
      <c r="B36" s="449">
        <v>100</v>
      </c>
      <c r="C36" s="425"/>
      <c r="D36" s="726" t="s">
        <v>59</v>
      </c>
      <c r="E36" s="751"/>
      <c r="F36" s="726" t="s">
        <v>60</v>
      </c>
      <c r="G36" s="727"/>
      <c r="J36" s="438"/>
      <c r="K36" s="438"/>
      <c r="L36" s="443"/>
      <c r="M36" s="443"/>
      <c r="N36" s="444"/>
    </row>
    <row r="37" spans="1:14" s="3" customFormat="1" ht="27" customHeight="1" x14ac:dyDescent="0.4">
      <c r="A37" s="450" t="s">
        <v>61</v>
      </c>
      <c r="B37" s="451">
        <v>1</v>
      </c>
      <c r="C37" s="452" t="s">
        <v>62</v>
      </c>
      <c r="D37" s="453" t="s">
        <v>63</v>
      </c>
      <c r="E37" s="454" t="s">
        <v>64</v>
      </c>
      <c r="F37" s="453" t="s">
        <v>63</v>
      </c>
      <c r="G37" s="455" t="s">
        <v>64</v>
      </c>
      <c r="I37" s="456" t="s">
        <v>65</v>
      </c>
      <c r="J37" s="438"/>
      <c r="K37" s="438"/>
      <c r="L37" s="443"/>
      <c r="M37" s="443"/>
      <c r="N37" s="444"/>
    </row>
    <row r="38" spans="1:14" s="3" customFormat="1" ht="26.25" customHeight="1" x14ac:dyDescent="0.4">
      <c r="A38" s="450" t="s">
        <v>66</v>
      </c>
      <c r="B38" s="451">
        <v>1</v>
      </c>
      <c r="C38" s="457">
        <v>1</v>
      </c>
      <c r="D38" s="458">
        <v>49295769</v>
      </c>
      <c r="E38" s="459">
        <f>IF(ISBLANK(D38),"-",$D$48/$D$45*D38)</f>
        <v>53160540.278227113</v>
      </c>
      <c r="F38" s="458">
        <v>46732666</v>
      </c>
      <c r="G38" s="460">
        <f>IF(ISBLANK(F38),"-",$D$48/$F$45*F38)</f>
        <v>52999303.665396482</v>
      </c>
      <c r="I38" s="461"/>
      <c r="J38" s="438"/>
      <c r="K38" s="438"/>
      <c r="L38" s="443"/>
      <c r="M38" s="443"/>
      <c r="N38" s="444"/>
    </row>
    <row r="39" spans="1:14" s="3" customFormat="1" ht="26.25" customHeight="1" x14ac:dyDescent="0.4">
      <c r="A39" s="450" t="s">
        <v>67</v>
      </c>
      <c r="B39" s="451">
        <v>1</v>
      </c>
      <c r="C39" s="462">
        <v>2</v>
      </c>
      <c r="D39" s="463">
        <v>49283380</v>
      </c>
      <c r="E39" s="464">
        <f>IF(ISBLANK(D39),"-",$D$48/$D$45*D39)</f>
        <v>53147179.984902404</v>
      </c>
      <c r="F39" s="463">
        <v>47115358</v>
      </c>
      <c r="G39" s="465">
        <f>IF(ISBLANK(F39),"-",$D$48/$F$45*F39)</f>
        <v>53433312.919615321</v>
      </c>
      <c r="I39" s="728">
        <f>ABS((F43/D43*D42)-F42)/D42</f>
        <v>1.0391800548410974E-3</v>
      </c>
      <c r="J39" s="438"/>
      <c r="K39" s="438"/>
      <c r="L39" s="443"/>
      <c r="M39" s="443"/>
      <c r="N39" s="444"/>
    </row>
    <row r="40" spans="1:14" ht="26.25" customHeight="1" x14ac:dyDescent="0.4">
      <c r="A40" s="450" t="s">
        <v>68</v>
      </c>
      <c r="B40" s="451">
        <v>1</v>
      </c>
      <c r="C40" s="462">
        <v>3</v>
      </c>
      <c r="D40" s="463">
        <v>49686735</v>
      </c>
      <c r="E40" s="464">
        <f>IF(ISBLANK(D40),"-",$D$48/$D$45*D40)</f>
        <v>53582157.877709478</v>
      </c>
      <c r="F40" s="463">
        <v>46982400</v>
      </c>
      <c r="G40" s="465">
        <f>IF(ISBLANK(F40),"-",$D$48/$F$45*F40)</f>
        <v>53282525.857376158</v>
      </c>
      <c r="I40" s="728"/>
      <c r="L40" s="443"/>
      <c r="M40" s="443"/>
      <c r="N40" s="466"/>
    </row>
    <row r="41" spans="1:14" ht="27" customHeight="1" x14ac:dyDescent="0.4">
      <c r="A41" s="450" t="s">
        <v>69</v>
      </c>
      <c r="B41" s="451">
        <v>1</v>
      </c>
      <c r="C41" s="467">
        <v>4</v>
      </c>
      <c r="D41" s="468"/>
      <c r="E41" s="469" t="str">
        <f>IF(ISBLANK(D41),"-",$D$48/$D$45*D41)</f>
        <v>-</v>
      </c>
      <c r="F41" s="468"/>
      <c r="G41" s="470" t="str">
        <f>IF(ISBLANK(F41),"-",$D$48/$F$45*F41)</f>
        <v>-</v>
      </c>
      <c r="I41" s="471"/>
      <c r="L41" s="443"/>
      <c r="M41" s="443"/>
      <c r="N41" s="466"/>
    </row>
    <row r="42" spans="1:14" ht="27" customHeight="1" x14ac:dyDescent="0.4">
      <c r="A42" s="450" t="s">
        <v>70</v>
      </c>
      <c r="B42" s="451">
        <v>1</v>
      </c>
      <c r="C42" s="472" t="s">
        <v>71</v>
      </c>
      <c r="D42" s="473">
        <f>AVERAGE(D38:D41)</f>
        <v>49421961.333333336</v>
      </c>
      <c r="E42" s="474">
        <f>AVERAGE(E38:E41)</f>
        <v>53296626.046946324</v>
      </c>
      <c r="F42" s="473">
        <f>AVERAGE(F38:F41)</f>
        <v>46943474.666666664</v>
      </c>
      <c r="G42" s="475">
        <f>AVERAGE(G38:G41)</f>
        <v>53238380.814129323</v>
      </c>
      <c r="H42" s="476"/>
    </row>
    <row r="43" spans="1:14" ht="26.25" customHeight="1" x14ac:dyDescent="0.4">
      <c r="A43" s="450" t="s">
        <v>72</v>
      </c>
      <c r="B43" s="451">
        <v>1</v>
      </c>
      <c r="C43" s="477" t="s">
        <v>73</v>
      </c>
      <c r="D43" s="478">
        <v>28.1</v>
      </c>
      <c r="E43" s="466"/>
      <c r="F43" s="478">
        <v>26.72</v>
      </c>
      <c r="H43" s="476"/>
    </row>
    <row r="44" spans="1:14" ht="26.25" customHeight="1" x14ac:dyDescent="0.4">
      <c r="A44" s="450" t="s">
        <v>74</v>
      </c>
      <c r="B44" s="451">
        <v>1</v>
      </c>
      <c r="C44" s="479" t="s">
        <v>75</v>
      </c>
      <c r="D44" s="480">
        <f>D43*$B$34</f>
        <v>28.1</v>
      </c>
      <c r="E44" s="481"/>
      <c r="F44" s="480">
        <f>F43*$B$34</f>
        <v>26.72</v>
      </c>
      <c r="H44" s="476"/>
    </row>
    <row r="45" spans="1:14" ht="19.5" customHeight="1" x14ac:dyDescent="0.3">
      <c r="A45" s="450" t="s">
        <v>76</v>
      </c>
      <c r="B45" s="482">
        <f>(B44/B43)*(B42/B41)*(B40/B39)*(B38/B37)*B36</f>
        <v>100</v>
      </c>
      <c r="C45" s="479" t="s">
        <v>77</v>
      </c>
      <c r="D45" s="483">
        <f>D44*$B$30/100</f>
        <v>27.819000000000003</v>
      </c>
      <c r="E45" s="484"/>
      <c r="F45" s="483">
        <f>F44*$B$30/100</f>
        <v>26.452799999999996</v>
      </c>
      <c r="H45" s="476"/>
    </row>
    <row r="46" spans="1:14" ht="19.5" customHeight="1" x14ac:dyDescent="0.3">
      <c r="A46" s="714" t="s">
        <v>78</v>
      </c>
      <c r="B46" s="715"/>
      <c r="C46" s="479" t="s">
        <v>79</v>
      </c>
      <c r="D46" s="485">
        <f>D45/$B$45</f>
        <v>0.27819000000000005</v>
      </c>
      <c r="E46" s="486"/>
      <c r="F46" s="487">
        <f>F45/$B$45</f>
        <v>0.26452799999999999</v>
      </c>
      <c r="H46" s="476"/>
    </row>
    <row r="47" spans="1:14" ht="27" customHeight="1" x14ac:dyDescent="0.4">
      <c r="A47" s="716"/>
      <c r="B47" s="717"/>
      <c r="C47" s="488" t="s">
        <v>80</v>
      </c>
      <c r="D47" s="489">
        <v>0.3</v>
      </c>
      <c r="E47" s="490"/>
      <c r="F47" s="486"/>
      <c r="H47" s="476"/>
    </row>
    <row r="48" spans="1:14" ht="18.75" x14ac:dyDescent="0.3">
      <c r="C48" s="491" t="s">
        <v>81</v>
      </c>
      <c r="D48" s="483">
        <f>D47*$B$45</f>
        <v>30</v>
      </c>
      <c r="F48" s="492"/>
      <c r="H48" s="476"/>
    </row>
    <row r="49" spans="1:12" ht="19.5" customHeight="1" x14ac:dyDescent="0.3">
      <c r="C49" s="493" t="s">
        <v>82</v>
      </c>
      <c r="D49" s="494">
        <f>D48/B34</f>
        <v>30</v>
      </c>
      <c r="F49" s="492"/>
      <c r="H49" s="476"/>
    </row>
    <row r="50" spans="1:12" ht="18.75" x14ac:dyDescent="0.3">
      <c r="C50" s="448" t="s">
        <v>83</v>
      </c>
      <c r="D50" s="495">
        <f>AVERAGE(E38:E41,G38:G41)</f>
        <v>53267503.43053782</v>
      </c>
      <c r="F50" s="496"/>
      <c r="H50" s="476"/>
    </row>
    <row r="51" spans="1:12" ht="18.75" x14ac:dyDescent="0.3">
      <c r="C51" s="450" t="s">
        <v>84</v>
      </c>
      <c r="D51" s="497">
        <f>STDEV(E38:E41,G38:G41)/D50</f>
        <v>3.9786356913680994E-3</v>
      </c>
      <c r="F51" s="496"/>
      <c r="H51" s="476"/>
    </row>
    <row r="52" spans="1:12" ht="19.5" customHeight="1" x14ac:dyDescent="0.3">
      <c r="C52" s="498" t="s">
        <v>20</v>
      </c>
      <c r="D52" s="499">
        <f>COUNT(E38:E41,G38:G41)</f>
        <v>6</v>
      </c>
      <c r="F52" s="496"/>
    </row>
    <row r="54" spans="1:12" ht="18.75" x14ac:dyDescent="0.3">
      <c r="A54" s="500" t="s">
        <v>1</v>
      </c>
      <c r="B54" s="501" t="s">
        <v>85</v>
      </c>
    </row>
    <row r="55" spans="1:12" ht="18.75" x14ac:dyDescent="0.3">
      <c r="A55" s="425" t="s">
        <v>86</v>
      </c>
      <c r="B55" s="502" t="str">
        <f>B21</f>
        <v>Each Film Coated Tablet Contains Lamivudine USP 150MG, Nevirapine USP 200MG, Zidovudine USP 300MG</v>
      </c>
    </row>
    <row r="56" spans="1:12" ht="26.25" customHeight="1" x14ac:dyDescent="0.4">
      <c r="A56" s="503" t="s">
        <v>87</v>
      </c>
      <c r="B56" s="504">
        <v>300</v>
      </c>
      <c r="C56" s="425" t="str">
        <f>B20</f>
        <v>Zidovudine</v>
      </c>
      <c r="H56" s="505"/>
    </row>
    <row r="57" spans="1:12" ht="18.75" x14ac:dyDescent="0.3">
      <c r="A57" s="502" t="s">
        <v>88</v>
      </c>
      <c r="B57" s="573">
        <f>Uniformity!C46</f>
        <v>1234.1470000000002</v>
      </c>
      <c r="H57" s="505"/>
    </row>
    <row r="58" spans="1:12" ht="19.5" customHeight="1" x14ac:dyDescent="0.3">
      <c r="H58" s="505"/>
    </row>
    <row r="59" spans="1:12" s="3" customFormat="1" ht="27" customHeight="1" x14ac:dyDescent="0.4">
      <c r="A59" s="448" t="s">
        <v>89</v>
      </c>
      <c r="B59" s="449">
        <v>200</v>
      </c>
      <c r="C59" s="425"/>
      <c r="D59" s="506" t="s">
        <v>90</v>
      </c>
      <c r="E59" s="507" t="s">
        <v>62</v>
      </c>
      <c r="F59" s="507" t="s">
        <v>63</v>
      </c>
      <c r="G59" s="507" t="s">
        <v>91</v>
      </c>
      <c r="H59" s="452" t="s">
        <v>92</v>
      </c>
      <c r="L59" s="438"/>
    </row>
    <row r="60" spans="1:12" s="3" customFormat="1" ht="26.25" customHeight="1" x14ac:dyDescent="0.4">
      <c r="A60" s="450" t="s">
        <v>93</v>
      </c>
      <c r="B60" s="451">
        <v>4</v>
      </c>
      <c r="C60" s="731" t="s">
        <v>94</v>
      </c>
      <c r="D60" s="734">
        <v>1231.82</v>
      </c>
      <c r="E60" s="508">
        <v>1</v>
      </c>
      <c r="F60" s="509">
        <v>56103380</v>
      </c>
      <c r="G60" s="574">
        <f>IF(ISBLANK(F60),"-",(F60/$D$50*$D$47*$B$68)*($B$57/$D$60))</f>
        <v>316.56841332453092</v>
      </c>
      <c r="H60" s="592">
        <f t="shared" ref="H60:H71" si="0">IF(ISBLANK(F60),"-",(G60/$B$56)*100)</f>
        <v>105.5228044415103</v>
      </c>
      <c r="L60" s="438"/>
    </row>
    <row r="61" spans="1:12" s="3" customFormat="1" ht="26.25" customHeight="1" x14ac:dyDescent="0.4">
      <c r="A61" s="450" t="s">
        <v>95</v>
      </c>
      <c r="B61" s="451">
        <v>20</v>
      </c>
      <c r="C61" s="732"/>
      <c r="D61" s="735"/>
      <c r="E61" s="510">
        <v>2</v>
      </c>
      <c r="F61" s="463">
        <v>56236389</v>
      </c>
      <c r="G61" s="575">
        <f>IF(ISBLANK(F61),"-",(F61/$D$50*$D$47*$B$68)*($B$57/$D$60))</f>
        <v>317.31892867829185</v>
      </c>
      <c r="H61" s="593">
        <f t="shared" si="0"/>
        <v>105.7729762260973</v>
      </c>
      <c r="L61" s="438"/>
    </row>
    <row r="62" spans="1:12" s="3" customFormat="1" ht="26.25" customHeight="1" x14ac:dyDescent="0.4">
      <c r="A62" s="450" t="s">
        <v>96</v>
      </c>
      <c r="B62" s="451">
        <v>1</v>
      </c>
      <c r="C62" s="732"/>
      <c r="D62" s="735"/>
      <c r="E62" s="510">
        <v>3</v>
      </c>
      <c r="F62" s="511">
        <v>56011179</v>
      </c>
      <c r="G62" s="575">
        <f>IF(ISBLANK(F62),"-",(F62/$D$50*$D$47*$B$68)*($B$57/$D$60))</f>
        <v>316.04816081430909</v>
      </c>
      <c r="H62" s="593">
        <f t="shared" si="0"/>
        <v>105.34938693810302</v>
      </c>
      <c r="L62" s="438"/>
    </row>
    <row r="63" spans="1:12" ht="27" customHeight="1" x14ac:dyDescent="0.4">
      <c r="A63" s="450" t="s">
        <v>97</v>
      </c>
      <c r="B63" s="451">
        <v>1</v>
      </c>
      <c r="C63" s="741"/>
      <c r="D63" s="736"/>
      <c r="E63" s="512">
        <v>4</v>
      </c>
      <c r="F63" s="513"/>
      <c r="G63" s="575" t="str">
        <f>IF(ISBLANK(F63),"-",(F63/$D$50*$D$47*$B$68)*($B$57/$D$60))</f>
        <v>-</v>
      </c>
      <c r="H63" s="593" t="str">
        <f t="shared" si="0"/>
        <v>-</v>
      </c>
    </row>
    <row r="64" spans="1:12" ht="26.25" customHeight="1" x14ac:dyDescent="0.4">
      <c r="A64" s="450" t="s">
        <v>98</v>
      </c>
      <c r="B64" s="451">
        <v>1</v>
      </c>
      <c r="C64" s="731" t="s">
        <v>99</v>
      </c>
      <c r="D64" s="734">
        <v>1243.71</v>
      </c>
      <c r="E64" s="508">
        <v>1</v>
      </c>
      <c r="F64" s="509">
        <v>55775125</v>
      </c>
      <c r="G64" s="574">
        <f>IF(ISBLANK(F64),"-",(F64/$D$50*$D$47*$B$68)*($B$57/$D$64))</f>
        <v>311.70748427595203</v>
      </c>
      <c r="H64" s="592">
        <f t="shared" si="0"/>
        <v>103.90249475865068</v>
      </c>
    </row>
    <row r="65" spans="1:8" ht="26.25" customHeight="1" x14ac:dyDescent="0.4">
      <c r="A65" s="450" t="s">
        <v>100</v>
      </c>
      <c r="B65" s="451">
        <v>1</v>
      </c>
      <c r="C65" s="732"/>
      <c r="D65" s="735"/>
      <c r="E65" s="510">
        <v>2</v>
      </c>
      <c r="F65" s="463">
        <v>56084004</v>
      </c>
      <c r="G65" s="575">
        <f>IF(ISBLANK(F65),"-",(F65/$D$50*$D$47*$B$68)*($B$57/$D$64))</f>
        <v>313.43369996862265</v>
      </c>
      <c r="H65" s="593">
        <f t="shared" si="0"/>
        <v>104.47789998954089</v>
      </c>
    </row>
    <row r="66" spans="1:8" ht="26.25" customHeight="1" x14ac:dyDescent="0.4">
      <c r="A66" s="450" t="s">
        <v>101</v>
      </c>
      <c r="B66" s="451">
        <v>1</v>
      </c>
      <c r="C66" s="732"/>
      <c r="D66" s="735"/>
      <c r="E66" s="510">
        <v>3</v>
      </c>
      <c r="F66" s="463">
        <v>56339346</v>
      </c>
      <c r="G66" s="575">
        <f>IF(ISBLANK(F66),"-",(F66/$D$50*$D$47*$B$68)*($B$57/$D$64))</f>
        <v>314.86071626755506</v>
      </c>
      <c r="H66" s="593">
        <f t="shared" si="0"/>
        <v>104.95357208918502</v>
      </c>
    </row>
    <row r="67" spans="1:8" ht="27" customHeight="1" x14ac:dyDescent="0.4">
      <c r="A67" s="450" t="s">
        <v>102</v>
      </c>
      <c r="B67" s="451">
        <v>1</v>
      </c>
      <c r="C67" s="741"/>
      <c r="D67" s="736"/>
      <c r="E67" s="512">
        <v>4</v>
      </c>
      <c r="F67" s="513"/>
      <c r="G67" s="591" t="str">
        <f>IF(ISBLANK(F67),"-",(F67/$D$50*$D$47*$B$68)*($B$57/$D$64))</f>
        <v>-</v>
      </c>
      <c r="H67" s="594" t="str">
        <f t="shared" si="0"/>
        <v>-</v>
      </c>
    </row>
    <row r="68" spans="1:8" ht="26.25" customHeight="1" x14ac:dyDescent="0.4">
      <c r="A68" s="450" t="s">
        <v>103</v>
      </c>
      <c r="B68" s="514">
        <f>(B67/B66)*(B65/B64)*(B63/B62)*(B61/B60)*B59</f>
        <v>1000</v>
      </c>
      <c r="C68" s="731" t="s">
        <v>104</v>
      </c>
      <c r="D68" s="734">
        <v>1238.71</v>
      </c>
      <c r="E68" s="508">
        <v>1</v>
      </c>
      <c r="F68" s="509">
        <v>53994534</v>
      </c>
      <c r="G68" s="574">
        <f>IF(ISBLANK(F68),"-",(F68/$D$50*$D$47*$B$68)*($B$57/$D$68))</f>
        <v>302.97441652572138</v>
      </c>
      <c r="H68" s="593">
        <f t="shared" si="0"/>
        <v>100.99147217524047</v>
      </c>
    </row>
    <row r="69" spans="1:8" ht="27" customHeight="1" x14ac:dyDescent="0.4">
      <c r="A69" s="498" t="s">
        <v>105</v>
      </c>
      <c r="B69" s="515">
        <f>(D47*B68)/B56*B57</f>
        <v>1234.1470000000002</v>
      </c>
      <c r="C69" s="732"/>
      <c r="D69" s="735"/>
      <c r="E69" s="510">
        <v>2</v>
      </c>
      <c r="F69" s="463"/>
      <c r="G69" s="575" t="str">
        <f>IF(ISBLANK(F69),"-",(F69/$D$50*$D$47*$B$68)*($B$57/$D$68))</f>
        <v>-</v>
      </c>
      <c r="H69" s="593" t="str">
        <f t="shared" si="0"/>
        <v>-</v>
      </c>
    </row>
    <row r="70" spans="1:8" ht="26.25" customHeight="1" x14ac:dyDescent="0.4">
      <c r="A70" s="737" t="s">
        <v>78</v>
      </c>
      <c r="B70" s="738"/>
      <c r="C70" s="732"/>
      <c r="D70" s="735"/>
      <c r="E70" s="510">
        <v>3</v>
      </c>
      <c r="F70" s="463">
        <v>53976575</v>
      </c>
      <c r="G70" s="575">
        <f>IF(ISBLANK(F70),"-",(F70/$D$50*$D$47*$B$68)*($B$57/$D$68))</f>
        <v>302.87364488934821</v>
      </c>
      <c r="H70" s="593">
        <f t="shared" si="0"/>
        <v>100.95788162978275</v>
      </c>
    </row>
    <row r="71" spans="1:8" ht="27" customHeight="1" x14ac:dyDescent="0.4">
      <c r="A71" s="739"/>
      <c r="B71" s="740"/>
      <c r="C71" s="733"/>
      <c r="D71" s="736"/>
      <c r="E71" s="512">
        <v>4</v>
      </c>
      <c r="F71" s="513"/>
      <c r="G71" s="591" t="str">
        <f>IF(ISBLANK(F71),"-",(F71/$D$50*$D$47*$B$68)*($B$57/$D$68))</f>
        <v>-</v>
      </c>
      <c r="H71" s="594" t="str">
        <f t="shared" si="0"/>
        <v>-</v>
      </c>
    </row>
    <row r="72" spans="1:8" ht="26.25" customHeight="1" x14ac:dyDescent="0.4">
      <c r="A72" s="516"/>
      <c r="B72" s="516"/>
      <c r="C72" s="516"/>
      <c r="D72" s="516"/>
      <c r="E72" s="516"/>
      <c r="F72" s="518" t="s">
        <v>71</v>
      </c>
      <c r="G72" s="580">
        <f>AVERAGE(G60:G71)</f>
        <v>311.97318309304143</v>
      </c>
      <c r="H72" s="595">
        <f>AVERAGE(H60:H71)</f>
        <v>103.9910610310138</v>
      </c>
    </row>
    <row r="73" spans="1:8" ht="26.25" customHeight="1" x14ac:dyDescent="0.4">
      <c r="C73" s="516"/>
      <c r="D73" s="516"/>
      <c r="E73" s="516"/>
      <c r="F73" s="519" t="s">
        <v>84</v>
      </c>
      <c r="G73" s="579">
        <f>STDEV(G60:G71)/G72</f>
        <v>1.8793131462602662E-2</v>
      </c>
      <c r="H73" s="579">
        <f>STDEV(H60:H71)/H72</f>
        <v>1.8793131462602621E-2</v>
      </c>
    </row>
    <row r="74" spans="1:8" ht="27" customHeight="1" x14ac:dyDescent="0.4">
      <c r="A74" s="516"/>
      <c r="B74" s="516"/>
      <c r="C74" s="517"/>
      <c r="D74" s="517"/>
      <c r="E74" s="520"/>
      <c r="F74" s="521" t="s">
        <v>20</v>
      </c>
      <c r="G74" s="522">
        <f>COUNT(G60:G71)</f>
        <v>8</v>
      </c>
      <c r="H74" s="522">
        <f>COUNT(H60:H71)</f>
        <v>8</v>
      </c>
    </row>
    <row r="76" spans="1:8" ht="26.25" customHeight="1" x14ac:dyDescent="0.4">
      <c r="A76" s="434" t="s">
        <v>106</v>
      </c>
      <c r="B76" s="523" t="s">
        <v>107</v>
      </c>
      <c r="C76" s="718" t="str">
        <f>B26</f>
        <v>Zidovudine</v>
      </c>
      <c r="D76" s="718"/>
      <c r="E76" s="524" t="s">
        <v>108</v>
      </c>
      <c r="F76" s="524"/>
      <c r="G76" s="525">
        <f>H72</f>
        <v>103.9910610310138</v>
      </c>
      <c r="H76" s="526"/>
    </row>
    <row r="77" spans="1:8" ht="18.75" x14ac:dyDescent="0.3">
      <c r="A77" s="433" t="s">
        <v>109</v>
      </c>
      <c r="B77" s="433" t="s">
        <v>110</v>
      </c>
    </row>
    <row r="78" spans="1:8" ht="18.75" x14ac:dyDescent="0.3">
      <c r="A78" s="433"/>
      <c r="B78" s="433"/>
    </row>
    <row r="79" spans="1:8" ht="26.25" customHeight="1" x14ac:dyDescent="0.4">
      <c r="A79" s="434" t="s">
        <v>4</v>
      </c>
      <c r="B79" s="752" t="str">
        <f>B26</f>
        <v>Zidovudine</v>
      </c>
      <c r="C79" s="752"/>
    </row>
    <row r="80" spans="1:8" ht="26.25" customHeight="1" x14ac:dyDescent="0.4">
      <c r="A80" s="435" t="s">
        <v>48</v>
      </c>
      <c r="B80" s="752" t="str">
        <f>B27</f>
        <v>Z1-1</v>
      </c>
      <c r="C80" s="752"/>
    </row>
    <row r="81" spans="1:12" ht="27" customHeight="1" x14ac:dyDescent="0.4">
      <c r="A81" s="435" t="s">
        <v>6</v>
      </c>
      <c r="B81" s="527">
        <f>B28</f>
        <v>99</v>
      </c>
    </row>
    <row r="82" spans="1:12" s="3" customFormat="1" ht="27" customHeight="1" x14ac:dyDescent="0.4">
      <c r="A82" s="435" t="s">
        <v>49</v>
      </c>
      <c r="B82" s="437">
        <v>0</v>
      </c>
      <c r="C82" s="720" t="s">
        <v>50</v>
      </c>
      <c r="D82" s="721"/>
      <c r="E82" s="721"/>
      <c r="F82" s="721"/>
      <c r="G82" s="722"/>
      <c r="I82" s="438"/>
      <c r="J82" s="438"/>
      <c r="K82" s="438"/>
      <c r="L82" s="438"/>
    </row>
    <row r="83" spans="1:12" s="3" customFormat="1" ht="19.5" customHeight="1" x14ac:dyDescent="0.3">
      <c r="A83" s="435" t="s">
        <v>51</v>
      </c>
      <c r="B83" s="439">
        <f>B81-B82</f>
        <v>99</v>
      </c>
      <c r="C83" s="440"/>
      <c r="D83" s="440"/>
      <c r="E83" s="440"/>
      <c r="F83" s="440"/>
      <c r="G83" s="441"/>
      <c r="I83" s="438"/>
      <c r="J83" s="438"/>
      <c r="K83" s="438"/>
      <c r="L83" s="438"/>
    </row>
    <row r="84" spans="1:12" s="3" customFormat="1" ht="27" customHeight="1" x14ac:dyDescent="0.4">
      <c r="A84" s="435" t="s">
        <v>52</v>
      </c>
      <c r="B84" s="442">
        <v>1</v>
      </c>
      <c r="C84" s="723" t="s">
        <v>111</v>
      </c>
      <c r="D84" s="724"/>
      <c r="E84" s="724"/>
      <c r="F84" s="724"/>
      <c r="G84" s="724"/>
      <c r="H84" s="725"/>
      <c r="I84" s="438"/>
      <c r="J84" s="438"/>
      <c r="K84" s="438"/>
      <c r="L84" s="438"/>
    </row>
    <row r="85" spans="1:12" s="3" customFormat="1" ht="27" customHeight="1" x14ac:dyDescent="0.4">
      <c r="A85" s="435" t="s">
        <v>54</v>
      </c>
      <c r="B85" s="442">
        <v>1</v>
      </c>
      <c r="C85" s="723" t="s">
        <v>112</v>
      </c>
      <c r="D85" s="724"/>
      <c r="E85" s="724"/>
      <c r="F85" s="724"/>
      <c r="G85" s="724"/>
      <c r="H85" s="725"/>
      <c r="I85" s="438"/>
      <c r="J85" s="438"/>
      <c r="K85" s="438"/>
      <c r="L85" s="438"/>
    </row>
    <row r="86" spans="1:12" s="3" customFormat="1" ht="18.75" x14ac:dyDescent="0.3">
      <c r="A86" s="435"/>
      <c r="B86" s="445"/>
      <c r="C86" s="446"/>
      <c r="D86" s="446"/>
      <c r="E86" s="446"/>
      <c r="F86" s="446"/>
      <c r="G86" s="446"/>
      <c r="H86" s="446"/>
      <c r="I86" s="438"/>
      <c r="J86" s="438"/>
      <c r="K86" s="438"/>
      <c r="L86" s="438"/>
    </row>
    <row r="87" spans="1:12" s="3" customFormat="1" ht="18.75" x14ac:dyDescent="0.3">
      <c r="A87" s="435" t="s">
        <v>56</v>
      </c>
      <c r="B87" s="447">
        <f>B84/B85</f>
        <v>1</v>
      </c>
      <c r="C87" s="425" t="s">
        <v>57</v>
      </c>
      <c r="D87" s="425"/>
      <c r="E87" s="425"/>
      <c r="F87" s="425"/>
      <c r="G87" s="425"/>
      <c r="I87" s="438"/>
      <c r="J87" s="438"/>
      <c r="K87" s="438"/>
      <c r="L87" s="438"/>
    </row>
    <row r="88" spans="1:12" ht="19.5" customHeight="1" x14ac:dyDescent="0.3">
      <c r="A88" s="433"/>
      <c r="B88" s="433"/>
    </row>
    <row r="89" spans="1:12" ht="27" customHeight="1" x14ac:dyDescent="0.4">
      <c r="A89" s="448" t="s">
        <v>58</v>
      </c>
      <c r="B89" s="449">
        <v>100</v>
      </c>
      <c r="D89" s="528" t="s">
        <v>59</v>
      </c>
      <c r="E89" s="529"/>
      <c r="F89" s="726" t="s">
        <v>60</v>
      </c>
      <c r="G89" s="727"/>
    </row>
    <row r="90" spans="1:12" ht="27" customHeight="1" x14ac:dyDescent="0.4">
      <c r="A90" s="450" t="s">
        <v>61</v>
      </c>
      <c r="B90" s="451">
        <v>1</v>
      </c>
      <c r="C90" s="530" t="s">
        <v>62</v>
      </c>
      <c r="D90" s="453" t="s">
        <v>63</v>
      </c>
      <c r="E90" s="454" t="s">
        <v>64</v>
      </c>
      <c r="F90" s="453" t="s">
        <v>63</v>
      </c>
      <c r="G90" s="531" t="s">
        <v>64</v>
      </c>
      <c r="I90" s="456" t="s">
        <v>65</v>
      </c>
    </row>
    <row r="91" spans="1:12" ht="26.25" customHeight="1" x14ac:dyDescent="0.4">
      <c r="A91" s="450" t="s">
        <v>66</v>
      </c>
      <c r="B91" s="451">
        <v>1</v>
      </c>
      <c r="C91" s="532">
        <v>1</v>
      </c>
      <c r="D91" s="458">
        <v>93430894</v>
      </c>
      <c r="E91" s="459">
        <f>IF(ISBLANK(D91),"-",$D$101/$D$98*D91)</f>
        <v>105706362.45972264</v>
      </c>
      <c r="F91" s="458">
        <v>92087794</v>
      </c>
      <c r="G91" s="460">
        <f>IF(ISBLANK(F91),"-",$D$101/$F$98*F91)</f>
        <v>106003388.87449996</v>
      </c>
      <c r="I91" s="461"/>
    </row>
    <row r="92" spans="1:12" ht="26.25" customHeight="1" x14ac:dyDescent="0.4">
      <c r="A92" s="450" t="s">
        <v>67</v>
      </c>
      <c r="B92" s="451">
        <v>1</v>
      </c>
      <c r="C92" s="517">
        <v>2</v>
      </c>
      <c r="D92" s="463">
        <v>93437543</v>
      </c>
      <c r="E92" s="464">
        <f>IF(ISBLANK(D92),"-",$D$101/$D$98*D92)</f>
        <v>105713885.04217802</v>
      </c>
      <c r="F92" s="463">
        <v>92166388</v>
      </c>
      <c r="G92" s="465">
        <f>IF(ISBLANK(F92),"-",$D$101/$F$98*F92)</f>
        <v>106093859.39163715</v>
      </c>
      <c r="I92" s="728">
        <f>ABS((F96/D96*D95)-F95)/D95</f>
        <v>1.6559882727218078E-3</v>
      </c>
    </row>
    <row r="93" spans="1:12" ht="26.25" customHeight="1" x14ac:dyDescent="0.4">
      <c r="A93" s="450" t="s">
        <v>68</v>
      </c>
      <c r="B93" s="451">
        <v>1</v>
      </c>
      <c r="C93" s="517">
        <v>3</v>
      </c>
      <c r="D93" s="463">
        <v>93935809</v>
      </c>
      <c r="E93" s="464">
        <f>IF(ISBLANK(D93),"-",$D$101/$D$98*D93)</f>
        <v>106277615.98964553</v>
      </c>
      <c r="F93" s="463">
        <v>92202903</v>
      </c>
      <c r="G93" s="465">
        <f>IF(ISBLANK(F93),"-",$D$101/$F$98*F93)</f>
        <v>106135892.25589223</v>
      </c>
      <c r="I93" s="728"/>
    </row>
    <row r="94" spans="1:12" ht="27" customHeight="1" x14ac:dyDescent="0.4">
      <c r="A94" s="450" t="s">
        <v>69</v>
      </c>
      <c r="B94" s="451">
        <v>1</v>
      </c>
      <c r="C94" s="533">
        <v>4</v>
      </c>
      <c r="D94" s="468"/>
      <c r="E94" s="469" t="str">
        <f>IF(ISBLANK(D94),"-",$D$101/$D$98*D94)</f>
        <v>-</v>
      </c>
      <c r="F94" s="534"/>
      <c r="G94" s="470" t="str">
        <f>IF(ISBLANK(F94),"-",$D$101/$F$98*F94)</f>
        <v>-</v>
      </c>
      <c r="I94" s="471"/>
    </row>
    <row r="95" spans="1:12" ht="27" customHeight="1" x14ac:dyDescent="0.4">
      <c r="A95" s="450" t="s">
        <v>70</v>
      </c>
      <c r="B95" s="451">
        <v>1</v>
      </c>
      <c r="C95" s="535" t="s">
        <v>71</v>
      </c>
      <c r="D95" s="536">
        <f>AVERAGE(D91:D94)</f>
        <v>93601415.333333328</v>
      </c>
      <c r="E95" s="474">
        <f>AVERAGE(E91:E94)</f>
        <v>105899287.8305154</v>
      </c>
      <c r="F95" s="537">
        <f>AVERAGE(F91:F94)</f>
        <v>92152361.666666672</v>
      </c>
      <c r="G95" s="538">
        <f>AVERAGE(G91:G94)</f>
        <v>106077713.50734311</v>
      </c>
    </row>
    <row r="96" spans="1:12" ht="26.25" customHeight="1" x14ac:dyDescent="0.4">
      <c r="A96" s="450" t="s">
        <v>72</v>
      </c>
      <c r="B96" s="436">
        <v>1</v>
      </c>
      <c r="C96" s="539" t="s">
        <v>113</v>
      </c>
      <c r="D96" s="540">
        <v>29.76</v>
      </c>
      <c r="E96" s="466"/>
      <c r="F96" s="478">
        <v>29.25</v>
      </c>
    </row>
    <row r="97" spans="1:10" ht="26.25" customHeight="1" x14ac:dyDescent="0.4">
      <c r="A97" s="450" t="s">
        <v>74</v>
      </c>
      <c r="B97" s="436">
        <v>1</v>
      </c>
      <c r="C97" s="541" t="s">
        <v>114</v>
      </c>
      <c r="D97" s="542">
        <f>D96*$B$87</f>
        <v>29.76</v>
      </c>
      <c r="E97" s="481"/>
      <c r="F97" s="480">
        <f>F96*$B$87</f>
        <v>29.25</v>
      </c>
    </row>
    <row r="98" spans="1:10" ht="19.5" customHeight="1" x14ac:dyDescent="0.3">
      <c r="A98" s="450" t="s">
        <v>76</v>
      </c>
      <c r="B98" s="543">
        <f>(B97/B96)*(B95/B94)*(B93/B92)*(B91/B90)*B89</f>
        <v>100</v>
      </c>
      <c r="C98" s="541" t="s">
        <v>115</v>
      </c>
      <c r="D98" s="544">
        <f>D97*$B$83/100</f>
        <v>29.462400000000002</v>
      </c>
      <c r="E98" s="484"/>
      <c r="F98" s="483">
        <f>F97*$B$83/100</f>
        <v>28.9575</v>
      </c>
    </row>
    <row r="99" spans="1:10" ht="19.5" customHeight="1" x14ac:dyDescent="0.3">
      <c r="A99" s="714" t="s">
        <v>78</v>
      </c>
      <c r="B99" s="729"/>
      <c r="C99" s="541" t="s">
        <v>116</v>
      </c>
      <c r="D99" s="545">
        <f>D98/$B$98</f>
        <v>0.294624</v>
      </c>
      <c r="E99" s="484"/>
      <c r="F99" s="487">
        <f>F98/$B$98</f>
        <v>0.28957499999999997</v>
      </c>
      <c r="G99" s="546"/>
      <c r="H99" s="476"/>
    </row>
    <row r="100" spans="1:10" ht="19.5" customHeight="1" x14ac:dyDescent="0.3">
      <c r="A100" s="716"/>
      <c r="B100" s="730"/>
      <c r="C100" s="541" t="s">
        <v>80</v>
      </c>
      <c r="D100" s="547">
        <f>$B$56/$B$116</f>
        <v>0.33333333333333331</v>
      </c>
      <c r="F100" s="492"/>
      <c r="G100" s="548"/>
      <c r="H100" s="476"/>
    </row>
    <row r="101" spans="1:10" ht="18.75" x14ac:dyDescent="0.3">
      <c r="C101" s="541" t="s">
        <v>81</v>
      </c>
      <c r="D101" s="542">
        <f>D100*$B$98</f>
        <v>33.333333333333329</v>
      </c>
      <c r="F101" s="492"/>
      <c r="G101" s="546"/>
      <c r="H101" s="476"/>
    </row>
    <row r="102" spans="1:10" ht="19.5" customHeight="1" x14ac:dyDescent="0.3">
      <c r="C102" s="549" t="s">
        <v>82</v>
      </c>
      <c r="D102" s="550">
        <f>D101/B34</f>
        <v>33.333333333333329</v>
      </c>
      <c r="F102" s="496"/>
      <c r="G102" s="546"/>
      <c r="H102" s="476"/>
      <c r="J102" s="551"/>
    </row>
    <row r="103" spans="1:10" ht="18.75" x14ac:dyDescent="0.3">
      <c r="C103" s="552" t="s">
        <v>117</v>
      </c>
      <c r="D103" s="553">
        <f>AVERAGE(E91:E94,G91:G94)</f>
        <v>105988500.66892926</v>
      </c>
      <c r="F103" s="496"/>
      <c r="G103" s="554"/>
      <c r="H103" s="476"/>
      <c r="J103" s="555"/>
    </row>
    <row r="104" spans="1:10" ht="18.75" x14ac:dyDescent="0.3">
      <c r="C104" s="519" t="s">
        <v>84</v>
      </c>
      <c r="D104" s="556">
        <f>STDEV(E91:E94,G91:G94)/D103</f>
        <v>2.1991807606291545E-3</v>
      </c>
      <c r="F104" s="496"/>
      <c r="G104" s="546"/>
      <c r="H104" s="476"/>
      <c r="J104" s="555"/>
    </row>
    <row r="105" spans="1:10" ht="19.5" customHeight="1" x14ac:dyDescent="0.3">
      <c r="C105" s="521" t="s">
        <v>20</v>
      </c>
      <c r="D105" s="557">
        <f>COUNT(E91:E94,G91:G94)</f>
        <v>6</v>
      </c>
      <c r="F105" s="496"/>
      <c r="G105" s="546"/>
      <c r="H105" s="476"/>
      <c r="J105" s="555"/>
    </row>
    <row r="106" spans="1:10" ht="19.5" customHeight="1" x14ac:dyDescent="0.3">
      <c r="A106" s="500"/>
      <c r="B106" s="500"/>
      <c r="C106" s="500"/>
      <c r="D106" s="500"/>
      <c r="E106" s="500"/>
    </row>
    <row r="107" spans="1:10" ht="27" customHeight="1" x14ac:dyDescent="0.4">
      <c r="A107" s="448" t="s">
        <v>118</v>
      </c>
      <c r="B107" s="449">
        <v>900</v>
      </c>
      <c r="C107" s="596" t="s">
        <v>119</v>
      </c>
      <c r="D107" s="596" t="s">
        <v>63</v>
      </c>
      <c r="E107" s="596" t="s">
        <v>120</v>
      </c>
      <c r="F107" s="558" t="s">
        <v>121</v>
      </c>
    </row>
    <row r="108" spans="1:10" ht="26.25" customHeight="1" x14ac:dyDescent="0.4">
      <c r="A108" s="450" t="s">
        <v>122</v>
      </c>
      <c r="B108" s="451">
        <v>1</v>
      </c>
      <c r="C108" s="601">
        <v>1</v>
      </c>
      <c r="D108" s="602">
        <v>103969212</v>
      </c>
      <c r="E108" s="576">
        <f t="shared" ref="E108:E113" si="1">IF(ISBLANK(D108),"-",D108/$D$103*$D$100*$B$116)</f>
        <v>294.28441201776178</v>
      </c>
      <c r="F108" s="603">
        <f t="shared" ref="F108:F113" si="2">IF(ISBLANK(D108), "-", (E108/$B$56)*100)</f>
        <v>98.094804005920594</v>
      </c>
    </row>
    <row r="109" spans="1:10" ht="26.25" customHeight="1" x14ac:dyDescent="0.4">
      <c r="A109" s="450" t="s">
        <v>95</v>
      </c>
      <c r="B109" s="451">
        <v>1</v>
      </c>
      <c r="C109" s="597">
        <v>2</v>
      </c>
      <c r="D109" s="599">
        <v>108706933</v>
      </c>
      <c r="E109" s="577">
        <f t="shared" si="1"/>
        <v>307.69451114200257</v>
      </c>
      <c r="F109" s="604">
        <f t="shared" si="2"/>
        <v>102.56483704733419</v>
      </c>
    </row>
    <row r="110" spans="1:10" ht="26.25" customHeight="1" x14ac:dyDescent="0.4">
      <c r="A110" s="450" t="s">
        <v>96</v>
      </c>
      <c r="B110" s="451">
        <v>1</v>
      </c>
      <c r="C110" s="597">
        <v>3</v>
      </c>
      <c r="D110" s="599">
        <v>109164052</v>
      </c>
      <c r="E110" s="577">
        <f t="shared" si="1"/>
        <v>308.98838452576109</v>
      </c>
      <c r="F110" s="604">
        <f t="shared" si="2"/>
        <v>102.9961281752537</v>
      </c>
    </row>
    <row r="111" spans="1:10" ht="26.25" customHeight="1" x14ac:dyDescent="0.4">
      <c r="A111" s="450" t="s">
        <v>97</v>
      </c>
      <c r="B111" s="451">
        <v>1</v>
      </c>
      <c r="C111" s="597">
        <v>4</v>
      </c>
      <c r="D111" s="599">
        <v>104182606</v>
      </c>
      <c r="E111" s="577">
        <f t="shared" si="1"/>
        <v>294.8884228264435</v>
      </c>
      <c r="F111" s="604">
        <f t="shared" si="2"/>
        <v>98.296140942147829</v>
      </c>
    </row>
    <row r="112" spans="1:10" ht="26.25" customHeight="1" x14ac:dyDescent="0.4">
      <c r="A112" s="450" t="s">
        <v>98</v>
      </c>
      <c r="B112" s="451">
        <v>1</v>
      </c>
      <c r="C112" s="597">
        <v>5</v>
      </c>
      <c r="D112" s="599">
        <v>103597195</v>
      </c>
      <c r="E112" s="577">
        <f t="shared" si="1"/>
        <v>293.2314194827639</v>
      </c>
      <c r="F112" s="604">
        <f t="shared" si="2"/>
        <v>97.743806494254642</v>
      </c>
    </row>
    <row r="113" spans="1:10" ht="27" customHeight="1" x14ac:dyDescent="0.4">
      <c r="A113" s="450" t="s">
        <v>100</v>
      </c>
      <c r="B113" s="451">
        <v>1</v>
      </c>
      <c r="C113" s="598">
        <v>6</v>
      </c>
      <c r="D113" s="600">
        <v>104614950</v>
      </c>
      <c r="E113" s="578">
        <f t="shared" si="1"/>
        <v>296.11217067815755</v>
      </c>
      <c r="F113" s="605">
        <f t="shared" si="2"/>
        <v>98.70405689271918</v>
      </c>
    </row>
    <row r="114" spans="1:10" ht="27" customHeight="1" x14ac:dyDescent="0.4">
      <c r="A114" s="450" t="s">
        <v>101</v>
      </c>
      <c r="B114" s="451">
        <v>1</v>
      </c>
      <c r="C114" s="559"/>
      <c r="D114" s="517"/>
      <c r="E114" s="424"/>
      <c r="F114" s="606"/>
    </row>
    <row r="115" spans="1:10" ht="26.25" customHeight="1" x14ac:dyDescent="0.4">
      <c r="A115" s="450" t="s">
        <v>102</v>
      </c>
      <c r="B115" s="451">
        <v>1</v>
      </c>
      <c r="C115" s="559"/>
      <c r="D115" s="583" t="s">
        <v>71</v>
      </c>
      <c r="E115" s="585">
        <f>AVERAGE(E108:E113)</f>
        <v>299.19988677881503</v>
      </c>
      <c r="F115" s="607">
        <f>AVERAGE(F108:F113)</f>
        <v>99.733295592938362</v>
      </c>
    </row>
    <row r="116" spans="1:10" ht="27" customHeight="1" x14ac:dyDescent="0.4">
      <c r="A116" s="450" t="s">
        <v>103</v>
      </c>
      <c r="B116" s="482">
        <f>(B115/B114)*(B113/B112)*(B111/B110)*(B109/B108)*B107</f>
        <v>900</v>
      </c>
      <c r="C116" s="560"/>
      <c r="D116" s="584" t="s">
        <v>84</v>
      </c>
      <c r="E116" s="582">
        <f>STDEV(E108:E113)/E115</f>
        <v>2.3909593912954104E-2</v>
      </c>
      <c r="F116" s="561">
        <f>STDEV(F108:F113)/F115</f>
        <v>2.3909593912954118E-2</v>
      </c>
      <c r="I116" s="424"/>
    </row>
    <row r="117" spans="1:10" ht="27" customHeight="1" x14ac:dyDescent="0.4">
      <c r="A117" s="714" t="s">
        <v>78</v>
      </c>
      <c r="B117" s="715"/>
      <c r="C117" s="562"/>
      <c r="D117" s="521" t="s">
        <v>20</v>
      </c>
      <c r="E117" s="587">
        <f>COUNT(E108:E113)</f>
        <v>6</v>
      </c>
      <c r="F117" s="588">
        <f>COUNT(F108:F113)</f>
        <v>6</v>
      </c>
      <c r="I117" s="424"/>
      <c r="J117" s="555"/>
    </row>
    <row r="118" spans="1:10" ht="26.25" customHeight="1" x14ac:dyDescent="0.3">
      <c r="A118" s="716"/>
      <c r="B118" s="717"/>
      <c r="C118" s="424"/>
      <c r="D118" s="586"/>
      <c r="E118" s="742" t="s">
        <v>123</v>
      </c>
      <c r="F118" s="743"/>
      <c r="G118" s="424"/>
      <c r="H118" s="424"/>
      <c r="I118" s="424"/>
    </row>
    <row r="119" spans="1:10" ht="25.5" customHeight="1" x14ac:dyDescent="0.4">
      <c r="A119" s="571"/>
      <c r="B119" s="446"/>
      <c r="C119" s="424"/>
      <c r="D119" s="584" t="s">
        <v>124</v>
      </c>
      <c r="E119" s="589">
        <f>MIN(E108:E113)</f>
        <v>293.2314194827639</v>
      </c>
      <c r="F119" s="608">
        <f>MIN(F108:F113)</f>
        <v>97.743806494254642</v>
      </c>
      <c r="G119" s="424"/>
      <c r="H119" s="424"/>
      <c r="I119" s="424"/>
    </row>
    <row r="120" spans="1:10" ht="24" customHeight="1" x14ac:dyDescent="0.4">
      <c r="A120" s="571"/>
      <c r="B120" s="446"/>
      <c r="C120" s="424"/>
      <c r="D120" s="493" t="s">
        <v>125</v>
      </c>
      <c r="E120" s="590">
        <f>MAX(E108:E113)</f>
        <v>308.98838452576109</v>
      </c>
      <c r="F120" s="609">
        <f>MAX(F108:F113)</f>
        <v>102.9961281752537</v>
      </c>
      <c r="G120" s="424"/>
      <c r="H120" s="424"/>
      <c r="I120" s="424"/>
    </row>
    <row r="121" spans="1:10" ht="27" customHeight="1" x14ac:dyDescent="0.3">
      <c r="A121" s="571"/>
      <c r="B121" s="446"/>
      <c r="C121" s="424"/>
      <c r="D121" s="424"/>
      <c r="E121" s="424"/>
      <c r="F121" s="517"/>
      <c r="G121" s="424"/>
      <c r="H121" s="424"/>
      <c r="I121" s="424"/>
    </row>
    <row r="122" spans="1:10" ht="25.5" customHeight="1" x14ac:dyDescent="0.3">
      <c r="A122" s="571"/>
      <c r="B122" s="446"/>
      <c r="C122" s="424"/>
      <c r="D122" s="424"/>
      <c r="E122" s="424"/>
      <c r="F122" s="517"/>
      <c r="G122" s="424"/>
      <c r="H122" s="424"/>
      <c r="I122" s="424"/>
    </row>
    <row r="123" spans="1:10" ht="18.75" x14ac:dyDescent="0.3">
      <c r="A123" s="571"/>
      <c r="B123" s="446"/>
      <c r="C123" s="424"/>
      <c r="D123" s="424"/>
      <c r="E123" s="424"/>
      <c r="F123" s="517"/>
      <c r="G123" s="424"/>
      <c r="H123" s="424"/>
      <c r="I123" s="424"/>
    </row>
    <row r="124" spans="1:10" ht="45.75" customHeight="1" x14ac:dyDescent="0.65">
      <c r="A124" s="434" t="s">
        <v>106</v>
      </c>
      <c r="B124" s="523" t="s">
        <v>126</v>
      </c>
      <c r="C124" s="718" t="str">
        <f>B26</f>
        <v>Zidovudine</v>
      </c>
      <c r="D124" s="718"/>
      <c r="E124" s="524" t="s">
        <v>127</v>
      </c>
      <c r="F124" s="524"/>
      <c r="G124" s="610">
        <f>F115</f>
        <v>99.733295592938362</v>
      </c>
      <c r="H124" s="424"/>
      <c r="I124" s="424"/>
    </row>
    <row r="125" spans="1:10" ht="45.75" customHeight="1" x14ac:dyDescent="0.65">
      <c r="A125" s="434"/>
      <c r="B125" s="523" t="s">
        <v>128</v>
      </c>
      <c r="C125" s="435" t="s">
        <v>129</v>
      </c>
      <c r="D125" s="610">
        <f>MIN(F108:F113)</f>
        <v>97.743806494254642</v>
      </c>
      <c r="E125" s="535" t="s">
        <v>130</v>
      </c>
      <c r="F125" s="610">
        <f>MAX(F108:F113)</f>
        <v>102.9961281752537</v>
      </c>
      <c r="G125" s="525"/>
      <c r="H125" s="424"/>
      <c r="I125" s="424"/>
    </row>
    <row r="126" spans="1:10" ht="19.5" customHeight="1" x14ac:dyDescent="0.3">
      <c r="A126" s="563"/>
      <c r="B126" s="563"/>
      <c r="C126" s="564"/>
      <c r="D126" s="564"/>
      <c r="E126" s="564"/>
      <c r="F126" s="564"/>
      <c r="G126" s="564"/>
      <c r="H126" s="564"/>
    </row>
    <row r="127" spans="1:10" ht="18.75" x14ac:dyDescent="0.3">
      <c r="B127" s="719" t="s">
        <v>26</v>
      </c>
      <c r="C127" s="719"/>
      <c r="E127" s="530" t="s">
        <v>27</v>
      </c>
      <c r="F127" s="565"/>
      <c r="G127" s="719" t="s">
        <v>28</v>
      </c>
      <c r="H127" s="719"/>
    </row>
    <row r="128" spans="1:10" ht="69.95" customHeight="1" x14ac:dyDescent="0.3">
      <c r="A128" s="566" t="s">
        <v>29</v>
      </c>
      <c r="B128" s="567"/>
      <c r="C128" s="567"/>
      <c r="E128" s="567"/>
      <c r="F128" s="424"/>
      <c r="G128" s="568"/>
      <c r="H128" s="568"/>
    </row>
    <row r="129" spans="1:9" ht="69.95" customHeight="1" x14ac:dyDescent="0.3">
      <c r="A129" s="566" t="s">
        <v>30</v>
      </c>
      <c r="B129" s="569"/>
      <c r="C129" s="569"/>
      <c r="E129" s="569"/>
      <c r="F129" s="424"/>
      <c r="G129" s="570"/>
      <c r="H129" s="570"/>
    </row>
    <row r="130" spans="1:9" ht="18.75" x14ac:dyDescent="0.3">
      <c r="A130" s="516"/>
      <c r="B130" s="516"/>
      <c r="C130" s="517"/>
      <c r="D130" s="517"/>
      <c r="E130" s="517"/>
      <c r="F130" s="520"/>
      <c r="G130" s="517"/>
      <c r="H130" s="517"/>
      <c r="I130" s="424"/>
    </row>
    <row r="131" spans="1:9" ht="18.75" x14ac:dyDescent="0.3">
      <c r="A131" s="516"/>
      <c r="B131" s="516"/>
      <c r="C131" s="517"/>
      <c r="D131" s="517"/>
      <c r="E131" s="517"/>
      <c r="F131" s="520"/>
      <c r="G131" s="517"/>
      <c r="H131" s="517"/>
      <c r="I131" s="424"/>
    </row>
    <row r="132" spans="1:9" ht="18.75" x14ac:dyDescent="0.3">
      <c r="A132" s="516"/>
      <c r="B132" s="516"/>
      <c r="C132" s="517"/>
      <c r="D132" s="517"/>
      <c r="E132" s="517"/>
      <c r="F132" s="520"/>
      <c r="G132" s="517"/>
      <c r="H132" s="517"/>
      <c r="I132" s="424"/>
    </row>
    <row r="133" spans="1:9" ht="18.75" x14ac:dyDescent="0.3">
      <c r="A133" s="516"/>
      <c r="B133" s="516"/>
      <c r="C133" s="517"/>
      <c r="D133" s="517"/>
      <c r="E133" s="517"/>
      <c r="F133" s="520"/>
      <c r="G133" s="517"/>
      <c r="H133" s="517"/>
      <c r="I133" s="424"/>
    </row>
    <row r="134" spans="1:9" ht="18.75" x14ac:dyDescent="0.3">
      <c r="A134" s="516"/>
      <c r="B134" s="516"/>
      <c r="C134" s="517"/>
      <c r="D134" s="517"/>
      <c r="E134" s="517"/>
      <c r="F134" s="520"/>
      <c r="G134" s="517"/>
      <c r="H134" s="517"/>
      <c r="I134" s="424"/>
    </row>
    <row r="135" spans="1:9" ht="18.75" x14ac:dyDescent="0.3">
      <c r="A135" s="516"/>
      <c r="B135" s="516"/>
      <c r="C135" s="517"/>
      <c r="D135" s="517"/>
      <c r="E135" s="517"/>
      <c r="F135" s="520"/>
      <c r="G135" s="517"/>
      <c r="H135" s="517"/>
      <c r="I135" s="424"/>
    </row>
    <row r="136" spans="1:9" ht="18.75" x14ac:dyDescent="0.3">
      <c r="A136" s="516"/>
      <c r="B136" s="516"/>
      <c r="C136" s="517"/>
      <c r="D136" s="517"/>
      <c r="E136" s="517"/>
      <c r="F136" s="520"/>
      <c r="G136" s="517"/>
      <c r="H136" s="517"/>
      <c r="I136" s="424"/>
    </row>
    <row r="137" spans="1:9" ht="18.75" x14ac:dyDescent="0.3">
      <c r="A137" s="516"/>
      <c r="B137" s="516"/>
      <c r="C137" s="517"/>
      <c r="D137" s="517"/>
      <c r="E137" s="517"/>
      <c r="F137" s="520"/>
      <c r="G137" s="517"/>
      <c r="H137" s="517"/>
      <c r="I137" s="424"/>
    </row>
    <row r="138" spans="1:9" ht="18.75" x14ac:dyDescent="0.3">
      <c r="A138" s="516"/>
      <c r="B138" s="516"/>
      <c r="C138" s="517"/>
      <c r="D138" s="517"/>
      <c r="E138" s="517"/>
      <c r="F138" s="520"/>
      <c r="G138" s="517"/>
      <c r="H138" s="517"/>
      <c r="I138" s="424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22" orientation="portrait" r:id="rId1"/>
  <headerFooter>
    <oddHeader>&amp;LVer 4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5</vt:i4>
      </vt:variant>
    </vt:vector>
  </HeadingPairs>
  <TitlesOfParts>
    <vt:vector size="12" baseType="lpstr">
      <vt:lpstr>SST Lam</vt:lpstr>
      <vt:lpstr>SST Nev</vt:lpstr>
      <vt:lpstr>SST Zido</vt:lpstr>
      <vt:lpstr>Uniformity</vt:lpstr>
      <vt:lpstr>Lamivudine</vt:lpstr>
      <vt:lpstr>Nevirapine</vt:lpstr>
      <vt:lpstr>Zidovudine</vt:lpstr>
      <vt:lpstr>Lamivudine!Print_Area</vt:lpstr>
      <vt:lpstr>Nevirapine!Print_Area</vt:lpstr>
      <vt:lpstr>'SST Zido'!Print_Area</vt:lpstr>
      <vt:lpstr>Uniformity!Print_Area</vt:lpstr>
      <vt:lpstr>Zidovudine!Print_Area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Microsoft</cp:lastModifiedBy>
  <cp:lastPrinted>2016-11-24T07:07:58Z</cp:lastPrinted>
  <dcterms:created xsi:type="dcterms:W3CDTF">2005-07-05T10:19:27Z</dcterms:created>
  <dcterms:modified xsi:type="dcterms:W3CDTF">2016-11-24T07:10:32Z</dcterms:modified>
</cp:coreProperties>
</file>