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4"/>
  </bookViews>
  <sheets>
    <sheet name="SST SULFAMETHOXAZOLE" sheetId="6" r:id="rId1"/>
    <sheet name="SST TRIMETHOPRIM" sheetId="7" r:id="rId2"/>
    <sheet name="Relative Density" sheetId="2" r:id="rId3"/>
    <sheet name="Sulfamethoxazole " sheetId="4" r:id="rId4"/>
    <sheet name="Trimethoprim" sheetId="5" r:id="rId5"/>
  </sheets>
  <definedNames>
    <definedName name="_xlnm.Print_Area" localSheetId="2">'Relative Density'!$A$1:$F$43</definedName>
    <definedName name="_xlnm.Print_Area" localSheetId="0">'SST SULFAMETHOXAZOLE'!$A$15:$H$61</definedName>
    <definedName name="_xlnm.Print_Area" localSheetId="1">'SST TRIMETHOPRIM'!$A$15:$G$61</definedName>
    <definedName name="_xlnm.Print_Area" localSheetId="3">'Sulfamethoxazole '!$A$1:$I$81</definedName>
    <definedName name="_xlnm.Print_Area" localSheetId="4">Trimethoprim!$A$1:$I$81</definedName>
  </definedNames>
  <calcPr calcId="145621"/>
  <fileRecoveryPr repairLoad="1"/>
</workbook>
</file>

<file path=xl/calcChain.xml><?xml version="1.0" encoding="utf-8"?>
<calcChain xmlns="http://schemas.openxmlformats.org/spreadsheetml/2006/main">
  <c r="B53" i="7" l="1"/>
  <c r="E51" i="7"/>
  <c r="D51" i="7"/>
  <c r="C51" i="7"/>
  <c r="B51" i="7"/>
  <c r="B52" i="7" s="1"/>
  <c r="B32" i="7"/>
  <c r="E30" i="7"/>
  <c r="D30" i="7"/>
  <c r="C30" i="7"/>
  <c r="B30" i="7"/>
  <c r="B31" i="7" s="1"/>
  <c r="B21" i="7"/>
  <c r="B53" i="6"/>
  <c r="F51" i="6"/>
  <c r="D51" i="6"/>
  <c r="C51" i="6"/>
  <c r="B51" i="6"/>
  <c r="B52" i="6" s="1"/>
  <c r="B32" i="6"/>
  <c r="F30" i="6"/>
  <c r="D30" i="6"/>
  <c r="C30" i="6"/>
  <c r="B30" i="6"/>
  <c r="B31" i="6" s="1"/>
  <c r="B21" i="6"/>
  <c r="B57" i="4"/>
  <c r="C77" i="5"/>
  <c r="H72" i="5"/>
  <c r="G72" i="5"/>
  <c r="B69" i="5"/>
  <c r="H68" i="5"/>
  <c r="G68" i="5"/>
  <c r="H64" i="5"/>
  <c r="G64" i="5"/>
  <c r="B58" i="5"/>
  <c r="E56" i="5"/>
  <c r="B55" i="5"/>
  <c r="B45" i="5"/>
  <c r="D48" i="5" s="1"/>
  <c r="D49" i="5" s="1"/>
  <c r="F42" i="5"/>
  <c r="D42" i="5"/>
  <c r="G41" i="5"/>
  <c r="E41" i="5"/>
  <c r="G39" i="5"/>
  <c r="B34" i="5"/>
  <c r="F44" i="5" s="1"/>
  <c r="F45" i="5" s="1"/>
  <c r="G38" i="5" s="1"/>
  <c r="B30" i="5"/>
  <c r="C77" i="4"/>
  <c r="H72" i="4"/>
  <c r="G72" i="4"/>
  <c r="B69" i="4"/>
  <c r="H68" i="4"/>
  <c r="G68" i="4"/>
  <c r="H64" i="4"/>
  <c r="G64" i="4"/>
  <c r="B58" i="4"/>
  <c r="E56" i="4"/>
  <c r="B55" i="4"/>
  <c r="B45" i="4"/>
  <c r="D48" i="4" s="1"/>
  <c r="D49" i="4" s="1"/>
  <c r="F44" i="4"/>
  <c r="F45" i="4" s="1"/>
  <c r="G39" i="4" s="1"/>
  <c r="D44" i="4"/>
  <c r="F42" i="4"/>
  <c r="D42" i="4"/>
  <c r="G41" i="4"/>
  <c r="E41" i="4"/>
  <c r="G38" i="4"/>
  <c r="B34" i="4"/>
  <c r="B30" i="4"/>
  <c r="D33" i="2"/>
  <c r="C33" i="2"/>
  <c r="B33" i="2"/>
  <c r="D58" i="4" l="1"/>
  <c r="B70" i="4" s="1"/>
  <c r="C35" i="2"/>
  <c r="G40" i="5"/>
  <c r="F46" i="5"/>
  <c r="G42" i="5"/>
  <c r="D45" i="4"/>
  <c r="E39" i="4"/>
  <c r="F46" i="4"/>
  <c r="G40" i="4"/>
  <c r="D46" i="4"/>
  <c r="C37" i="2"/>
  <c r="D44" i="5"/>
  <c r="D45" i="5" s="1"/>
  <c r="G69" i="4" l="1"/>
  <c r="H69" i="4" s="1"/>
  <c r="G67" i="4"/>
  <c r="H67" i="4" s="1"/>
  <c r="G61" i="4"/>
  <c r="H61" i="4" s="1"/>
  <c r="G71" i="4"/>
  <c r="H71" i="4" s="1"/>
  <c r="G66" i="4"/>
  <c r="H66" i="4" s="1"/>
  <c r="G63" i="4"/>
  <c r="H63" i="4" s="1"/>
  <c r="G70" i="4"/>
  <c r="H70" i="4" s="1"/>
  <c r="G65" i="4"/>
  <c r="H65" i="4" s="1"/>
  <c r="G62" i="4"/>
  <c r="H62" i="4" s="1"/>
  <c r="C39" i="2"/>
  <c r="B57" i="5" s="1"/>
  <c r="D58" i="5" s="1"/>
  <c r="D46" i="5"/>
  <c r="E38" i="5"/>
  <c r="E39" i="5"/>
  <c r="E40" i="5"/>
  <c r="E38" i="4"/>
  <c r="E42" i="4" s="1"/>
  <c r="E40" i="4"/>
  <c r="D52" i="4"/>
  <c r="G42" i="4"/>
  <c r="D50" i="4"/>
  <c r="D51" i="4" s="1"/>
  <c r="G70" i="5" l="1"/>
  <c r="H70" i="5" s="1"/>
  <c r="G62" i="5"/>
  <c r="H62" i="5" s="1"/>
  <c r="G66" i="5"/>
  <c r="H66" i="5" s="1"/>
  <c r="G71" i="5"/>
  <c r="H71" i="5" s="1"/>
  <c r="G67" i="5"/>
  <c r="H67" i="5" s="1"/>
  <c r="G65" i="5"/>
  <c r="H65" i="5" s="1"/>
  <c r="G63" i="5"/>
  <c r="H63" i="5" s="1"/>
  <c r="G69" i="5"/>
  <c r="H69" i="5" s="1"/>
  <c r="G61" i="5"/>
  <c r="H61" i="5" s="1"/>
  <c r="B70" i="5"/>
  <c r="H73" i="4"/>
  <c r="G77" i="4" s="1"/>
  <c r="H75" i="4"/>
  <c r="D50" i="5"/>
  <c r="D51" i="5" s="1"/>
  <c r="D52" i="5"/>
  <c r="E42" i="5"/>
  <c r="H75" i="5" l="1"/>
  <c r="H73" i="5"/>
  <c r="G77" i="5" s="1"/>
  <c r="H74" i="4"/>
  <c r="H74" i="5" l="1"/>
</calcChain>
</file>

<file path=xl/sharedStrings.xml><?xml version="1.0" encoding="utf-8"?>
<sst xmlns="http://schemas.openxmlformats.org/spreadsheetml/2006/main" count="320" uniqueCount="123">
  <si>
    <t>HPLC System Suitability Report</t>
  </si>
  <si>
    <t>Analysis Data</t>
  </si>
  <si>
    <t>Assay</t>
  </si>
  <si>
    <t>Sample(s)</t>
  </si>
  <si>
    <t>Reference Substance:</t>
  </si>
  <si>
    <t>SULFRAN SUSPENSION</t>
  </si>
  <si>
    <t>% age Purity:</t>
  </si>
  <si>
    <t>NDQB201610148</t>
  </si>
  <si>
    <t>Weight (mg):</t>
  </si>
  <si>
    <t>Standard Conc (mg/mL):</t>
  </si>
  <si>
    <t>Each 5mL contains Trimethoprim BP 40mg, Sulphamethoxazole BP 200mg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</si>
  <si>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</si>
  <si>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</si>
  <si>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</si>
  <si>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</si>
  <si>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</si>
  <si>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</si>
  <si>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</si>
  <si>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</si>
  <si>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</si>
  <si>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</si>
  <si>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</si>
  <si>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</si>
  <si>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</si>
  <si>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</si>
  <si>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</si>
  <si>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</si>
  <si>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</si>
  <si>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</si>
  <si>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</si>
  <si>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</si>
  <si>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</si>
  <si>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</si>
  <si>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</si>
  <si>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</si>
  <si>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</si>
  <si>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</si>
  <si>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</si>
  <si>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</si>
  <si>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</si>
  <si>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</si>
  <si>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</si>
  <si>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</si>
  <si>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</si>
  <si>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</si>
  <si>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</si>
  <si>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</si>
  <si>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</si>
  <si>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</si>
  <si>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</si>
  <si>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</si>
  <si>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</si>
  <si>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</si>
  <si>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</si>
  <si>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</si>
  <si>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</si>
  <si>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</si>
  <si>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</si>
  <si>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</si>
  <si>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</si>
  <si>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</si>
  <si>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</si>
  <si>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</si>
  <si>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</si>
  <si>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</si>
  <si>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</si>
  <si>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</si>
  <si>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</si>
  <si>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</si>
  <si>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</si>
  <si>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</si>
  <si>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</si>
  <si>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</si>
  <si>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</si>
  <si>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</si>
  <si>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</si>
  <si>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</si>
  <si>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</si>
  <si>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</si>
  <si>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</si>
  <si>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</si>
  <si>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</si>
  <si>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</si>
  <si>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</si>
  <si>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</si>
  <si>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</si>
  <si>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</si>
  <si>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</si>
  <si>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</si>
  <si>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</si>
  <si>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</si>
  <si>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</si>
  <si>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</si>
  <si>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</si>
  <si>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</si>
  <si>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</si>
  <si>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</si>
  <si>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</si>
  <si>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</si>
  <si>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</si>
  <si>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</si>
  <si>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</si>
  <si>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</si>
  <si>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</si>
  <si>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</si>
  <si>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</si>
  <si>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</si>
  <si>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</si>
  <si>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</si>
  <si>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Sulfamethoxazole</t>
  </si>
  <si>
    <t>S12-4</t>
  </si>
  <si>
    <t>Sulfran Suspension</t>
  </si>
  <si>
    <t>Trimethoprim</t>
  </si>
  <si>
    <t>T7-4</t>
  </si>
  <si>
    <t>RUTTO</t>
  </si>
  <si>
    <t>Trimethoprim  &amp; Sulfamethoxazole</t>
  </si>
  <si>
    <t>UNITRIM TABLETS</t>
  </si>
  <si>
    <t xml:space="preserve">Sulfamethoxazole </t>
  </si>
  <si>
    <t>Resolution (USP</t>
  </si>
  <si>
    <r>
      <t xml:space="preserve">Resolution between Sulfamethoxazole and Trimethoprim is </t>
    </r>
    <r>
      <rPr>
        <b/>
        <sz val="12"/>
        <color rgb="FF000000"/>
        <rFont val="Book Antiqua"/>
        <family val="1"/>
      </rPr>
      <t>NLT 5.0</t>
    </r>
  </si>
  <si>
    <t>Resolution (USP)</t>
  </si>
  <si>
    <t>RUTTO KENNEDY</t>
  </si>
  <si>
    <t xml:space="preserve">Trimethoprim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</si>
</sst>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7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3" fillId="2" borderId="0"/>
    <xf numFmtId="0" fontId="23" fillId="2" borderId="0"/>
  </cellStyleXfs>
  <cellXfs count="44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6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0" fillId="3" borderId="0" xfId="0" applyFont="1" applyFill="1" applyAlignment="1" applyProtection="1">
      <alignment horizontal="left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1" fillId="2" borderId="0" xfId="0" applyFont="1" applyFill="1" applyProtection="1"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24" fillId="2" borderId="0" xfId="1" applyNumberFormat="1" applyFont="1" applyFill="1" applyAlignment="1">
      <alignment horizontal="center"/>
    </xf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24" fillId="2" borderId="1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5" fillId="2" borderId="0" xfId="1" applyFont="1" applyFill="1"/>
    <xf numFmtId="0" fontId="2" fillId="2" borderId="9" xfId="1" applyFont="1" applyFill="1" applyBorder="1"/>
    <xf numFmtId="10" fontId="2" fillId="2" borderId="9" xfId="1" applyNumberFormat="1" applyFont="1" applyFill="1" applyBorder="1"/>
    <xf numFmtId="10" fontId="2" fillId="2" borderId="0" xfId="1" applyNumberFormat="1" applyFont="1" applyFill="1" applyBorder="1"/>
    <xf numFmtId="0" fontId="23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6" fillId="2" borderId="7" xfId="1" applyFont="1" applyFill="1" applyBorder="1"/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3" fillId="2" borderId="0" xfId="2" applyFont="1" applyFill="1" applyAlignment="1">
      <alignment horizontal="center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5" fillId="2" borderId="0" xfId="2" applyFont="1" applyFill="1"/>
    <xf numFmtId="0" fontId="2" fillId="2" borderId="9" xfId="2" applyFont="1" applyFill="1" applyBorder="1"/>
    <xf numFmtId="10" fontId="2" fillId="2" borderId="9" xfId="2" applyNumberFormat="1" applyFont="1" applyFill="1" applyBorder="1"/>
    <xf numFmtId="0" fontId="23" fillId="2" borderId="0" xfId="2" applyFill="1"/>
    <xf numFmtId="0" fontId="1" fillId="2" borderId="10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</cellXfs>
  <cellStyles count="3">
    <cellStyle name="Normal" xfId="0" builtinId="0"/>
    <cellStyle name="Normal 2" xfId="1"/>
    <cellStyle name="Normal 3" xfId="2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workbookViewId="0">
      <selection activeCell="A15" sqref="A15:H61"/>
    </sheetView>
  </sheetViews>
  <sheetFormatPr defaultRowHeight="13.5" x14ac:dyDescent="0.25"/>
  <cols>
    <col min="1" max="1" width="27.5703125" style="351" customWidth="1"/>
    <col min="2" max="2" width="20.42578125" style="351" customWidth="1"/>
    <col min="3" max="3" width="31.85546875" style="351" customWidth="1"/>
    <col min="4" max="5" width="25.85546875" style="351" customWidth="1"/>
    <col min="6" max="6" width="25.7109375" style="351" customWidth="1"/>
    <col min="7" max="7" width="23.140625" style="351" customWidth="1"/>
    <col min="8" max="8" width="28.42578125" style="351" customWidth="1"/>
    <col min="9" max="9" width="21.5703125" style="351" customWidth="1"/>
    <col min="10" max="10" width="9.140625" style="351" customWidth="1"/>
    <col min="11" max="16384" width="9.140625" style="391"/>
  </cols>
  <sheetData>
    <row r="14" spans="1:7" ht="15" customHeight="1" x14ac:dyDescent="0.3">
      <c r="A14" s="350"/>
      <c r="C14" s="352"/>
      <c r="G14" s="352"/>
    </row>
    <row r="15" spans="1:7" ht="18.75" customHeight="1" x14ac:dyDescent="0.3">
      <c r="A15" s="353" t="s">
        <v>0</v>
      </c>
      <c r="B15" s="353"/>
      <c r="C15" s="353"/>
      <c r="D15" s="353"/>
      <c r="E15" s="353"/>
      <c r="F15" s="353"/>
    </row>
    <row r="16" spans="1:7" ht="16.5" customHeight="1" x14ac:dyDescent="0.3">
      <c r="A16" s="354" t="s">
        <v>1</v>
      </c>
      <c r="B16" s="355" t="s">
        <v>2</v>
      </c>
    </row>
    <row r="17" spans="1:6" ht="16.5" customHeight="1" x14ac:dyDescent="0.3">
      <c r="A17" s="356" t="s">
        <v>3</v>
      </c>
      <c r="B17" s="356" t="s">
        <v>116</v>
      </c>
      <c r="D17" s="357"/>
      <c r="E17" s="357"/>
      <c r="F17" s="358"/>
    </row>
    <row r="18" spans="1:6" ht="16.5" customHeight="1" x14ac:dyDescent="0.3">
      <c r="A18" s="359" t="s">
        <v>4</v>
      </c>
      <c r="B18" s="360" t="s">
        <v>117</v>
      </c>
      <c r="C18" s="358"/>
      <c r="D18" s="358"/>
      <c r="E18" s="358"/>
      <c r="F18" s="358"/>
    </row>
    <row r="19" spans="1:6" ht="16.5" customHeight="1" x14ac:dyDescent="0.3">
      <c r="A19" s="359" t="s">
        <v>6</v>
      </c>
      <c r="B19" s="361">
        <v>99.8</v>
      </c>
      <c r="C19" s="358"/>
      <c r="D19" s="358"/>
      <c r="E19" s="358"/>
      <c r="F19" s="358"/>
    </row>
    <row r="20" spans="1:6" ht="16.5" customHeight="1" x14ac:dyDescent="0.3">
      <c r="A20" s="356" t="s">
        <v>8</v>
      </c>
      <c r="B20" s="361">
        <v>18.850000000000001</v>
      </c>
      <c r="C20" s="358"/>
      <c r="D20" s="358"/>
      <c r="E20" s="358"/>
      <c r="F20" s="358"/>
    </row>
    <row r="21" spans="1:6" ht="16.5" customHeight="1" x14ac:dyDescent="0.3">
      <c r="A21" s="356" t="s">
        <v>9</v>
      </c>
      <c r="B21" s="362">
        <f>18.85/25*20/100</f>
        <v>0.15079999999999999</v>
      </c>
      <c r="C21" s="358"/>
      <c r="D21" s="358"/>
      <c r="E21" s="358"/>
      <c r="F21" s="358"/>
    </row>
    <row r="22" spans="1:6" ht="15.75" customHeight="1" x14ac:dyDescent="0.25">
      <c r="A22" s="358"/>
      <c r="B22" s="358"/>
      <c r="C22" s="358"/>
      <c r="D22" s="358"/>
      <c r="E22" s="358"/>
      <c r="F22" s="358"/>
    </row>
    <row r="23" spans="1:6" ht="16.5" customHeight="1" x14ac:dyDescent="0.3">
      <c r="A23" s="363" t="s">
        <v>11</v>
      </c>
      <c r="B23" s="364" t="s">
        <v>12</v>
      </c>
      <c r="C23" s="363" t="s">
        <v>13</v>
      </c>
      <c r="D23" s="363" t="s">
        <v>14</v>
      </c>
      <c r="E23" s="365" t="s">
        <v>118</v>
      </c>
      <c r="F23" s="363" t="s">
        <v>15</v>
      </c>
    </row>
    <row r="24" spans="1:6" ht="16.5" customHeight="1" x14ac:dyDescent="0.3">
      <c r="A24" s="366">
        <v>1</v>
      </c>
      <c r="B24" s="367">
        <v>60726689</v>
      </c>
      <c r="C24" s="367">
        <v>7250.24</v>
      </c>
      <c r="D24" s="368">
        <v>1.2</v>
      </c>
      <c r="E24" s="368">
        <v>7.6</v>
      </c>
      <c r="F24" s="369">
        <v>6.47</v>
      </c>
    </row>
    <row r="25" spans="1:6" ht="16.5" customHeight="1" x14ac:dyDescent="0.3">
      <c r="A25" s="366">
        <v>2</v>
      </c>
      <c r="B25" s="367">
        <v>61158142</v>
      </c>
      <c r="C25" s="367">
        <v>7260.92</v>
      </c>
      <c r="D25" s="368">
        <v>1.19</v>
      </c>
      <c r="E25" s="368">
        <v>7.61</v>
      </c>
      <c r="F25" s="368">
        <v>6.47</v>
      </c>
    </row>
    <row r="26" spans="1:6" ht="16.5" customHeight="1" x14ac:dyDescent="0.3">
      <c r="A26" s="366">
        <v>3</v>
      </c>
      <c r="B26" s="367">
        <v>60944257</v>
      </c>
      <c r="C26" s="367">
        <v>7264.28</v>
      </c>
      <c r="D26" s="368">
        <v>1.19</v>
      </c>
      <c r="E26" s="368">
        <v>7.61</v>
      </c>
      <c r="F26" s="368">
        <v>6.47</v>
      </c>
    </row>
    <row r="27" spans="1:6" ht="16.5" customHeight="1" x14ac:dyDescent="0.3">
      <c r="A27" s="366">
        <v>4</v>
      </c>
      <c r="B27" s="367">
        <v>61384725</v>
      </c>
      <c r="C27" s="367">
        <v>7360.26</v>
      </c>
      <c r="D27" s="368">
        <v>1.19</v>
      </c>
      <c r="E27" s="368">
        <v>7.62</v>
      </c>
      <c r="F27" s="368">
        <v>6.48</v>
      </c>
    </row>
    <row r="28" spans="1:6" ht="16.5" customHeight="1" x14ac:dyDescent="0.3">
      <c r="A28" s="366">
        <v>5</v>
      </c>
      <c r="B28" s="367">
        <v>61316149</v>
      </c>
      <c r="C28" s="367">
        <v>7256.72</v>
      </c>
      <c r="D28" s="368">
        <v>1.2</v>
      </c>
      <c r="E28" s="368">
        <v>7.62</v>
      </c>
      <c r="F28" s="368">
        <v>6.47</v>
      </c>
    </row>
    <row r="29" spans="1:6" ht="16.5" customHeight="1" x14ac:dyDescent="0.3">
      <c r="A29" s="366">
        <v>6</v>
      </c>
      <c r="B29" s="370">
        <v>61462550</v>
      </c>
      <c r="C29" s="370">
        <v>7289.83</v>
      </c>
      <c r="D29" s="371">
        <v>1.22</v>
      </c>
      <c r="E29" s="371">
        <v>7.62</v>
      </c>
      <c r="F29" s="371">
        <v>6.46</v>
      </c>
    </row>
    <row r="30" spans="1:6" ht="16.5" customHeight="1" x14ac:dyDescent="0.3">
      <c r="A30" s="372" t="s">
        <v>16</v>
      </c>
      <c r="B30" s="373">
        <f>AVERAGE(B24:B29)</f>
        <v>61165418.666666664</v>
      </c>
      <c r="C30" s="374">
        <f>AVERAGE(C24:C29)</f>
        <v>7280.375</v>
      </c>
      <c r="D30" s="375">
        <f>AVERAGE(D24:D29)</f>
        <v>1.1983333333333333</v>
      </c>
      <c r="E30" s="375">
        <v>7.61</v>
      </c>
      <c r="F30" s="375">
        <f>AVERAGE(F24:F29)</f>
        <v>6.47</v>
      </c>
    </row>
    <row r="31" spans="1:6" ht="16.5" customHeight="1" x14ac:dyDescent="0.3">
      <c r="A31" s="376" t="s">
        <v>17</v>
      </c>
      <c r="B31" s="377">
        <f>(STDEV(B24:B29)/B30)</f>
        <v>4.6274102106679954E-3</v>
      </c>
      <c r="C31" s="378"/>
      <c r="D31" s="378"/>
      <c r="E31" s="378"/>
      <c r="F31" s="379"/>
    </row>
    <row r="32" spans="1:6" s="351" customFormat="1" ht="16.5" customHeight="1" x14ac:dyDescent="0.3">
      <c r="A32" s="380" t="s">
        <v>18</v>
      </c>
      <c r="B32" s="381">
        <f>COUNT(B24:B29)</f>
        <v>6</v>
      </c>
      <c r="C32" s="382"/>
      <c r="D32" s="383"/>
      <c r="E32" s="383"/>
      <c r="F32" s="384"/>
    </row>
    <row r="33" spans="1:6" s="351" customFormat="1" ht="15.75" customHeight="1" x14ac:dyDescent="0.25">
      <c r="A33" s="358"/>
      <c r="B33" s="358"/>
      <c r="C33" s="358"/>
      <c r="D33" s="358"/>
      <c r="E33" s="358"/>
      <c r="F33" s="358"/>
    </row>
    <row r="34" spans="1:6" s="351" customFormat="1" ht="16.5" customHeight="1" x14ac:dyDescent="0.3">
      <c r="A34" s="359" t="s">
        <v>19</v>
      </c>
      <c r="B34" s="385" t="s">
        <v>20</v>
      </c>
      <c r="C34" s="386"/>
      <c r="D34" s="386"/>
      <c r="E34" s="386"/>
      <c r="F34" s="386"/>
    </row>
    <row r="35" spans="1:6" ht="16.5" customHeight="1" x14ac:dyDescent="0.3">
      <c r="A35" s="359"/>
      <c r="B35" s="385" t="s">
        <v>21</v>
      </c>
      <c r="C35" s="386"/>
      <c r="D35" s="386"/>
      <c r="E35" s="386"/>
      <c r="F35" s="386"/>
    </row>
    <row r="36" spans="1:6" ht="16.5" customHeight="1" x14ac:dyDescent="0.3">
      <c r="A36" s="359"/>
      <c r="B36" s="385" t="s">
        <v>22</v>
      </c>
      <c r="C36" s="386"/>
      <c r="D36" s="386"/>
      <c r="E36" s="386"/>
      <c r="F36" s="386"/>
    </row>
    <row r="37" spans="1:6" ht="15.75" customHeight="1" x14ac:dyDescent="0.3">
      <c r="A37" s="358"/>
      <c r="B37" s="387" t="s">
        <v>119</v>
      </c>
      <c r="C37" s="358"/>
      <c r="D37" s="358"/>
      <c r="E37" s="358"/>
      <c r="F37" s="358"/>
    </row>
    <row r="38" spans="1:6" ht="16.5" customHeight="1" x14ac:dyDescent="0.3">
      <c r="A38" s="354" t="s">
        <v>1</v>
      </c>
      <c r="B38" s="355" t="s">
        <v>23</v>
      </c>
    </row>
    <row r="39" spans="1:6" ht="16.5" customHeight="1" x14ac:dyDescent="0.3">
      <c r="A39" s="359" t="s">
        <v>4</v>
      </c>
      <c r="B39" s="356"/>
      <c r="C39" s="358"/>
      <c r="D39" s="358"/>
      <c r="E39" s="358"/>
      <c r="F39" s="358"/>
    </row>
    <row r="40" spans="1:6" ht="16.5" customHeight="1" x14ac:dyDescent="0.3">
      <c r="A40" s="359" t="s">
        <v>6</v>
      </c>
      <c r="B40" s="361"/>
      <c r="C40" s="358"/>
      <c r="D40" s="358"/>
      <c r="E40" s="358"/>
      <c r="F40" s="358"/>
    </row>
    <row r="41" spans="1:6" ht="16.5" customHeight="1" x14ac:dyDescent="0.3">
      <c r="A41" s="356" t="s">
        <v>8</v>
      </c>
      <c r="B41" s="361"/>
      <c r="C41" s="358"/>
      <c r="D41" s="358"/>
      <c r="E41" s="358"/>
      <c r="F41" s="358"/>
    </row>
    <row r="42" spans="1:6" ht="16.5" customHeight="1" x14ac:dyDescent="0.3">
      <c r="A42" s="356" t="s">
        <v>9</v>
      </c>
      <c r="B42" s="362"/>
      <c r="C42" s="358"/>
      <c r="D42" s="358"/>
      <c r="E42" s="358"/>
      <c r="F42" s="358"/>
    </row>
    <row r="43" spans="1:6" ht="15.75" customHeight="1" x14ac:dyDescent="0.25">
      <c r="A43" s="358"/>
      <c r="B43" s="358"/>
      <c r="C43" s="358"/>
      <c r="D43" s="358"/>
      <c r="E43" s="358"/>
      <c r="F43" s="358"/>
    </row>
    <row r="44" spans="1:6" ht="16.5" customHeight="1" x14ac:dyDescent="0.3">
      <c r="A44" s="363" t="s">
        <v>11</v>
      </c>
      <c r="B44" s="364" t="s">
        <v>12</v>
      </c>
      <c r="C44" s="363" t="s">
        <v>13</v>
      </c>
      <c r="D44" s="363" t="s">
        <v>14</v>
      </c>
      <c r="E44" s="365" t="s">
        <v>120</v>
      </c>
      <c r="F44" s="363" t="s">
        <v>15</v>
      </c>
    </row>
    <row r="45" spans="1:6" ht="16.5" customHeight="1" x14ac:dyDescent="0.3">
      <c r="A45" s="366">
        <v>1</v>
      </c>
      <c r="B45" s="367"/>
      <c r="C45" s="367"/>
      <c r="D45" s="368"/>
      <c r="E45" s="368"/>
      <c r="F45" s="369"/>
    </row>
    <row r="46" spans="1:6" ht="16.5" customHeight="1" x14ac:dyDescent="0.3">
      <c r="A46" s="366">
        <v>2</v>
      </c>
      <c r="B46" s="367"/>
      <c r="C46" s="367"/>
      <c r="D46" s="368"/>
      <c r="E46" s="368"/>
      <c r="F46" s="368"/>
    </row>
    <row r="47" spans="1:6" ht="16.5" customHeight="1" x14ac:dyDescent="0.3">
      <c r="A47" s="366">
        <v>3</v>
      </c>
      <c r="B47" s="367"/>
      <c r="C47" s="367"/>
      <c r="D47" s="368"/>
      <c r="E47" s="368"/>
      <c r="F47" s="368"/>
    </row>
    <row r="48" spans="1:6" ht="16.5" customHeight="1" x14ac:dyDescent="0.3">
      <c r="A48" s="366">
        <v>4</v>
      </c>
      <c r="B48" s="367"/>
      <c r="C48" s="367"/>
      <c r="D48" s="368"/>
      <c r="E48" s="368"/>
      <c r="F48" s="368"/>
    </row>
    <row r="49" spans="1:8" ht="16.5" customHeight="1" x14ac:dyDescent="0.3">
      <c r="A49" s="366">
        <v>5</v>
      </c>
      <c r="B49" s="367"/>
      <c r="C49" s="367"/>
      <c r="D49" s="368"/>
      <c r="E49" s="368"/>
      <c r="F49" s="368"/>
    </row>
    <row r="50" spans="1:8" ht="16.5" customHeight="1" x14ac:dyDescent="0.3">
      <c r="A50" s="366">
        <v>6</v>
      </c>
      <c r="B50" s="370"/>
      <c r="C50" s="370"/>
      <c r="D50" s="371"/>
      <c r="E50" s="371"/>
      <c r="F50" s="371"/>
    </row>
    <row r="51" spans="1:8" ht="16.5" customHeight="1" x14ac:dyDescent="0.3">
      <c r="A51" s="372" t="s">
        <v>16</v>
      </c>
      <c r="B51" s="373" t="e">
        <f>AVERAGE(B45:B50)</f>
        <v>#DIV/0!</v>
      </c>
      <c r="C51" s="374" t="e">
        <f>AVERAGE(C45:C50)</f>
        <v>#DIV/0!</v>
      </c>
      <c r="D51" s="375" t="e">
        <f>AVERAGE(D45:D50)</f>
        <v>#DIV/0!</v>
      </c>
      <c r="E51" s="375"/>
      <c r="F51" s="375" t="e">
        <f>AVERAGE(F45:F50)</f>
        <v>#DIV/0!</v>
      </c>
    </row>
    <row r="52" spans="1:8" ht="16.5" customHeight="1" x14ac:dyDescent="0.3">
      <c r="A52" s="376" t="s">
        <v>17</v>
      </c>
      <c r="B52" s="377" t="e">
        <f>(STDEV(B45:B50)/B51)</f>
        <v>#DIV/0!</v>
      </c>
      <c r="C52" s="378"/>
      <c r="D52" s="378"/>
      <c r="E52" s="378"/>
      <c r="F52" s="379"/>
    </row>
    <row r="53" spans="1:8" s="351" customFormat="1" ht="16.5" customHeight="1" x14ac:dyDescent="0.3">
      <c r="A53" s="380" t="s">
        <v>18</v>
      </c>
      <c r="B53" s="381">
        <f>COUNT(B45:B50)</f>
        <v>0</v>
      </c>
      <c r="C53" s="382"/>
      <c r="D53" s="383"/>
      <c r="E53" s="383"/>
      <c r="F53" s="384"/>
    </row>
    <row r="54" spans="1:8" s="351" customFormat="1" ht="15.75" customHeight="1" x14ac:dyDescent="0.25">
      <c r="A54" s="358"/>
      <c r="B54" s="358"/>
      <c r="C54" s="358"/>
      <c r="D54" s="358"/>
      <c r="E54" s="358"/>
      <c r="F54" s="358"/>
    </row>
    <row r="55" spans="1:8" s="351" customFormat="1" ht="16.5" customHeight="1" x14ac:dyDescent="0.3">
      <c r="A55" s="359" t="s">
        <v>19</v>
      </c>
      <c r="B55" s="385" t="s">
        <v>20</v>
      </c>
      <c r="C55" s="386"/>
      <c r="D55" s="386"/>
      <c r="E55" s="386"/>
      <c r="F55" s="386"/>
    </row>
    <row r="56" spans="1:8" ht="16.5" customHeight="1" x14ac:dyDescent="0.3">
      <c r="A56" s="359"/>
      <c r="B56" s="385" t="s">
        <v>21</v>
      </c>
      <c r="C56" s="386"/>
      <c r="D56" s="386"/>
      <c r="E56" s="386"/>
      <c r="F56" s="386"/>
    </row>
    <row r="57" spans="1:8" ht="16.5" customHeight="1" x14ac:dyDescent="0.3">
      <c r="A57" s="359"/>
      <c r="B57" s="385" t="s">
        <v>22</v>
      </c>
      <c r="C57" s="386"/>
      <c r="D57" s="386"/>
      <c r="E57" s="386"/>
      <c r="F57" s="386"/>
    </row>
    <row r="58" spans="1:8" ht="14.25" customHeight="1" thickBot="1" x14ac:dyDescent="0.35">
      <c r="A58" s="388"/>
      <c r="B58" s="387" t="s">
        <v>119</v>
      </c>
      <c r="D58" s="389"/>
      <c r="E58" s="390"/>
      <c r="G58" s="391"/>
      <c r="H58" s="391"/>
    </row>
    <row r="59" spans="1:8" ht="15" customHeight="1" x14ac:dyDescent="0.3">
      <c r="B59" s="392" t="s">
        <v>24</v>
      </c>
      <c r="C59" s="392"/>
      <c r="F59" s="393" t="s">
        <v>25</v>
      </c>
      <c r="G59" s="394"/>
      <c r="H59" s="393" t="s">
        <v>26</v>
      </c>
    </row>
    <row r="60" spans="1:8" ht="15" customHeight="1" x14ac:dyDescent="0.3">
      <c r="A60" s="395" t="s">
        <v>27</v>
      </c>
      <c r="B60" s="396" t="s">
        <v>121</v>
      </c>
      <c r="C60" s="397"/>
      <c r="F60" s="397"/>
      <c r="H60" s="397"/>
    </row>
    <row r="61" spans="1:8" ht="15" customHeight="1" x14ac:dyDescent="0.3">
      <c r="A61" s="395" t="s">
        <v>28</v>
      </c>
      <c r="B61" s="398"/>
      <c r="C61" s="398"/>
      <c r="F61" s="398"/>
      <c r="H61" s="399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1"/>
    </sheetView>
  </sheetViews>
  <sheetFormatPr defaultRowHeight="13.5" x14ac:dyDescent="0.25"/>
  <cols>
    <col min="1" max="1" width="27.5703125" style="401" customWidth="1"/>
    <col min="2" max="2" width="20.42578125" style="401" customWidth="1"/>
    <col min="3" max="3" width="31.85546875" style="401" customWidth="1"/>
    <col min="4" max="4" width="25.85546875" style="401" customWidth="1"/>
    <col min="5" max="5" width="25.7109375" style="401" customWidth="1"/>
    <col min="6" max="6" width="23.140625" style="401" customWidth="1"/>
    <col min="7" max="7" width="28.42578125" style="401" customWidth="1"/>
    <col min="8" max="8" width="21.5703125" style="401" customWidth="1"/>
    <col min="9" max="9" width="9.140625" style="401" customWidth="1"/>
    <col min="10" max="16384" width="9.140625" style="438"/>
  </cols>
  <sheetData>
    <row r="14" spans="1:6" ht="15" customHeight="1" x14ac:dyDescent="0.3">
      <c r="A14" s="400"/>
      <c r="C14" s="402"/>
      <c r="F14" s="402"/>
    </row>
    <row r="15" spans="1:6" ht="18.75" customHeight="1" x14ac:dyDescent="0.3">
      <c r="A15" s="403" t="s">
        <v>0</v>
      </c>
      <c r="B15" s="403"/>
      <c r="C15" s="403"/>
      <c r="D15" s="403"/>
      <c r="E15" s="403"/>
    </row>
    <row r="16" spans="1:6" ht="16.5" customHeight="1" x14ac:dyDescent="0.3">
      <c r="A16" s="404" t="s">
        <v>1</v>
      </c>
      <c r="B16" s="405" t="s">
        <v>2</v>
      </c>
    </row>
    <row r="17" spans="1:5" ht="16.5" customHeight="1" x14ac:dyDescent="0.3">
      <c r="A17" s="406" t="s">
        <v>3</v>
      </c>
      <c r="B17" s="406" t="s">
        <v>116</v>
      </c>
      <c r="D17" s="407"/>
      <c r="E17" s="408"/>
    </row>
    <row r="18" spans="1:5" ht="16.5" customHeight="1" x14ac:dyDescent="0.3">
      <c r="A18" s="409" t="s">
        <v>4</v>
      </c>
      <c r="B18" s="410" t="s">
        <v>122</v>
      </c>
      <c r="C18" s="408"/>
      <c r="D18" s="408"/>
      <c r="E18" s="408"/>
    </row>
    <row r="19" spans="1:5" ht="16.5" customHeight="1" x14ac:dyDescent="0.3">
      <c r="A19" s="409" t="s">
        <v>6</v>
      </c>
      <c r="B19" s="410">
        <v>99.3</v>
      </c>
      <c r="C19" s="408"/>
      <c r="D19" s="408"/>
      <c r="E19" s="408"/>
    </row>
    <row r="20" spans="1:5" ht="16.5" customHeight="1" x14ac:dyDescent="0.3">
      <c r="A20" s="406" t="s">
        <v>8</v>
      </c>
      <c r="B20" s="410">
        <v>20.420000000000002</v>
      </c>
      <c r="C20" s="408"/>
      <c r="D20" s="408"/>
      <c r="E20" s="408"/>
    </row>
    <row r="21" spans="1:5" ht="16.5" customHeight="1" x14ac:dyDescent="0.3">
      <c r="A21" s="406" t="s">
        <v>9</v>
      </c>
      <c r="B21" s="411">
        <f>20.42/25*4/100</f>
        <v>3.2672000000000007E-2</v>
      </c>
      <c r="C21" s="408"/>
      <c r="D21" s="408"/>
      <c r="E21" s="408"/>
    </row>
    <row r="22" spans="1:5" ht="15.75" customHeight="1" x14ac:dyDescent="0.25">
      <c r="A22" s="408"/>
      <c r="B22" s="408"/>
      <c r="C22" s="408"/>
      <c r="D22" s="408"/>
      <c r="E22" s="408"/>
    </row>
    <row r="23" spans="1:5" ht="16.5" customHeight="1" x14ac:dyDescent="0.3">
      <c r="A23" s="412" t="s">
        <v>11</v>
      </c>
      <c r="B23" s="413" t="s">
        <v>12</v>
      </c>
      <c r="C23" s="412" t="s">
        <v>13</v>
      </c>
      <c r="D23" s="412" t="s">
        <v>14</v>
      </c>
      <c r="E23" s="412" t="s">
        <v>15</v>
      </c>
    </row>
    <row r="24" spans="1:5" ht="16.5" customHeight="1" x14ac:dyDescent="0.3">
      <c r="A24" s="414">
        <v>1</v>
      </c>
      <c r="B24" s="415">
        <v>4507415</v>
      </c>
      <c r="C24" s="415">
        <v>5324.61</v>
      </c>
      <c r="D24" s="416">
        <v>1.69</v>
      </c>
      <c r="E24" s="417">
        <v>4.4000000000000004</v>
      </c>
    </row>
    <row r="25" spans="1:5" ht="16.5" customHeight="1" x14ac:dyDescent="0.3">
      <c r="A25" s="414">
        <v>2</v>
      </c>
      <c r="B25" s="415">
        <v>4538812</v>
      </c>
      <c r="C25" s="415">
        <v>5343.17</v>
      </c>
      <c r="D25" s="416">
        <v>1.71</v>
      </c>
      <c r="E25" s="416">
        <v>4.4000000000000004</v>
      </c>
    </row>
    <row r="26" spans="1:5" ht="16.5" customHeight="1" x14ac:dyDescent="0.3">
      <c r="A26" s="414">
        <v>3</v>
      </c>
      <c r="B26" s="415">
        <v>4512042</v>
      </c>
      <c r="C26" s="415">
        <v>5359.96</v>
      </c>
      <c r="D26" s="416">
        <v>1.71</v>
      </c>
      <c r="E26" s="416">
        <v>4.4000000000000004</v>
      </c>
    </row>
    <row r="27" spans="1:5" ht="16.5" customHeight="1" x14ac:dyDescent="0.3">
      <c r="A27" s="414">
        <v>4</v>
      </c>
      <c r="B27" s="415">
        <v>4517258</v>
      </c>
      <c r="C27" s="415">
        <v>5256.01</v>
      </c>
      <c r="D27" s="416">
        <v>1.77</v>
      </c>
      <c r="E27" s="416">
        <v>4.4000000000000004</v>
      </c>
    </row>
    <row r="28" spans="1:5" ht="16.5" customHeight="1" x14ac:dyDescent="0.3">
      <c r="A28" s="414">
        <v>5</v>
      </c>
      <c r="B28" s="415">
        <v>4528267</v>
      </c>
      <c r="C28" s="415">
        <v>5400.77</v>
      </c>
      <c r="D28" s="416">
        <v>1.74</v>
      </c>
      <c r="E28" s="416">
        <v>4.4000000000000004</v>
      </c>
    </row>
    <row r="29" spans="1:5" ht="16.5" customHeight="1" x14ac:dyDescent="0.3">
      <c r="A29" s="414">
        <v>6</v>
      </c>
      <c r="B29" s="418">
        <v>4532039</v>
      </c>
      <c r="C29" s="418">
        <v>5390.1</v>
      </c>
      <c r="D29" s="419">
        <v>1.74</v>
      </c>
      <c r="E29" s="419">
        <v>4.4000000000000004</v>
      </c>
    </row>
    <row r="30" spans="1:5" ht="16.5" customHeight="1" x14ac:dyDescent="0.3">
      <c r="A30" s="420" t="s">
        <v>16</v>
      </c>
      <c r="B30" s="421">
        <f>AVERAGE(B24:B29)</f>
        <v>4522638.833333333</v>
      </c>
      <c r="C30" s="422">
        <f>AVERAGE(C24:C29)</f>
        <v>5345.77</v>
      </c>
      <c r="D30" s="423">
        <f>AVERAGE(D24:D29)</f>
        <v>1.7266666666666666</v>
      </c>
      <c r="E30" s="423">
        <f>AVERAGE(E24:E29)</f>
        <v>4.3999999999999995</v>
      </c>
    </row>
    <row r="31" spans="1:5" ht="16.5" customHeight="1" x14ac:dyDescent="0.3">
      <c r="A31" s="424" t="s">
        <v>17</v>
      </c>
      <c r="B31" s="425">
        <f>(STDEV(B24:B29)/B30)</f>
        <v>2.7163632015678382E-3</v>
      </c>
      <c r="C31" s="426"/>
      <c r="D31" s="426"/>
      <c r="E31" s="427"/>
    </row>
    <row r="32" spans="1:5" s="401" customFormat="1" ht="16.5" customHeight="1" x14ac:dyDescent="0.3">
      <c r="A32" s="428" t="s">
        <v>18</v>
      </c>
      <c r="B32" s="429">
        <f>COUNT(B24:B29)</f>
        <v>6</v>
      </c>
      <c r="C32" s="430"/>
      <c r="D32" s="431"/>
      <c r="E32" s="432"/>
    </row>
    <row r="33" spans="1:5" s="401" customFormat="1" ht="15.75" customHeight="1" x14ac:dyDescent="0.25">
      <c r="A33" s="408"/>
      <c r="B33" s="408"/>
      <c r="C33" s="408"/>
      <c r="D33" s="408"/>
      <c r="E33" s="408"/>
    </row>
    <row r="34" spans="1:5" s="401" customFormat="1" ht="16.5" customHeight="1" x14ac:dyDescent="0.3">
      <c r="A34" s="409" t="s">
        <v>19</v>
      </c>
      <c r="B34" s="433" t="s">
        <v>20</v>
      </c>
      <c r="C34" s="434"/>
      <c r="D34" s="434"/>
      <c r="E34" s="434"/>
    </row>
    <row r="35" spans="1:5" ht="16.5" customHeight="1" x14ac:dyDescent="0.3">
      <c r="A35" s="409"/>
      <c r="B35" s="433" t="s">
        <v>21</v>
      </c>
      <c r="C35" s="434"/>
      <c r="D35" s="434"/>
      <c r="E35" s="434"/>
    </row>
    <row r="36" spans="1:5" ht="16.5" customHeight="1" x14ac:dyDescent="0.3">
      <c r="A36" s="409"/>
      <c r="B36" s="433" t="s">
        <v>22</v>
      </c>
      <c r="C36" s="434"/>
      <c r="D36" s="434"/>
      <c r="E36" s="434"/>
    </row>
    <row r="37" spans="1:5" ht="15.75" customHeight="1" x14ac:dyDescent="0.3">
      <c r="A37" s="408"/>
      <c r="B37" s="435" t="s">
        <v>119</v>
      </c>
      <c r="C37" s="408"/>
      <c r="D37" s="408"/>
      <c r="E37" s="408"/>
    </row>
    <row r="38" spans="1:5" ht="16.5" customHeight="1" x14ac:dyDescent="0.3">
      <c r="A38" s="404" t="s">
        <v>1</v>
      </c>
      <c r="B38" s="405" t="s">
        <v>23</v>
      </c>
    </row>
    <row r="39" spans="1:5" ht="16.5" customHeight="1" x14ac:dyDescent="0.3">
      <c r="A39" s="409" t="s">
        <v>4</v>
      </c>
      <c r="B39" s="406"/>
      <c r="C39" s="408"/>
      <c r="D39" s="408"/>
      <c r="E39" s="408"/>
    </row>
    <row r="40" spans="1:5" ht="16.5" customHeight="1" x14ac:dyDescent="0.3">
      <c r="A40" s="409" t="s">
        <v>6</v>
      </c>
      <c r="B40" s="410"/>
      <c r="C40" s="408"/>
      <c r="D40" s="408"/>
      <c r="E40" s="408"/>
    </row>
    <row r="41" spans="1:5" ht="16.5" customHeight="1" x14ac:dyDescent="0.3">
      <c r="A41" s="406" t="s">
        <v>8</v>
      </c>
      <c r="B41" s="410"/>
      <c r="C41" s="408"/>
      <c r="D41" s="408"/>
      <c r="E41" s="408"/>
    </row>
    <row r="42" spans="1:5" ht="16.5" customHeight="1" x14ac:dyDescent="0.3">
      <c r="A42" s="406" t="s">
        <v>9</v>
      </c>
      <c r="B42" s="411"/>
      <c r="C42" s="408"/>
      <c r="D42" s="408"/>
      <c r="E42" s="408"/>
    </row>
    <row r="43" spans="1:5" ht="15.75" customHeight="1" x14ac:dyDescent="0.25">
      <c r="A43" s="408"/>
      <c r="B43" s="408"/>
      <c r="C43" s="408"/>
      <c r="D43" s="408"/>
      <c r="E43" s="408"/>
    </row>
    <row r="44" spans="1:5" ht="16.5" customHeight="1" x14ac:dyDescent="0.3">
      <c r="A44" s="412" t="s">
        <v>11</v>
      </c>
      <c r="B44" s="413" t="s">
        <v>12</v>
      </c>
      <c r="C44" s="412" t="s">
        <v>13</v>
      </c>
      <c r="D44" s="412" t="s">
        <v>14</v>
      </c>
      <c r="E44" s="412" t="s">
        <v>15</v>
      </c>
    </row>
    <row r="45" spans="1:5" ht="16.5" customHeight="1" x14ac:dyDescent="0.3">
      <c r="A45" s="414">
        <v>1</v>
      </c>
      <c r="B45" s="415"/>
      <c r="C45" s="415"/>
      <c r="D45" s="416"/>
      <c r="E45" s="417"/>
    </row>
    <row r="46" spans="1:5" ht="16.5" customHeight="1" x14ac:dyDescent="0.3">
      <c r="A46" s="414">
        <v>2</v>
      </c>
      <c r="B46" s="415"/>
      <c r="C46" s="415"/>
      <c r="D46" s="416"/>
      <c r="E46" s="416"/>
    </row>
    <row r="47" spans="1:5" ht="16.5" customHeight="1" x14ac:dyDescent="0.3">
      <c r="A47" s="414">
        <v>3</v>
      </c>
      <c r="B47" s="415"/>
      <c r="C47" s="415"/>
      <c r="D47" s="416"/>
      <c r="E47" s="416"/>
    </row>
    <row r="48" spans="1:5" ht="16.5" customHeight="1" x14ac:dyDescent="0.3">
      <c r="A48" s="414">
        <v>4</v>
      </c>
      <c r="B48" s="415"/>
      <c r="C48" s="415"/>
      <c r="D48" s="416"/>
      <c r="E48" s="416"/>
    </row>
    <row r="49" spans="1:7" ht="16.5" customHeight="1" x14ac:dyDescent="0.3">
      <c r="A49" s="414">
        <v>5</v>
      </c>
      <c r="B49" s="415"/>
      <c r="C49" s="415"/>
      <c r="D49" s="416"/>
      <c r="E49" s="416"/>
    </row>
    <row r="50" spans="1:7" ht="16.5" customHeight="1" x14ac:dyDescent="0.3">
      <c r="A50" s="414">
        <v>6</v>
      </c>
      <c r="B50" s="418"/>
      <c r="C50" s="418"/>
      <c r="D50" s="419"/>
      <c r="E50" s="419"/>
    </row>
    <row r="51" spans="1:7" ht="16.5" customHeight="1" x14ac:dyDescent="0.3">
      <c r="A51" s="420" t="s">
        <v>16</v>
      </c>
      <c r="B51" s="421" t="e">
        <f>AVERAGE(B45:B50)</f>
        <v>#DIV/0!</v>
      </c>
      <c r="C51" s="422" t="e">
        <f>AVERAGE(C45:C50)</f>
        <v>#DIV/0!</v>
      </c>
      <c r="D51" s="423" t="e">
        <f>AVERAGE(D45:D50)</f>
        <v>#DIV/0!</v>
      </c>
      <c r="E51" s="423" t="e">
        <f>AVERAGE(E45:E50)</f>
        <v>#DIV/0!</v>
      </c>
    </row>
    <row r="52" spans="1:7" ht="16.5" customHeight="1" x14ac:dyDescent="0.3">
      <c r="A52" s="424" t="s">
        <v>17</v>
      </c>
      <c r="B52" s="425" t="e">
        <f>(STDEV(B45:B50)/B51)</f>
        <v>#DIV/0!</v>
      </c>
      <c r="C52" s="426"/>
      <c r="D52" s="426"/>
      <c r="E52" s="427"/>
    </row>
    <row r="53" spans="1:7" s="401" customFormat="1" ht="16.5" customHeight="1" x14ac:dyDescent="0.3">
      <c r="A53" s="428" t="s">
        <v>18</v>
      </c>
      <c r="B53" s="429">
        <f>COUNT(B45:B50)</f>
        <v>0</v>
      </c>
      <c r="C53" s="430"/>
      <c r="D53" s="431"/>
      <c r="E53" s="432"/>
    </row>
    <row r="54" spans="1:7" s="401" customFormat="1" ht="15.75" customHeight="1" x14ac:dyDescent="0.25">
      <c r="A54" s="408"/>
      <c r="B54" s="408"/>
      <c r="C54" s="408"/>
      <c r="D54" s="408"/>
      <c r="E54" s="408"/>
    </row>
    <row r="55" spans="1:7" s="401" customFormat="1" ht="16.5" customHeight="1" x14ac:dyDescent="0.3">
      <c r="A55" s="409" t="s">
        <v>19</v>
      </c>
      <c r="B55" s="433" t="s">
        <v>20</v>
      </c>
      <c r="C55" s="434"/>
      <c r="D55" s="434"/>
      <c r="E55" s="434"/>
    </row>
    <row r="56" spans="1:7" ht="16.5" customHeight="1" x14ac:dyDescent="0.3">
      <c r="A56" s="409"/>
      <c r="B56" s="433" t="s">
        <v>21</v>
      </c>
      <c r="C56" s="434"/>
      <c r="D56" s="434"/>
      <c r="E56" s="434"/>
    </row>
    <row r="57" spans="1:7" ht="16.5" customHeight="1" x14ac:dyDescent="0.3">
      <c r="A57" s="409"/>
      <c r="B57" s="433" t="s">
        <v>22</v>
      </c>
      <c r="C57" s="434"/>
      <c r="D57" s="434"/>
      <c r="E57" s="434"/>
    </row>
    <row r="58" spans="1:7" ht="14.25" customHeight="1" thickBot="1" x14ac:dyDescent="0.35">
      <c r="A58" s="436"/>
      <c r="B58" s="435" t="s">
        <v>119</v>
      </c>
      <c r="D58" s="437"/>
      <c r="F58" s="438"/>
      <c r="G58" s="438"/>
    </row>
    <row r="59" spans="1:7" ht="15" customHeight="1" x14ac:dyDescent="0.3">
      <c r="B59" s="439" t="s">
        <v>24</v>
      </c>
      <c r="C59" s="439"/>
      <c r="E59" s="440" t="s">
        <v>25</v>
      </c>
      <c r="F59" s="441"/>
      <c r="G59" s="440" t="s">
        <v>26</v>
      </c>
    </row>
    <row r="60" spans="1:7" ht="15" customHeight="1" x14ac:dyDescent="0.3">
      <c r="A60" s="442" t="s">
        <v>27</v>
      </c>
      <c r="B60" s="443" t="s">
        <v>121</v>
      </c>
      <c r="C60" s="443"/>
      <c r="E60" s="443"/>
      <c r="G60" s="443"/>
    </row>
    <row r="61" spans="1:7" ht="15" customHeight="1" x14ac:dyDescent="0.3">
      <c r="A61" s="442" t="s">
        <v>28</v>
      </c>
      <c r="B61" s="444"/>
      <c r="C61" s="444"/>
      <c r="E61" s="444"/>
      <c r="G61" s="445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L250"/>
  <sheetViews>
    <sheetView view="pageBreakPreview" zoomScale="60" workbookViewId="0">
      <selection sqref="A1:F43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21" t="s">
        <v>29</v>
      </c>
      <c r="B1" s="321"/>
      <c r="C1" s="321"/>
      <c r="D1" s="321"/>
      <c r="E1" s="321"/>
      <c r="F1" s="321"/>
      <c r="G1" s="57"/>
    </row>
    <row r="2" spans="1:7" ht="12.75" customHeight="1" x14ac:dyDescent="0.3">
      <c r="A2" s="321"/>
      <c r="B2" s="321"/>
      <c r="C2" s="321"/>
      <c r="D2" s="321"/>
      <c r="E2" s="321"/>
      <c r="F2" s="321"/>
      <c r="G2" s="57"/>
    </row>
    <row r="3" spans="1:7" ht="12.75" customHeight="1" x14ac:dyDescent="0.3">
      <c r="A3" s="321"/>
      <c r="B3" s="321"/>
      <c r="C3" s="321"/>
      <c r="D3" s="321"/>
      <c r="E3" s="321"/>
      <c r="F3" s="321"/>
      <c r="G3" s="57"/>
    </row>
    <row r="4" spans="1:7" ht="12.75" customHeight="1" x14ac:dyDescent="0.3">
      <c r="A4" s="321"/>
      <c r="B4" s="321"/>
      <c r="C4" s="321"/>
      <c r="D4" s="321"/>
      <c r="E4" s="321"/>
      <c r="F4" s="321"/>
      <c r="G4" s="57"/>
    </row>
    <row r="5" spans="1:7" ht="12.75" customHeight="1" x14ac:dyDescent="0.3">
      <c r="A5" s="321"/>
      <c r="B5" s="321"/>
      <c r="C5" s="321"/>
      <c r="D5" s="321"/>
      <c r="E5" s="321"/>
      <c r="F5" s="321"/>
      <c r="G5" s="57"/>
    </row>
    <row r="6" spans="1:7" ht="12.75" customHeight="1" x14ac:dyDescent="0.3">
      <c r="A6" s="321"/>
      <c r="B6" s="321"/>
      <c r="C6" s="321"/>
      <c r="D6" s="321"/>
      <c r="E6" s="321"/>
      <c r="F6" s="321"/>
      <c r="G6" s="57"/>
    </row>
    <row r="7" spans="1:7" ht="12.75" customHeight="1" x14ac:dyDescent="0.3">
      <c r="A7" s="321"/>
      <c r="B7" s="321"/>
      <c r="C7" s="321"/>
      <c r="D7" s="321"/>
      <c r="E7" s="321"/>
      <c r="F7" s="321"/>
      <c r="G7" s="57"/>
    </row>
    <row r="8" spans="1:7" ht="15" customHeight="1" x14ac:dyDescent="0.3">
      <c r="A8" s="320" t="s">
        <v>30</v>
      </c>
      <c r="B8" s="320"/>
      <c r="C8" s="320"/>
      <c r="D8" s="320"/>
      <c r="E8" s="320"/>
      <c r="F8" s="320"/>
      <c r="G8" s="58"/>
    </row>
    <row r="9" spans="1:7" ht="12.75" customHeight="1" x14ac:dyDescent="0.3">
      <c r="A9" s="320"/>
      <c r="B9" s="320"/>
      <c r="C9" s="320"/>
      <c r="D9" s="320"/>
      <c r="E9" s="320"/>
      <c r="F9" s="320"/>
      <c r="G9" s="58"/>
    </row>
    <row r="10" spans="1:7" ht="12.75" customHeight="1" x14ac:dyDescent="0.3">
      <c r="A10" s="320"/>
      <c r="B10" s="320"/>
      <c r="C10" s="320"/>
      <c r="D10" s="320"/>
      <c r="E10" s="320"/>
      <c r="F10" s="320"/>
      <c r="G10" s="58"/>
    </row>
    <row r="11" spans="1:7" ht="12.75" customHeight="1" x14ac:dyDescent="0.3">
      <c r="A11" s="320"/>
      <c r="B11" s="320"/>
      <c r="C11" s="320"/>
      <c r="D11" s="320"/>
      <c r="E11" s="320"/>
      <c r="F11" s="320"/>
      <c r="G11" s="58"/>
    </row>
    <row r="12" spans="1:7" ht="12.75" customHeight="1" x14ac:dyDescent="0.3">
      <c r="A12" s="320"/>
      <c r="B12" s="320"/>
      <c r="C12" s="320"/>
      <c r="D12" s="320"/>
      <c r="E12" s="320"/>
      <c r="F12" s="320"/>
      <c r="G12" s="58"/>
    </row>
    <row r="13" spans="1:7" ht="12.75" customHeight="1" x14ac:dyDescent="0.3">
      <c r="A13" s="320"/>
      <c r="B13" s="320"/>
      <c r="C13" s="320"/>
      <c r="D13" s="320"/>
      <c r="E13" s="320"/>
      <c r="F13" s="320"/>
      <c r="G13" s="58"/>
    </row>
    <row r="14" spans="1:7" ht="12.75" customHeight="1" x14ac:dyDescent="0.3">
      <c r="A14" s="320"/>
      <c r="B14" s="320"/>
      <c r="C14" s="320"/>
      <c r="D14" s="320"/>
      <c r="E14" s="320"/>
      <c r="F14" s="320"/>
      <c r="G14" s="58"/>
    </row>
    <row r="15" spans="1:7" ht="13.5" customHeight="1" x14ac:dyDescent="0.3"/>
    <row r="16" spans="1:7" ht="19.5" customHeight="1" x14ac:dyDescent="0.3">
      <c r="A16" s="316" t="s">
        <v>31</v>
      </c>
      <c r="B16" s="317"/>
      <c r="C16" s="317"/>
      <c r="D16" s="317"/>
      <c r="E16" s="317"/>
      <c r="F16" s="318"/>
    </row>
    <row r="17" spans="1:13" ht="18.75" customHeight="1" x14ac:dyDescent="0.3">
      <c r="A17" s="319" t="s">
        <v>32</v>
      </c>
      <c r="B17" s="319"/>
      <c r="C17" s="319"/>
      <c r="D17" s="319"/>
      <c r="E17" s="319"/>
      <c r="F17" s="319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4" t="s">
        <v>33</v>
      </c>
      <c r="B20" s="349" t="s">
        <v>5</v>
      </c>
    </row>
    <row r="21" spans="1:13" ht="16.5" customHeight="1" x14ac:dyDescent="0.3">
      <c r="A21" s="4" t="s">
        <v>34</v>
      </c>
      <c r="B21" s="59" t="s">
        <v>7</v>
      </c>
    </row>
    <row r="22" spans="1:13" ht="16.5" customHeight="1" x14ac:dyDescent="0.3">
      <c r="A22" s="4" t="s">
        <v>35</v>
      </c>
      <c r="B22" s="61" t="s">
        <v>115</v>
      </c>
    </row>
    <row r="23" spans="1:13" ht="16.5" customHeight="1" x14ac:dyDescent="0.3">
      <c r="A23" s="4" t="s">
        <v>36</v>
      </c>
      <c r="B23" s="61" t="s">
        <v>10</v>
      </c>
    </row>
    <row r="24" spans="1:13" ht="16.5" customHeight="1" x14ac:dyDescent="0.3">
      <c r="A24" s="4" t="s">
        <v>37</v>
      </c>
      <c r="B24" s="60">
        <v>42653</v>
      </c>
    </row>
    <row r="25" spans="1:13" ht="16.5" customHeight="1" x14ac:dyDescent="0.3">
      <c r="A25" s="4" t="s">
        <v>38</v>
      </c>
      <c r="B25" s="60">
        <v>42660</v>
      </c>
    </row>
    <row r="27" spans="1:13" ht="13.5" customHeight="1" x14ac:dyDescent="0.3"/>
    <row r="28" spans="1:13" ht="17.25" customHeight="1" x14ac:dyDescent="0.3">
      <c r="B28" s="6"/>
      <c r="C28" s="7" t="s">
        <v>39</v>
      </c>
      <c r="D28" s="7" t="s">
        <v>40</v>
      </c>
      <c r="E28" s="8"/>
      <c r="F28" s="8"/>
      <c r="G28" s="8"/>
      <c r="H28" s="9"/>
      <c r="I28" s="8"/>
      <c r="J28" s="8"/>
      <c r="K28" s="8"/>
      <c r="L28" s="10"/>
      <c r="M28" s="10"/>
    </row>
    <row r="29" spans="1:13" ht="16.5" customHeight="1" x14ac:dyDescent="0.3">
      <c r="B29" s="11">
        <v>9.9420599999999997</v>
      </c>
      <c r="C29" s="12">
        <v>15.66934</v>
      </c>
      <c r="D29" s="12">
        <v>16.077750000000002</v>
      </c>
      <c r="E29" s="13"/>
      <c r="F29" s="13"/>
      <c r="G29" s="13"/>
      <c r="H29" s="9"/>
      <c r="I29" s="13"/>
      <c r="J29" s="13"/>
      <c r="K29" s="13"/>
      <c r="L29" s="10"/>
      <c r="M29" s="10"/>
    </row>
    <row r="30" spans="1:13" ht="15.75" customHeight="1" x14ac:dyDescent="0.3">
      <c r="B30" s="14"/>
      <c r="C30" s="12">
        <v>15.66025</v>
      </c>
      <c r="D30" s="12">
        <v>16.070599999999999</v>
      </c>
      <c r="E30" s="13"/>
      <c r="F30" s="13"/>
      <c r="G30" s="13"/>
      <c r="H30" s="9"/>
      <c r="I30" s="13"/>
      <c r="J30" s="13"/>
      <c r="K30" s="13"/>
      <c r="L30" s="10"/>
      <c r="M30" s="10"/>
    </row>
    <row r="31" spans="1:13" ht="16.5" customHeight="1" x14ac:dyDescent="0.3">
      <c r="B31" s="14"/>
      <c r="C31" s="15">
        <v>15.65809</v>
      </c>
      <c r="D31" s="15">
        <v>16.073139999999999</v>
      </c>
      <c r="E31" s="13"/>
      <c r="F31" s="13"/>
      <c r="G31" s="13"/>
      <c r="H31" s="9"/>
      <c r="I31" s="13"/>
      <c r="J31" s="13"/>
      <c r="K31" s="13"/>
      <c r="L31" s="10"/>
      <c r="M31" s="10"/>
    </row>
    <row r="32" spans="1:13" ht="16.5" customHeight="1" x14ac:dyDescent="0.3">
      <c r="B32" s="14"/>
      <c r="C32" s="16"/>
      <c r="D32" s="17"/>
      <c r="E32" s="13"/>
      <c r="F32" s="13"/>
      <c r="G32" s="13"/>
      <c r="H32" s="9"/>
      <c r="I32" s="13"/>
      <c r="J32" s="13"/>
      <c r="K32" s="13"/>
      <c r="L32" s="10"/>
      <c r="M32" s="10"/>
    </row>
    <row r="33" spans="1:13" ht="17.25" customHeight="1" x14ac:dyDescent="0.3">
      <c r="B33" s="18">
        <f>AVERAGE(B29:B32)</f>
        <v>9.9420599999999997</v>
      </c>
      <c r="C33" s="18">
        <f>AVERAGE(C29:C32)</f>
        <v>15.662559999999999</v>
      </c>
      <c r="D33" s="18">
        <f>AVERAGE(D29:D32)</f>
        <v>16.073830000000001</v>
      </c>
      <c r="E33" s="19"/>
      <c r="F33" s="19"/>
      <c r="G33" s="19"/>
      <c r="H33" s="9"/>
      <c r="I33" s="19"/>
      <c r="J33" s="19"/>
      <c r="K33" s="19"/>
      <c r="L33" s="10"/>
      <c r="M33" s="10"/>
    </row>
    <row r="34" spans="1:13" ht="16.5" customHeight="1" x14ac:dyDescent="0.3">
      <c r="B34" s="20"/>
      <c r="C34" s="20"/>
      <c r="D34" s="20"/>
      <c r="E34" s="9"/>
      <c r="F34" s="9"/>
      <c r="G34" s="9"/>
      <c r="H34" s="9"/>
      <c r="I34" s="9"/>
      <c r="J34" s="9"/>
      <c r="K34" s="9"/>
      <c r="L34" s="10"/>
      <c r="M34" s="10"/>
    </row>
    <row r="35" spans="1:13" ht="16.5" customHeight="1" x14ac:dyDescent="0.3">
      <c r="B35" s="21" t="s">
        <v>41</v>
      </c>
      <c r="C35" s="22">
        <f>C33-B33</f>
        <v>5.7204999999999995</v>
      </c>
      <c r="D35" s="20"/>
      <c r="E35" s="9"/>
      <c r="F35" s="23"/>
      <c r="G35" s="9"/>
      <c r="H35" s="9"/>
      <c r="I35" s="9"/>
      <c r="J35" s="23"/>
      <c r="K35" s="9"/>
      <c r="L35" s="10"/>
      <c r="M35" s="10"/>
    </row>
    <row r="36" spans="1:13" ht="16.5" customHeight="1" x14ac:dyDescent="0.3">
      <c r="B36" s="20"/>
      <c r="C36" s="24"/>
      <c r="D36" s="20"/>
      <c r="E36" s="9"/>
      <c r="F36" s="23"/>
      <c r="G36" s="9"/>
      <c r="H36" s="9"/>
      <c r="I36" s="9"/>
      <c r="J36" s="23"/>
      <c r="K36" s="9"/>
      <c r="L36" s="10"/>
      <c r="M36" s="10"/>
    </row>
    <row r="37" spans="1:13" ht="16.5" customHeight="1" x14ac:dyDescent="0.3">
      <c r="B37" s="21" t="s">
        <v>42</v>
      </c>
      <c r="C37" s="22">
        <f>D33-B33</f>
        <v>6.1317700000000013</v>
      </c>
      <c r="D37" s="20"/>
      <c r="E37" s="9"/>
      <c r="F37" s="23"/>
      <c r="G37" s="9"/>
      <c r="H37" s="9"/>
      <c r="I37" s="9"/>
      <c r="J37" s="23"/>
      <c r="K37" s="9"/>
      <c r="L37" s="10"/>
      <c r="M37" s="10"/>
    </row>
    <row r="38" spans="1:13" ht="16.5" customHeight="1" x14ac:dyDescent="0.3">
      <c r="B38" s="20"/>
      <c r="C38" s="24"/>
      <c r="D38" s="20"/>
      <c r="E38" s="9"/>
      <c r="F38" s="25"/>
      <c r="G38" s="26"/>
      <c r="H38" s="26"/>
      <c r="I38" s="26"/>
      <c r="J38" s="25"/>
      <c r="K38" s="9"/>
      <c r="L38" s="10"/>
      <c r="M38" s="10"/>
    </row>
    <row r="39" spans="1:13" ht="32.25" customHeight="1" x14ac:dyDescent="0.3">
      <c r="B39" s="27" t="s">
        <v>43</v>
      </c>
      <c r="C39" s="28">
        <f>C37/C35</f>
        <v>1.0718940652040909</v>
      </c>
      <c r="D39" s="20"/>
      <c r="E39" s="29"/>
      <c r="F39" s="30"/>
      <c r="G39" s="26"/>
      <c r="H39" s="26"/>
      <c r="I39" s="31"/>
      <c r="J39" s="30"/>
      <c r="K39" s="9"/>
      <c r="L39" s="10"/>
      <c r="M39" s="10"/>
    </row>
    <row r="40" spans="1:13" ht="14.25" customHeight="1" x14ac:dyDescent="0.3">
      <c r="A40" s="32"/>
      <c r="B40" s="33"/>
      <c r="C40" s="34"/>
      <c r="D40" s="35"/>
      <c r="E40" s="34"/>
      <c r="G40" s="36"/>
      <c r="H40" s="36"/>
      <c r="I40" s="37"/>
      <c r="J40" s="38"/>
    </row>
    <row r="41" spans="1:13" ht="16.5" customHeight="1" x14ac:dyDescent="0.3">
      <c r="A41" s="5"/>
      <c r="B41" s="39" t="s">
        <v>24</v>
      </c>
      <c r="C41" s="39"/>
      <c r="D41" s="40" t="s">
        <v>25</v>
      </c>
      <c r="E41" s="41"/>
      <c r="F41" s="40" t="s">
        <v>26</v>
      </c>
      <c r="G41" s="36"/>
      <c r="H41" s="36"/>
      <c r="I41" s="37"/>
      <c r="J41" s="38"/>
    </row>
    <row r="42" spans="1:13" ht="59.25" customHeight="1" x14ac:dyDescent="0.3">
      <c r="A42" s="42" t="s">
        <v>27</v>
      </c>
      <c r="B42" s="43"/>
      <c r="C42" s="44"/>
      <c r="D42" s="43"/>
      <c r="E42" s="45"/>
      <c r="F42" s="46"/>
      <c r="G42" s="36"/>
      <c r="H42" s="36"/>
      <c r="I42" s="37"/>
      <c r="J42" s="38"/>
    </row>
    <row r="43" spans="1:13" ht="59.25" customHeight="1" x14ac:dyDescent="0.3">
      <c r="A43" s="42" t="s">
        <v>28</v>
      </c>
      <c r="B43" s="47"/>
      <c r="C43" s="48"/>
      <c r="D43" s="47"/>
      <c r="E43" s="45"/>
      <c r="F43" s="49"/>
      <c r="G43" s="50"/>
      <c r="H43" s="50"/>
      <c r="I43" s="51"/>
    </row>
    <row r="44" spans="1:13" ht="13.5" customHeight="1" x14ac:dyDescent="0.3">
      <c r="A44" s="50"/>
      <c r="B44" s="50"/>
      <c r="C44" s="50"/>
      <c r="D44" s="51"/>
      <c r="F44" s="50"/>
      <c r="G44" s="50"/>
      <c r="H44" s="50"/>
      <c r="I44" s="51"/>
    </row>
    <row r="45" spans="1:13" ht="13.5" customHeight="1" x14ac:dyDescent="0.3">
      <c r="A45" s="50"/>
      <c r="B45" s="50"/>
      <c r="C45" s="50"/>
      <c r="D45" s="51"/>
      <c r="F45" s="50"/>
      <c r="G45" s="50"/>
      <c r="H45" s="50"/>
      <c r="I45" s="51"/>
    </row>
    <row r="47" spans="1:13" ht="13.5" customHeight="1" x14ac:dyDescent="0.3">
      <c r="A47" s="52"/>
      <c r="B47" s="52"/>
      <c r="C47" s="52"/>
      <c r="F47" s="52"/>
      <c r="G47" s="52"/>
      <c r="H47" s="52"/>
    </row>
    <row r="48" spans="1:13" ht="13.5" customHeight="1" x14ac:dyDescent="0.3">
      <c r="A48" s="53"/>
      <c r="B48" s="53"/>
      <c r="C48" s="53"/>
      <c r="F48" s="53"/>
      <c r="G48" s="53"/>
      <c r="H48" s="53"/>
    </row>
    <row r="49" spans="1:8" x14ac:dyDescent="0.3">
      <c r="B49" s="54"/>
      <c r="C49" s="54"/>
      <c r="G49" s="54"/>
      <c r="H49" s="54"/>
    </row>
    <row r="50" spans="1:8" x14ac:dyDescent="0.3">
      <c r="A50" s="55"/>
      <c r="F50" s="55"/>
    </row>
    <row r="51" spans="1:8" x14ac:dyDescent="0.3">
      <c r="C51" s="56"/>
    </row>
    <row r="52" spans="1:8" x14ac:dyDescent="0.3">
      <c r="C52" s="56"/>
    </row>
    <row r="57" spans="1:8" ht="13.5" customHeight="1" x14ac:dyDescent="0.3">
      <c r="C57" s="50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76" orientation="portrait" r:id="rId1"/>
  <headerFooter alignWithMargins="0">
    <oddHeader>&amp;LVer 1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zoomScale="55" zoomScaleNormal="75" workbookViewId="0">
      <selection sqref="A1:I81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22" t="s">
        <v>29</v>
      </c>
      <c r="B1" s="322"/>
      <c r="C1" s="322"/>
      <c r="D1" s="322"/>
      <c r="E1" s="322"/>
      <c r="F1" s="322"/>
      <c r="G1" s="322"/>
      <c r="H1" s="322"/>
    </row>
    <row r="2" spans="1:8" x14ac:dyDescent="0.25">
      <c r="A2" s="322"/>
      <c r="B2" s="322"/>
      <c r="C2" s="322"/>
      <c r="D2" s="322"/>
      <c r="E2" s="322"/>
      <c r="F2" s="322"/>
      <c r="G2" s="322"/>
      <c r="H2" s="322"/>
    </row>
    <row r="3" spans="1:8" x14ac:dyDescent="0.25">
      <c r="A3" s="322"/>
      <c r="B3" s="322"/>
      <c r="C3" s="322"/>
      <c r="D3" s="322"/>
      <c r="E3" s="322"/>
      <c r="F3" s="322"/>
      <c r="G3" s="322"/>
      <c r="H3" s="322"/>
    </row>
    <row r="4" spans="1:8" x14ac:dyDescent="0.25">
      <c r="A4" s="322"/>
      <c r="B4" s="322"/>
      <c r="C4" s="322"/>
      <c r="D4" s="322"/>
      <c r="E4" s="322"/>
      <c r="F4" s="322"/>
      <c r="G4" s="322"/>
      <c r="H4" s="322"/>
    </row>
    <row r="5" spans="1:8" x14ac:dyDescent="0.25">
      <c r="A5" s="322"/>
      <c r="B5" s="322"/>
      <c r="C5" s="322"/>
      <c r="D5" s="322"/>
      <c r="E5" s="322"/>
      <c r="F5" s="322"/>
      <c r="G5" s="322"/>
      <c r="H5" s="322"/>
    </row>
    <row r="6" spans="1:8" x14ac:dyDescent="0.25">
      <c r="A6" s="322"/>
      <c r="B6" s="322"/>
      <c r="C6" s="322"/>
      <c r="D6" s="322"/>
      <c r="E6" s="322"/>
      <c r="F6" s="322"/>
      <c r="G6" s="322"/>
      <c r="H6" s="322"/>
    </row>
    <row r="7" spans="1:8" x14ac:dyDescent="0.25">
      <c r="A7" s="322"/>
      <c r="B7" s="322"/>
      <c r="C7" s="322"/>
      <c r="D7" s="322"/>
      <c r="E7" s="322"/>
      <c r="F7" s="322"/>
      <c r="G7" s="322"/>
      <c r="H7" s="322"/>
    </row>
    <row r="8" spans="1:8" x14ac:dyDescent="0.25">
      <c r="A8" s="323" t="s">
        <v>30</v>
      </c>
      <c r="B8" s="323"/>
      <c r="C8" s="323"/>
      <c r="D8" s="323"/>
      <c r="E8" s="323"/>
      <c r="F8" s="323"/>
      <c r="G8" s="323"/>
      <c r="H8" s="323"/>
    </row>
    <row r="9" spans="1:8" x14ac:dyDescent="0.25">
      <c r="A9" s="323"/>
      <c r="B9" s="323"/>
      <c r="C9" s="323"/>
      <c r="D9" s="323"/>
      <c r="E9" s="323"/>
      <c r="F9" s="323"/>
      <c r="G9" s="323"/>
      <c r="H9" s="323"/>
    </row>
    <row r="10" spans="1:8" x14ac:dyDescent="0.25">
      <c r="A10" s="323"/>
      <c r="B10" s="323"/>
      <c r="C10" s="323"/>
      <c r="D10" s="323"/>
      <c r="E10" s="323"/>
      <c r="F10" s="323"/>
      <c r="G10" s="323"/>
      <c r="H10" s="323"/>
    </row>
    <row r="11" spans="1:8" x14ac:dyDescent="0.25">
      <c r="A11" s="323"/>
      <c r="B11" s="323"/>
      <c r="C11" s="323"/>
      <c r="D11" s="323"/>
      <c r="E11" s="323"/>
      <c r="F11" s="323"/>
      <c r="G11" s="323"/>
      <c r="H11" s="323"/>
    </row>
    <row r="12" spans="1:8" x14ac:dyDescent="0.25">
      <c r="A12" s="323"/>
      <c r="B12" s="323"/>
      <c r="C12" s="323"/>
      <c r="D12" s="323"/>
      <c r="E12" s="323"/>
      <c r="F12" s="323"/>
      <c r="G12" s="323"/>
      <c r="H12" s="323"/>
    </row>
    <row r="13" spans="1:8" x14ac:dyDescent="0.25">
      <c r="A13" s="323"/>
      <c r="B13" s="323"/>
      <c r="C13" s="323"/>
      <c r="D13" s="323"/>
      <c r="E13" s="323"/>
      <c r="F13" s="323"/>
      <c r="G13" s="323"/>
      <c r="H13" s="323"/>
    </row>
    <row r="14" spans="1:8" x14ac:dyDescent="0.25">
      <c r="A14" s="323"/>
      <c r="B14" s="323"/>
      <c r="C14" s="323"/>
      <c r="D14" s="323"/>
      <c r="E14" s="323"/>
      <c r="F14" s="323"/>
      <c r="G14" s="323"/>
      <c r="H14" s="323"/>
    </row>
    <row r="15" spans="1:8" ht="19.5" customHeight="1" x14ac:dyDescent="0.25"/>
    <row r="16" spans="1:8" ht="19.5" customHeight="1" x14ac:dyDescent="0.3">
      <c r="A16" s="316" t="s">
        <v>31</v>
      </c>
      <c r="B16" s="317"/>
      <c r="C16" s="317"/>
      <c r="D16" s="317"/>
      <c r="E16" s="317"/>
      <c r="F16" s="317"/>
      <c r="G16" s="317"/>
      <c r="H16" s="318"/>
    </row>
    <row r="17" spans="1:14" ht="20.25" customHeight="1" x14ac:dyDescent="0.25">
      <c r="A17" s="324" t="s">
        <v>44</v>
      </c>
      <c r="B17" s="324"/>
      <c r="C17" s="324"/>
      <c r="D17" s="324"/>
      <c r="E17" s="324"/>
      <c r="F17" s="324"/>
      <c r="G17" s="324"/>
      <c r="H17" s="324"/>
    </row>
    <row r="18" spans="1:14" ht="26.25" customHeight="1" x14ac:dyDescent="0.4">
      <c r="A18" s="64" t="s">
        <v>33</v>
      </c>
      <c r="B18" s="325" t="s">
        <v>111</v>
      </c>
      <c r="C18" s="325"/>
    </row>
    <row r="19" spans="1:14" ht="26.25" customHeight="1" x14ac:dyDescent="0.4">
      <c r="A19" s="64" t="s">
        <v>34</v>
      </c>
      <c r="B19" s="165" t="s">
        <v>7</v>
      </c>
      <c r="C19" s="188">
        <v>25</v>
      </c>
    </row>
    <row r="20" spans="1:14" ht="26.25" customHeight="1" x14ac:dyDescent="0.4">
      <c r="A20" s="64" t="s">
        <v>35</v>
      </c>
      <c r="B20" s="165" t="s">
        <v>109</v>
      </c>
      <c r="C20" s="166"/>
    </row>
    <row r="21" spans="1:14" ht="26.25" customHeight="1" x14ac:dyDescent="0.4">
      <c r="A21" s="64" t="s">
        <v>36</v>
      </c>
      <c r="B21" s="326" t="s">
        <v>10</v>
      </c>
      <c r="C21" s="326"/>
      <c r="D21" s="326"/>
      <c r="E21" s="326"/>
      <c r="F21" s="326"/>
      <c r="G21" s="326"/>
      <c r="H21" s="326"/>
      <c r="I21" s="326"/>
    </row>
    <row r="22" spans="1:14" ht="26.25" customHeight="1" x14ac:dyDescent="0.4">
      <c r="A22" s="64" t="s">
        <v>37</v>
      </c>
      <c r="B22" s="167">
        <v>42653</v>
      </c>
      <c r="C22" s="166"/>
      <c r="D22" s="166"/>
      <c r="E22" s="166"/>
      <c r="F22" s="166"/>
      <c r="G22" s="166"/>
      <c r="H22" s="166"/>
      <c r="I22" s="166"/>
    </row>
    <row r="23" spans="1:14" ht="26.25" customHeight="1" x14ac:dyDescent="0.4">
      <c r="A23" s="64" t="s">
        <v>38</v>
      </c>
      <c r="B23" s="167">
        <v>42660</v>
      </c>
      <c r="C23" s="166"/>
      <c r="D23" s="166"/>
      <c r="E23" s="166"/>
      <c r="F23" s="166"/>
      <c r="G23" s="166"/>
      <c r="H23" s="166"/>
      <c r="I23" s="166"/>
    </row>
    <row r="24" spans="1:14" ht="18.75" x14ac:dyDescent="0.3">
      <c r="A24" s="64"/>
      <c r="B24" s="66"/>
    </row>
    <row r="25" spans="1:14" ht="18.75" x14ac:dyDescent="0.3">
      <c r="A25" s="62" t="s">
        <v>1</v>
      </c>
      <c r="B25" s="66"/>
    </row>
    <row r="26" spans="1:14" ht="26.25" customHeight="1" x14ac:dyDescent="0.4">
      <c r="A26" s="67" t="s">
        <v>4</v>
      </c>
      <c r="B26" s="325" t="s">
        <v>109</v>
      </c>
      <c r="C26" s="325"/>
    </row>
    <row r="27" spans="1:14" ht="26.25" customHeight="1" x14ac:dyDescent="0.4">
      <c r="A27" s="69" t="s">
        <v>45</v>
      </c>
      <c r="B27" s="326" t="s">
        <v>110</v>
      </c>
      <c r="C27" s="326"/>
    </row>
    <row r="28" spans="1:14" ht="27" customHeight="1" x14ac:dyDescent="0.4">
      <c r="A28" s="69" t="s">
        <v>6</v>
      </c>
      <c r="B28" s="164">
        <v>99.8</v>
      </c>
    </row>
    <row r="29" spans="1:14" s="3" customFormat="1" ht="27" customHeight="1" x14ac:dyDescent="0.4">
      <c r="A29" s="69" t="s">
        <v>46</v>
      </c>
      <c r="B29" s="163">
        <v>0</v>
      </c>
      <c r="C29" s="336" t="s">
        <v>47</v>
      </c>
      <c r="D29" s="337"/>
      <c r="E29" s="337"/>
      <c r="F29" s="337"/>
      <c r="G29" s="337"/>
      <c r="H29" s="338"/>
      <c r="I29" s="71"/>
      <c r="J29" s="71"/>
      <c r="K29" s="71"/>
      <c r="L29" s="71"/>
    </row>
    <row r="30" spans="1:14" s="3" customFormat="1" ht="19.5" customHeight="1" x14ac:dyDescent="0.3">
      <c r="A30" s="69" t="s">
        <v>48</v>
      </c>
      <c r="B30" s="68">
        <f>B28-B29</f>
        <v>99.8</v>
      </c>
      <c r="C30" s="72"/>
      <c r="D30" s="72"/>
      <c r="E30" s="72"/>
      <c r="F30" s="72"/>
      <c r="G30" s="72"/>
      <c r="H30" s="73"/>
      <c r="I30" s="71"/>
      <c r="J30" s="71"/>
      <c r="K30" s="71"/>
      <c r="L30" s="71"/>
    </row>
    <row r="31" spans="1:14" s="3" customFormat="1" ht="27" customHeight="1" x14ac:dyDescent="0.4">
      <c r="A31" s="69" t="s">
        <v>49</v>
      </c>
      <c r="B31" s="184">
        <v>1</v>
      </c>
      <c r="C31" s="339" t="s">
        <v>50</v>
      </c>
      <c r="D31" s="340"/>
      <c r="E31" s="340"/>
      <c r="F31" s="340"/>
      <c r="G31" s="340"/>
      <c r="H31" s="341"/>
      <c r="I31" s="71"/>
      <c r="J31" s="71"/>
      <c r="K31" s="71"/>
      <c r="L31" s="71"/>
    </row>
    <row r="32" spans="1:14" s="3" customFormat="1" ht="27" customHeight="1" x14ac:dyDescent="0.4">
      <c r="A32" s="69" t="s">
        <v>51</v>
      </c>
      <c r="B32" s="184">
        <v>1</v>
      </c>
      <c r="C32" s="339" t="s">
        <v>52</v>
      </c>
      <c r="D32" s="340"/>
      <c r="E32" s="340"/>
      <c r="F32" s="340"/>
      <c r="G32" s="340"/>
      <c r="H32" s="341"/>
      <c r="I32" s="71"/>
      <c r="J32" s="71"/>
      <c r="K32" s="71"/>
      <c r="L32" s="75"/>
      <c r="M32" s="75"/>
      <c r="N32" s="76"/>
    </row>
    <row r="33" spans="1:14" s="3" customFormat="1" ht="17.25" customHeight="1" x14ac:dyDescent="0.3">
      <c r="A33" s="69"/>
      <c r="B33" s="74"/>
      <c r="C33" s="77"/>
      <c r="D33" s="77"/>
      <c r="E33" s="77"/>
      <c r="F33" s="77"/>
      <c r="G33" s="77"/>
      <c r="H33" s="77"/>
      <c r="I33" s="71"/>
      <c r="J33" s="71"/>
      <c r="K33" s="71"/>
      <c r="L33" s="75"/>
      <c r="M33" s="75"/>
      <c r="N33" s="76"/>
    </row>
    <row r="34" spans="1:14" s="3" customFormat="1" ht="18.75" x14ac:dyDescent="0.3">
      <c r="A34" s="69" t="s">
        <v>53</v>
      </c>
      <c r="B34" s="78">
        <f>B31/B32</f>
        <v>1</v>
      </c>
      <c r="C34" s="63" t="s">
        <v>54</v>
      </c>
      <c r="D34" s="63"/>
      <c r="E34" s="63"/>
      <c r="F34" s="63"/>
      <c r="G34" s="63"/>
      <c r="H34" s="63"/>
      <c r="I34" s="71"/>
      <c r="J34" s="71"/>
      <c r="K34" s="71"/>
      <c r="L34" s="75"/>
      <c r="M34" s="75"/>
      <c r="N34" s="76"/>
    </row>
    <row r="35" spans="1:14" s="3" customFormat="1" ht="19.5" customHeight="1" x14ac:dyDescent="0.3">
      <c r="A35" s="69"/>
      <c r="B35" s="68"/>
      <c r="H35" s="63"/>
      <c r="I35" s="71"/>
      <c r="J35" s="71"/>
      <c r="K35" s="71"/>
      <c r="L35" s="75"/>
      <c r="M35" s="75"/>
      <c r="N35" s="76"/>
    </row>
    <row r="36" spans="1:14" s="3" customFormat="1" ht="27" customHeight="1" x14ac:dyDescent="0.4">
      <c r="A36" s="79" t="s">
        <v>55</v>
      </c>
      <c r="B36" s="168">
        <v>25</v>
      </c>
      <c r="C36" s="63"/>
      <c r="D36" s="328" t="s">
        <v>56</v>
      </c>
      <c r="E36" s="329"/>
      <c r="F36" s="125" t="s">
        <v>57</v>
      </c>
      <c r="G36" s="126"/>
      <c r="J36" s="71"/>
      <c r="K36" s="71"/>
      <c r="L36" s="75"/>
      <c r="M36" s="75"/>
      <c r="N36" s="76"/>
    </row>
    <row r="37" spans="1:14" s="3" customFormat="1" ht="26.25" customHeight="1" x14ac:dyDescent="0.4">
      <c r="A37" s="80" t="s">
        <v>58</v>
      </c>
      <c r="B37" s="169">
        <v>20</v>
      </c>
      <c r="C37" s="82" t="s">
        <v>59</v>
      </c>
      <c r="D37" s="83" t="s">
        <v>60</v>
      </c>
      <c r="E37" s="115" t="s">
        <v>61</v>
      </c>
      <c r="F37" s="83" t="s">
        <v>60</v>
      </c>
      <c r="G37" s="84" t="s">
        <v>61</v>
      </c>
      <c r="J37" s="71"/>
      <c r="K37" s="71"/>
      <c r="L37" s="75"/>
      <c r="M37" s="75"/>
      <c r="N37" s="76"/>
    </row>
    <row r="38" spans="1:14" s="3" customFormat="1" ht="26.25" customHeight="1" x14ac:dyDescent="0.4">
      <c r="A38" s="80" t="s">
        <v>62</v>
      </c>
      <c r="B38" s="169">
        <v>100</v>
      </c>
      <c r="C38" s="85">
        <v>1</v>
      </c>
      <c r="D38" s="170">
        <v>63838447</v>
      </c>
      <c r="E38" s="129">
        <f>IF(ISBLANK(D38),"-",$D$48/$D$45*D38)</f>
        <v>67868837.941134259</v>
      </c>
      <c r="F38" s="170">
        <v>66616918</v>
      </c>
      <c r="G38" s="121">
        <f>IF(ISBLANK(F38),"-",$D$48/$F$45*F38)</f>
        <v>66451387.593504578</v>
      </c>
      <c r="J38" s="71"/>
      <c r="K38" s="71"/>
      <c r="L38" s="75"/>
      <c r="M38" s="75"/>
      <c r="N38" s="76"/>
    </row>
    <row r="39" spans="1:14" s="3" customFormat="1" ht="26.25" customHeight="1" x14ac:dyDescent="0.4">
      <c r="A39" s="80" t="s">
        <v>63</v>
      </c>
      <c r="B39" s="169">
        <v>1</v>
      </c>
      <c r="C39" s="81">
        <v>2</v>
      </c>
      <c r="D39" s="171">
        <v>61894204</v>
      </c>
      <c r="E39" s="130">
        <f>IF(ISBLANK(D39),"-",$D$48/$D$45*D39)</f>
        <v>65801846.664150588</v>
      </c>
      <c r="F39" s="171">
        <v>66571540</v>
      </c>
      <c r="G39" s="122">
        <f>IF(ISBLANK(F39),"-",$D$48/$F$45*F39)</f>
        <v>66406122.349228077</v>
      </c>
      <c r="J39" s="71"/>
      <c r="K39" s="71"/>
      <c r="L39" s="75"/>
      <c r="M39" s="75"/>
      <c r="N39" s="76"/>
    </row>
    <row r="40" spans="1:14" ht="26.25" customHeight="1" x14ac:dyDescent="0.4">
      <c r="A40" s="80" t="s">
        <v>64</v>
      </c>
      <c r="B40" s="169">
        <v>1</v>
      </c>
      <c r="C40" s="81">
        <v>3</v>
      </c>
      <c r="D40" s="171">
        <v>62018536</v>
      </c>
      <c r="E40" s="130">
        <f>IF(ISBLANK(D40),"-",$D$48/$D$45*D40)</f>
        <v>65934028.268739074</v>
      </c>
      <c r="F40" s="171">
        <v>66731103</v>
      </c>
      <c r="G40" s="122">
        <f>IF(ISBLANK(F40),"-",$D$48/$F$45*F40)</f>
        <v>66565288.865436196</v>
      </c>
      <c r="L40" s="75"/>
      <c r="M40" s="75"/>
      <c r="N40" s="86"/>
    </row>
    <row r="41" spans="1:14" ht="26.25" customHeight="1" x14ac:dyDescent="0.4">
      <c r="A41" s="80" t="s">
        <v>65</v>
      </c>
      <c r="B41" s="169">
        <v>1</v>
      </c>
      <c r="C41" s="87">
        <v>4</v>
      </c>
      <c r="D41" s="172"/>
      <c r="E41" s="131" t="str">
        <f>IF(ISBLANK(D41),"-",$D$48/$D$45*D41)</f>
        <v>-</v>
      </c>
      <c r="F41" s="172"/>
      <c r="G41" s="123" t="str">
        <f>IF(ISBLANK(F41),"-",$D$48/$F$45*F41)</f>
        <v>-</v>
      </c>
      <c r="L41" s="75"/>
      <c r="M41" s="75"/>
      <c r="N41" s="86"/>
    </row>
    <row r="42" spans="1:14" ht="27" customHeight="1" x14ac:dyDescent="0.4">
      <c r="A42" s="80" t="s">
        <v>66</v>
      </c>
      <c r="B42" s="169">
        <v>1</v>
      </c>
      <c r="C42" s="88" t="s">
        <v>67</v>
      </c>
      <c r="D42" s="149">
        <f>AVERAGE(D38:D41)</f>
        <v>62583729</v>
      </c>
      <c r="E42" s="111">
        <f>AVERAGE(E38:E41)</f>
        <v>66534904.291341305</v>
      </c>
      <c r="F42" s="89">
        <f>AVERAGE(F38:F41)</f>
        <v>66639853.666666664</v>
      </c>
      <c r="G42" s="90">
        <f>AVERAGE(G38:G41)</f>
        <v>66474266.269389622</v>
      </c>
    </row>
    <row r="43" spans="1:14" ht="26.25" customHeight="1" x14ac:dyDescent="0.4">
      <c r="A43" s="80" t="s">
        <v>68</v>
      </c>
      <c r="B43" s="164">
        <v>1</v>
      </c>
      <c r="C43" s="150" t="s">
        <v>69</v>
      </c>
      <c r="D43" s="174">
        <v>18.850000000000001</v>
      </c>
      <c r="E43" s="86"/>
      <c r="F43" s="173">
        <v>20.09</v>
      </c>
      <c r="G43" s="127"/>
    </row>
    <row r="44" spans="1:14" ht="26.25" customHeight="1" x14ac:dyDescent="0.4">
      <c r="A44" s="80" t="s">
        <v>70</v>
      </c>
      <c r="B44" s="164">
        <v>1</v>
      </c>
      <c r="C44" s="151" t="s">
        <v>71</v>
      </c>
      <c r="D44" s="152">
        <f>D43*$B$34</f>
        <v>18.850000000000001</v>
      </c>
      <c r="E44" s="92"/>
      <c r="F44" s="91">
        <f>F43*$B$34</f>
        <v>20.09</v>
      </c>
      <c r="G44" s="94"/>
    </row>
    <row r="45" spans="1:14" ht="19.5" customHeight="1" x14ac:dyDescent="0.3">
      <c r="A45" s="80" t="s">
        <v>72</v>
      </c>
      <c r="B45" s="148">
        <f>(B44/B43)*(B42/B41)*(B40/B39)*(B38/B37)*B36</f>
        <v>125</v>
      </c>
      <c r="C45" s="151" t="s">
        <v>73</v>
      </c>
      <c r="D45" s="153">
        <f>D44*$B$30/100</f>
        <v>18.8123</v>
      </c>
      <c r="E45" s="94"/>
      <c r="F45" s="93">
        <f>F44*$B$30/100</f>
        <v>20.04982</v>
      </c>
      <c r="G45" s="94"/>
    </row>
    <row r="46" spans="1:14" ht="19.5" customHeight="1" x14ac:dyDescent="0.3">
      <c r="A46" s="330" t="s">
        <v>74</v>
      </c>
      <c r="B46" s="334"/>
      <c r="C46" s="151" t="s">
        <v>75</v>
      </c>
      <c r="D46" s="152">
        <f>D45/$B$45</f>
        <v>0.1504984</v>
      </c>
      <c r="E46" s="94"/>
      <c r="F46" s="95">
        <f>F45/$B$45</f>
        <v>0.16039856</v>
      </c>
      <c r="G46" s="94"/>
    </row>
    <row r="47" spans="1:14" ht="27" customHeight="1" x14ac:dyDescent="0.4">
      <c r="A47" s="332"/>
      <c r="B47" s="335"/>
      <c r="C47" s="151" t="s">
        <v>76</v>
      </c>
      <c r="D47" s="175">
        <v>0.16</v>
      </c>
      <c r="E47" s="127"/>
      <c r="F47" s="127"/>
      <c r="G47" s="127"/>
    </row>
    <row r="48" spans="1:14" ht="18.75" x14ac:dyDescent="0.3">
      <c r="C48" s="151" t="s">
        <v>77</v>
      </c>
      <c r="D48" s="153">
        <f>D47*$B$45</f>
        <v>20</v>
      </c>
      <c r="E48" s="94"/>
      <c r="F48" s="94"/>
      <c r="G48" s="94"/>
    </row>
    <row r="49" spans="1:12" ht="19.5" customHeight="1" x14ac:dyDescent="0.3">
      <c r="C49" s="154" t="s">
        <v>78</v>
      </c>
      <c r="D49" s="155">
        <f>D48/B34</f>
        <v>20</v>
      </c>
      <c r="E49" s="113"/>
      <c r="F49" s="113"/>
      <c r="G49" s="113"/>
    </row>
    <row r="50" spans="1:12" ht="18.75" x14ac:dyDescent="0.3">
      <c r="C50" s="156" t="s">
        <v>79</v>
      </c>
      <c r="D50" s="157">
        <f>AVERAGE(E38:E41,G38:G41)</f>
        <v>66504585.28036546</v>
      </c>
      <c r="E50" s="112"/>
      <c r="F50" s="112"/>
      <c r="G50" s="112"/>
    </row>
    <row r="51" spans="1:12" ht="18.75" x14ac:dyDescent="0.3">
      <c r="C51" s="96" t="s">
        <v>80</v>
      </c>
      <c r="D51" s="99">
        <f>STDEV(E38:E41,G38:G41)/D50</f>
        <v>1.1042960735870648E-2</v>
      </c>
      <c r="E51" s="92"/>
      <c r="F51" s="92"/>
      <c r="G51" s="92"/>
    </row>
    <row r="52" spans="1:12" ht="19.5" customHeight="1" x14ac:dyDescent="0.3">
      <c r="C52" s="97" t="s">
        <v>18</v>
      </c>
      <c r="D52" s="100">
        <f>COUNT(E38:E41,G38:G41)</f>
        <v>6</v>
      </c>
      <c r="E52" s="92"/>
      <c r="F52" s="92"/>
      <c r="G52" s="92"/>
    </row>
    <row r="54" spans="1:12" ht="18.75" x14ac:dyDescent="0.3">
      <c r="A54" s="62" t="s">
        <v>1</v>
      </c>
      <c r="B54" s="101" t="s">
        <v>81</v>
      </c>
    </row>
    <row r="55" spans="1:12" ht="18.75" x14ac:dyDescent="0.3">
      <c r="A55" s="63" t="s">
        <v>82</v>
      </c>
      <c r="B55" s="65" t="str">
        <f>B21</f>
        <v>Each 5mL contains Trimethoprim BP 40mg, Sulphamethoxazole BP 200mg</v>
      </c>
    </row>
    <row r="56" spans="1:12" ht="26.25" customHeight="1" x14ac:dyDescent="0.4">
      <c r="A56" s="159" t="s">
        <v>83</v>
      </c>
      <c r="B56" s="176">
        <v>5</v>
      </c>
      <c r="C56" s="140" t="s">
        <v>84</v>
      </c>
      <c r="D56" s="177">
        <v>200</v>
      </c>
      <c r="E56" s="140" t="str">
        <f>B20</f>
        <v>Sulfamethoxazole</v>
      </c>
    </row>
    <row r="57" spans="1:12" ht="18.75" x14ac:dyDescent="0.3">
      <c r="A57" s="65" t="s">
        <v>85</v>
      </c>
      <c r="B57" s="187">
        <f>'Relative Density'!C39</f>
        <v>1.0718940652040909</v>
      </c>
    </row>
    <row r="58" spans="1:12" s="27" customFormat="1" ht="18.75" x14ac:dyDescent="0.3">
      <c r="A58" s="138" t="s">
        <v>86</v>
      </c>
      <c r="B58" s="139">
        <f>B56</f>
        <v>5</v>
      </c>
      <c r="C58" s="140" t="s">
        <v>87</v>
      </c>
      <c r="D58" s="160">
        <f>B57*B56</f>
        <v>5.359470326020455</v>
      </c>
    </row>
    <row r="59" spans="1:12" ht="19.5" customHeight="1" x14ac:dyDescent="0.25"/>
    <row r="60" spans="1:12" s="3" customFormat="1" ht="27" customHeight="1" x14ac:dyDescent="0.4">
      <c r="A60" s="79" t="s">
        <v>88</v>
      </c>
      <c r="B60" s="168">
        <v>100</v>
      </c>
      <c r="C60" s="63"/>
      <c r="D60" s="103" t="s">
        <v>89</v>
      </c>
      <c r="E60" s="102" t="s">
        <v>90</v>
      </c>
      <c r="F60" s="102" t="s">
        <v>60</v>
      </c>
      <c r="G60" s="102" t="s">
        <v>91</v>
      </c>
      <c r="H60" s="82" t="s">
        <v>92</v>
      </c>
      <c r="L60" s="71"/>
    </row>
    <row r="61" spans="1:12" s="3" customFormat="1" ht="24" customHeight="1" x14ac:dyDescent="0.4">
      <c r="A61" s="80" t="s">
        <v>93</v>
      </c>
      <c r="B61" s="169">
        <v>5</v>
      </c>
      <c r="C61" s="345" t="s">
        <v>94</v>
      </c>
      <c r="D61" s="342">
        <v>4.18865</v>
      </c>
      <c r="E61" s="133">
        <v>1</v>
      </c>
      <c r="F61" s="178">
        <v>59345376</v>
      </c>
      <c r="G61" s="144">
        <f>IF(ISBLANK(F61),"-",(F61/$D$50*$D$47*$B$69)*$D$58/$D$61)</f>
        <v>182.68507884545505</v>
      </c>
      <c r="H61" s="141">
        <f t="shared" ref="H61:H72" si="0">IF(ISBLANK(F61),"-",G61/$D$56)</f>
        <v>0.91342539422727531</v>
      </c>
      <c r="L61" s="71"/>
    </row>
    <row r="62" spans="1:12" s="3" customFormat="1" ht="26.25" customHeight="1" x14ac:dyDescent="0.4">
      <c r="A62" s="80" t="s">
        <v>95</v>
      </c>
      <c r="B62" s="169">
        <v>50</v>
      </c>
      <c r="C62" s="346"/>
      <c r="D62" s="343"/>
      <c r="E62" s="134">
        <v>2</v>
      </c>
      <c r="F62" s="171">
        <v>59261639</v>
      </c>
      <c r="G62" s="145">
        <f>IF(ISBLANK(F62),"-",(F62/$D$50*$D$47*$B$69)*$D$58/$D$61)</f>
        <v>182.42730812297648</v>
      </c>
      <c r="H62" s="142">
        <f t="shared" si="0"/>
        <v>0.91213654061488247</v>
      </c>
      <c r="L62" s="71"/>
    </row>
    <row r="63" spans="1:12" s="3" customFormat="1" ht="24.75" customHeight="1" x14ac:dyDescent="0.4">
      <c r="A63" s="80" t="s">
        <v>96</v>
      </c>
      <c r="B63" s="169">
        <v>1</v>
      </c>
      <c r="C63" s="346"/>
      <c r="D63" s="343"/>
      <c r="E63" s="134">
        <v>3</v>
      </c>
      <c r="F63" s="171">
        <v>59670885</v>
      </c>
      <c r="G63" s="145">
        <f>IF(ISBLANK(F63),"-",(F63/$D$50*$D$47*$B$69)*$D$58/$D$61)</f>
        <v>183.68710531049769</v>
      </c>
      <c r="H63" s="142">
        <f t="shared" si="0"/>
        <v>0.91843552655248839</v>
      </c>
      <c r="L63" s="71"/>
    </row>
    <row r="64" spans="1:12" ht="27" customHeight="1" x14ac:dyDescent="0.4">
      <c r="A64" s="80" t="s">
        <v>97</v>
      </c>
      <c r="B64" s="169">
        <v>1</v>
      </c>
      <c r="C64" s="347"/>
      <c r="D64" s="344"/>
      <c r="E64" s="135">
        <v>4</v>
      </c>
      <c r="F64" s="179"/>
      <c r="G64" s="145" t="str">
        <f>IF(ISBLANK(F64),"-",(F64/$D$50*$D$47*$B$69)*$D$58/$D$61)</f>
        <v>-</v>
      </c>
      <c r="H64" s="142" t="str">
        <f t="shared" si="0"/>
        <v>-</v>
      </c>
    </row>
    <row r="65" spans="1:11" ht="24.75" customHeight="1" x14ac:dyDescent="0.4">
      <c r="A65" s="80" t="s">
        <v>98</v>
      </c>
      <c r="B65" s="169">
        <v>1</v>
      </c>
      <c r="C65" s="345" t="s">
        <v>99</v>
      </c>
      <c r="D65" s="342">
        <v>3.94278</v>
      </c>
      <c r="E65" s="104">
        <v>1</v>
      </c>
      <c r="F65" s="171">
        <v>57550072</v>
      </c>
      <c r="G65" s="144">
        <f>IF(ISBLANK(F65),"-",(F65/$D$50*$D$47*$B$69)*$D$58/$D$65)</f>
        <v>188.20605442266859</v>
      </c>
      <c r="H65" s="141">
        <f t="shared" si="0"/>
        <v>0.94103027211334289</v>
      </c>
    </row>
    <row r="66" spans="1:11" ht="23.25" customHeight="1" x14ac:dyDescent="0.4">
      <c r="A66" s="80" t="s">
        <v>100</v>
      </c>
      <c r="B66" s="169">
        <v>1</v>
      </c>
      <c r="C66" s="346"/>
      <c r="D66" s="343"/>
      <c r="E66" s="105">
        <v>2</v>
      </c>
      <c r="F66" s="171">
        <v>57440469</v>
      </c>
      <c r="G66" s="145">
        <f>IF(ISBLANK(F66),"-",(F66/$D$50*$D$47*$B$69)*$D$58/$D$65)</f>
        <v>187.84761962900083</v>
      </c>
      <c r="H66" s="142">
        <f t="shared" si="0"/>
        <v>0.93923809814500414</v>
      </c>
    </row>
    <row r="67" spans="1:11" ht="24.75" customHeight="1" x14ac:dyDescent="0.4">
      <c r="A67" s="80" t="s">
        <v>101</v>
      </c>
      <c r="B67" s="169">
        <v>1</v>
      </c>
      <c r="C67" s="346"/>
      <c r="D67" s="343"/>
      <c r="E67" s="105">
        <v>3</v>
      </c>
      <c r="F67" s="171">
        <v>57550184</v>
      </c>
      <c r="G67" s="145">
        <f>IF(ISBLANK(F67),"-",(F67/$D$50*$D$47*$B$69)*$D$58/$D$65)</f>
        <v>188.20642069637364</v>
      </c>
      <c r="H67" s="142">
        <f t="shared" si="0"/>
        <v>0.94103210348186817</v>
      </c>
    </row>
    <row r="68" spans="1:11" ht="27" customHeight="1" x14ac:dyDescent="0.4">
      <c r="A68" s="80" t="s">
        <v>102</v>
      </c>
      <c r="B68" s="169">
        <v>1</v>
      </c>
      <c r="C68" s="347"/>
      <c r="D68" s="344"/>
      <c r="E68" s="106">
        <v>4</v>
      </c>
      <c r="F68" s="179"/>
      <c r="G68" s="146" t="str">
        <f>IF(ISBLANK(F68),"-",(F68/$D$50*$D$47*$B$69)*$D$58/$D$65)</f>
        <v>-</v>
      </c>
      <c r="H68" s="143" t="str">
        <f t="shared" si="0"/>
        <v>-</v>
      </c>
    </row>
    <row r="69" spans="1:11" ht="23.25" customHeight="1" x14ac:dyDescent="0.4">
      <c r="A69" s="80" t="s">
        <v>103</v>
      </c>
      <c r="B69" s="147">
        <f>(B68/B67)*(B66/B65)*(B64/B63)*(B62/B61)*B60</f>
        <v>1000</v>
      </c>
      <c r="C69" s="345" t="s">
        <v>104</v>
      </c>
      <c r="D69" s="342">
        <v>4.4690799999999999</v>
      </c>
      <c r="E69" s="104">
        <v>1</v>
      </c>
      <c r="F69" s="178">
        <v>65019662</v>
      </c>
      <c r="G69" s="144">
        <f>IF(ISBLANK(F69),"-",(F69/$D$50*$D$47*$B$69)*$D$58/$D$69)</f>
        <v>187.59309228135942</v>
      </c>
      <c r="H69" s="142">
        <f t="shared" si="0"/>
        <v>0.93796546140679704</v>
      </c>
    </row>
    <row r="70" spans="1:11" ht="22.5" customHeight="1" x14ac:dyDescent="0.4">
      <c r="A70" s="158" t="s">
        <v>105</v>
      </c>
      <c r="B70" s="180">
        <f>(D47*B69)/D56*D58</f>
        <v>4.2875762608163646</v>
      </c>
      <c r="C70" s="346"/>
      <c r="D70" s="343"/>
      <c r="E70" s="105">
        <v>2</v>
      </c>
      <c r="F70" s="171">
        <v>65065999</v>
      </c>
      <c r="G70" s="145">
        <f>IF(ISBLANK(F70),"-",(F70/$D$50*$D$47*$B$69)*$D$58/$D$69)</f>
        <v>187.72678262747414</v>
      </c>
      <c r="H70" s="142">
        <f t="shared" si="0"/>
        <v>0.93863391313737066</v>
      </c>
    </row>
    <row r="71" spans="1:11" ht="23.25" customHeight="1" x14ac:dyDescent="0.4">
      <c r="A71" s="330" t="s">
        <v>74</v>
      </c>
      <c r="B71" s="331"/>
      <c r="C71" s="346"/>
      <c r="D71" s="343"/>
      <c r="E71" s="105">
        <v>3</v>
      </c>
      <c r="F71" s="171">
        <v>65064828</v>
      </c>
      <c r="G71" s="145">
        <f>IF(ISBLANK(F71),"-",(F71/$D$50*$D$47*$B$69)*$D$58/$D$69)</f>
        <v>187.72340408774775</v>
      </c>
      <c r="H71" s="142">
        <f t="shared" si="0"/>
        <v>0.93861702043873874</v>
      </c>
    </row>
    <row r="72" spans="1:11" ht="23.25" customHeight="1" x14ac:dyDescent="0.4">
      <c r="A72" s="332"/>
      <c r="B72" s="333"/>
      <c r="C72" s="348"/>
      <c r="D72" s="344"/>
      <c r="E72" s="106">
        <v>4</v>
      </c>
      <c r="F72" s="179"/>
      <c r="G72" s="146" t="str">
        <f>IF(ISBLANK(F72),"-",(F72/$D$50*$D$47*$B$69)*$D$58/$D$69)</f>
        <v>-</v>
      </c>
      <c r="H72" s="143" t="str">
        <f t="shared" si="0"/>
        <v>-</v>
      </c>
    </row>
    <row r="73" spans="1:11" ht="26.25" customHeight="1" x14ac:dyDescent="0.4">
      <c r="A73" s="107"/>
      <c r="B73" s="107"/>
      <c r="C73" s="107"/>
      <c r="D73" s="107"/>
      <c r="E73" s="107"/>
      <c r="F73" s="108"/>
      <c r="G73" s="98" t="s">
        <v>67</v>
      </c>
      <c r="H73" s="181">
        <f>AVERAGE(H61:H72)</f>
        <v>0.93116825890197419</v>
      </c>
    </row>
    <row r="74" spans="1:11" ht="26.25" customHeight="1" x14ac:dyDescent="0.4">
      <c r="C74" s="107"/>
      <c r="D74" s="107"/>
      <c r="E74" s="107"/>
      <c r="F74" s="108"/>
      <c r="G74" s="96" t="s">
        <v>80</v>
      </c>
      <c r="H74" s="182">
        <f>STDEV(H61:H72)/H73</f>
        <v>1.3457445952840553E-2</v>
      </c>
    </row>
    <row r="75" spans="1:11" ht="27" customHeight="1" x14ac:dyDescent="0.4">
      <c r="A75" s="107"/>
      <c r="B75" s="107"/>
      <c r="C75" s="108"/>
      <c r="D75" s="109"/>
      <c r="E75" s="109"/>
      <c r="F75" s="108"/>
      <c r="G75" s="97" t="s">
        <v>18</v>
      </c>
      <c r="H75" s="183">
        <f>COUNT(H61:H72)</f>
        <v>9</v>
      </c>
    </row>
    <row r="76" spans="1:11" ht="18.75" x14ac:dyDescent="0.3">
      <c r="A76" s="107"/>
      <c r="B76" s="107"/>
      <c r="C76" s="108"/>
      <c r="D76" s="109"/>
      <c r="E76" s="109"/>
      <c r="F76" s="109"/>
      <c r="G76" s="109"/>
      <c r="H76" s="108"/>
      <c r="I76" s="110"/>
      <c r="J76" s="114"/>
      <c r="K76" s="128"/>
    </row>
    <row r="77" spans="1:11" ht="26.25" customHeight="1" x14ac:dyDescent="0.4">
      <c r="A77" s="67" t="s">
        <v>106</v>
      </c>
      <c r="B77" s="185" t="s">
        <v>107</v>
      </c>
      <c r="C77" s="327" t="str">
        <f>B20</f>
        <v>Sulfamethoxazole</v>
      </c>
      <c r="D77" s="327"/>
      <c r="E77" s="132" t="s">
        <v>108</v>
      </c>
      <c r="F77" s="132"/>
      <c r="G77" s="186">
        <f>H73</f>
        <v>0.93116825890197419</v>
      </c>
      <c r="H77" s="108"/>
      <c r="I77" s="110"/>
      <c r="J77" s="114"/>
      <c r="K77" s="128"/>
    </row>
    <row r="78" spans="1:11" ht="19.5" customHeight="1" x14ac:dyDescent="0.3">
      <c r="A78" s="118"/>
      <c r="B78" s="119"/>
      <c r="C78" s="120"/>
      <c r="D78" s="120"/>
      <c r="E78" s="119"/>
      <c r="F78" s="119"/>
      <c r="G78" s="119"/>
      <c r="H78" s="119"/>
    </row>
    <row r="79" spans="1:11" ht="18.75" x14ac:dyDescent="0.3">
      <c r="B79" s="70" t="s">
        <v>24</v>
      </c>
      <c r="E79" s="108" t="s">
        <v>25</v>
      </c>
      <c r="F79" s="108"/>
      <c r="G79" s="108" t="s">
        <v>26</v>
      </c>
    </row>
    <row r="80" spans="1:11" ht="83.1" customHeight="1" x14ac:dyDescent="0.3">
      <c r="A80" s="114" t="s">
        <v>27</v>
      </c>
      <c r="B80" s="161" t="s">
        <v>114</v>
      </c>
      <c r="C80" s="161"/>
      <c r="D80" s="107"/>
      <c r="E80" s="116"/>
      <c r="F80" s="110"/>
      <c r="G80" s="136"/>
      <c r="H80" s="136"/>
      <c r="I80" s="110"/>
    </row>
    <row r="81" spans="1:9" ht="83.1" customHeight="1" x14ac:dyDescent="0.3">
      <c r="A81" s="114" t="s">
        <v>28</v>
      </c>
      <c r="B81" s="162"/>
      <c r="C81" s="162"/>
      <c r="D81" s="124"/>
      <c r="E81" s="117"/>
      <c r="F81" s="110"/>
      <c r="G81" s="137"/>
      <c r="H81" s="137"/>
      <c r="I81" s="132"/>
    </row>
    <row r="82" spans="1:9" ht="18.75" x14ac:dyDescent="0.3">
      <c r="A82" s="107"/>
      <c r="B82" s="108"/>
      <c r="C82" s="109"/>
      <c r="D82" s="109"/>
      <c r="E82" s="109"/>
      <c r="F82" s="109"/>
      <c r="G82" s="108"/>
      <c r="H82" s="108"/>
      <c r="I82" s="110"/>
    </row>
    <row r="83" spans="1:9" ht="18.75" x14ac:dyDescent="0.3">
      <c r="A83" s="107"/>
      <c r="B83" s="107"/>
      <c r="C83" s="108"/>
      <c r="D83" s="109"/>
      <c r="E83" s="109"/>
      <c r="F83" s="109"/>
      <c r="G83" s="109"/>
      <c r="H83" s="108"/>
      <c r="I83" s="110"/>
    </row>
    <row r="84" spans="1:9" ht="18.75" x14ac:dyDescent="0.3">
      <c r="A84" s="107"/>
      <c r="B84" s="107"/>
      <c r="C84" s="108"/>
      <c r="D84" s="109"/>
      <c r="E84" s="109"/>
      <c r="F84" s="109"/>
      <c r="G84" s="109"/>
      <c r="H84" s="108"/>
      <c r="I84" s="110"/>
    </row>
    <row r="85" spans="1:9" ht="18.75" x14ac:dyDescent="0.3">
      <c r="A85" s="107"/>
      <c r="B85" s="107"/>
      <c r="C85" s="108"/>
      <c r="D85" s="109"/>
      <c r="E85" s="109"/>
      <c r="F85" s="109"/>
      <c r="G85" s="109"/>
      <c r="H85" s="108"/>
      <c r="I85" s="110"/>
    </row>
    <row r="86" spans="1:9" ht="18.75" x14ac:dyDescent="0.3">
      <c r="A86" s="107"/>
      <c r="B86" s="107"/>
      <c r="C86" s="108"/>
      <c r="D86" s="109"/>
      <c r="E86" s="109"/>
      <c r="F86" s="109"/>
      <c r="G86" s="109"/>
      <c r="H86" s="108"/>
      <c r="I86" s="110"/>
    </row>
    <row r="87" spans="1:9" ht="18.75" x14ac:dyDescent="0.3">
      <c r="A87" s="107"/>
      <c r="B87" s="107"/>
      <c r="C87" s="108"/>
      <c r="D87" s="109"/>
      <c r="E87" s="109"/>
      <c r="F87" s="109"/>
      <c r="G87" s="109"/>
      <c r="H87" s="108"/>
      <c r="I87" s="110"/>
    </row>
    <row r="88" spans="1:9" ht="18.75" x14ac:dyDescent="0.3">
      <c r="A88" s="107"/>
      <c r="B88" s="107"/>
      <c r="C88" s="108"/>
      <c r="D88" s="109"/>
      <c r="E88" s="109"/>
      <c r="F88" s="109"/>
      <c r="G88" s="109"/>
      <c r="H88" s="108"/>
      <c r="I88" s="110"/>
    </row>
    <row r="89" spans="1:9" ht="18.75" x14ac:dyDescent="0.3">
      <c r="A89" s="107"/>
      <c r="B89" s="107"/>
      <c r="C89" s="108"/>
      <c r="D89" s="109"/>
      <c r="E89" s="109"/>
      <c r="F89" s="109"/>
      <c r="G89" s="109"/>
      <c r="H89" s="108"/>
      <c r="I89" s="110"/>
    </row>
    <row r="90" spans="1:9" ht="18.75" x14ac:dyDescent="0.3">
      <c r="A90" s="107"/>
      <c r="B90" s="107"/>
      <c r="C90" s="108"/>
      <c r="D90" s="109"/>
      <c r="E90" s="109"/>
      <c r="F90" s="109"/>
      <c r="G90" s="109"/>
      <c r="H90" s="108"/>
      <c r="I90" s="110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orientation="portrait" r:id="rId1"/>
  <headerFooter alignWithMargins="0">
    <oddHeader>&amp;LVer 2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7" zoomScale="55" zoomScaleNormal="75" workbookViewId="0">
      <selection activeCell="F20" sqref="F20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22" t="s">
        <v>29</v>
      </c>
      <c r="B1" s="322"/>
      <c r="C1" s="322"/>
      <c r="D1" s="322"/>
      <c r="E1" s="322"/>
      <c r="F1" s="322"/>
      <c r="G1" s="322"/>
      <c r="H1" s="322"/>
    </row>
    <row r="2" spans="1:8" x14ac:dyDescent="0.25">
      <c r="A2" s="322"/>
      <c r="B2" s="322"/>
      <c r="C2" s="322"/>
      <c r="D2" s="322"/>
      <c r="E2" s="322"/>
      <c r="F2" s="322"/>
      <c r="G2" s="322"/>
      <c r="H2" s="322"/>
    </row>
    <row r="3" spans="1:8" x14ac:dyDescent="0.25">
      <c r="A3" s="322"/>
      <c r="B3" s="322"/>
      <c r="C3" s="322"/>
      <c r="D3" s="322"/>
      <c r="E3" s="322"/>
      <c r="F3" s="322"/>
      <c r="G3" s="322"/>
      <c r="H3" s="322"/>
    </row>
    <row r="4" spans="1:8" x14ac:dyDescent="0.25">
      <c r="A4" s="322"/>
      <c r="B4" s="322"/>
      <c r="C4" s="322"/>
      <c r="D4" s="322"/>
      <c r="E4" s="322"/>
      <c r="F4" s="322"/>
      <c r="G4" s="322"/>
      <c r="H4" s="322"/>
    </row>
    <row r="5" spans="1:8" x14ac:dyDescent="0.25">
      <c r="A5" s="322"/>
      <c r="B5" s="322"/>
      <c r="C5" s="322"/>
      <c r="D5" s="322"/>
      <c r="E5" s="322"/>
      <c r="F5" s="322"/>
      <c r="G5" s="322"/>
      <c r="H5" s="322"/>
    </row>
    <row r="6" spans="1:8" x14ac:dyDescent="0.25">
      <c r="A6" s="322"/>
      <c r="B6" s="322"/>
      <c r="C6" s="322"/>
      <c r="D6" s="322"/>
      <c r="E6" s="322"/>
      <c r="F6" s="322"/>
      <c r="G6" s="322"/>
      <c r="H6" s="322"/>
    </row>
    <row r="7" spans="1:8" x14ac:dyDescent="0.25">
      <c r="A7" s="322"/>
      <c r="B7" s="322"/>
      <c r="C7" s="322"/>
      <c r="D7" s="322"/>
      <c r="E7" s="322"/>
      <c r="F7" s="322"/>
      <c r="G7" s="322"/>
      <c r="H7" s="322"/>
    </row>
    <row r="8" spans="1:8" x14ac:dyDescent="0.25">
      <c r="A8" s="323" t="s">
        <v>30</v>
      </c>
      <c r="B8" s="323"/>
      <c r="C8" s="323"/>
      <c r="D8" s="323"/>
      <c r="E8" s="323"/>
      <c r="F8" s="323"/>
      <c r="G8" s="323"/>
      <c r="H8" s="323"/>
    </row>
    <row r="9" spans="1:8" x14ac:dyDescent="0.25">
      <c r="A9" s="323"/>
      <c r="B9" s="323"/>
      <c r="C9" s="323"/>
      <c r="D9" s="323"/>
      <c r="E9" s="323"/>
      <c r="F9" s="323"/>
      <c r="G9" s="323"/>
      <c r="H9" s="323"/>
    </row>
    <row r="10" spans="1:8" x14ac:dyDescent="0.25">
      <c r="A10" s="323"/>
      <c r="B10" s="323"/>
      <c r="C10" s="323"/>
      <c r="D10" s="323"/>
      <c r="E10" s="323"/>
      <c r="F10" s="323"/>
      <c r="G10" s="323"/>
      <c r="H10" s="323"/>
    </row>
    <row r="11" spans="1:8" x14ac:dyDescent="0.25">
      <c r="A11" s="323"/>
      <c r="B11" s="323"/>
      <c r="C11" s="323"/>
      <c r="D11" s="323"/>
      <c r="E11" s="323"/>
      <c r="F11" s="323"/>
      <c r="G11" s="323"/>
      <c r="H11" s="323"/>
    </row>
    <row r="12" spans="1:8" x14ac:dyDescent="0.25">
      <c r="A12" s="323"/>
      <c r="B12" s="323"/>
      <c r="C12" s="323"/>
      <c r="D12" s="323"/>
      <c r="E12" s="323"/>
      <c r="F12" s="323"/>
      <c r="G12" s="323"/>
      <c r="H12" s="323"/>
    </row>
    <row r="13" spans="1:8" x14ac:dyDescent="0.25">
      <c r="A13" s="323"/>
      <c r="B13" s="323"/>
      <c r="C13" s="323"/>
      <c r="D13" s="323"/>
      <c r="E13" s="323"/>
      <c r="F13" s="323"/>
      <c r="G13" s="323"/>
      <c r="H13" s="323"/>
    </row>
    <row r="14" spans="1:8" x14ac:dyDescent="0.25">
      <c r="A14" s="323"/>
      <c r="B14" s="323"/>
      <c r="C14" s="323"/>
      <c r="D14" s="323"/>
      <c r="E14" s="323"/>
      <c r="F14" s="323"/>
      <c r="G14" s="323"/>
      <c r="H14" s="323"/>
    </row>
    <row r="15" spans="1:8" ht="19.5" customHeight="1" x14ac:dyDescent="0.25"/>
    <row r="16" spans="1:8" ht="19.5" customHeight="1" x14ac:dyDescent="0.3">
      <c r="A16" s="316" t="s">
        <v>31</v>
      </c>
      <c r="B16" s="317"/>
      <c r="C16" s="317"/>
      <c r="D16" s="317"/>
      <c r="E16" s="317"/>
      <c r="F16" s="317"/>
      <c r="G16" s="317"/>
      <c r="H16" s="318"/>
    </row>
    <row r="17" spans="1:14" ht="20.25" customHeight="1" x14ac:dyDescent="0.25">
      <c r="A17" s="324" t="s">
        <v>44</v>
      </c>
      <c r="B17" s="324"/>
      <c r="C17" s="324"/>
      <c r="D17" s="324"/>
      <c r="E17" s="324"/>
      <c r="F17" s="324"/>
      <c r="G17" s="324"/>
      <c r="H17" s="324"/>
    </row>
    <row r="18" spans="1:14" ht="26.25" customHeight="1" x14ac:dyDescent="0.4">
      <c r="A18" s="191" t="s">
        <v>33</v>
      </c>
      <c r="B18" s="325" t="s">
        <v>111</v>
      </c>
      <c r="C18" s="325"/>
    </row>
    <row r="19" spans="1:14" ht="26.25" customHeight="1" x14ac:dyDescent="0.4">
      <c r="A19" s="191" t="s">
        <v>34</v>
      </c>
      <c r="B19" s="292" t="s">
        <v>7</v>
      </c>
      <c r="C19" s="315">
        <v>25</v>
      </c>
    </row>
    <row r="20" spans="1:14" ht="26.25" customHeight="1" x14ac:dyDescent="0.4">
      <c r="A20" s="191" t="s">
        <v>35</v>
      </c>
      <c r="B20" s="292" t="s">
        <v>112</v>
      </c>
      <c r="C20" s="293"/>
    </row>
    <row r="21" spans="1:14" ht="26.25" customHeight="1" x14ac:dyDescent="0.4">
      <c r="A21" s="191" t="s">
        <v>36</v>
      </c>
      <c r="B21" s="326" t="s">
        <v>10</v>
      </c>
      <c r="C21" s="326"/>
      <c r="D21" s="326"/>
      <c r="E21" s="326"/>
      <c r="F21" s="326"/>
      <c r="G21" s="326"/>
      <c r="H21" s="326"/>
      <c r="I21" s="326"/>
    </row>
    <row r="22" spans="1:14" ht="26.25" customHeight="1" x14ac:dyDescent="0.4">
      <c r="A22" s="191" t="s">
        <v>37</v>
      </c>
      <c r="B22" s="294">
        <v>42653</v>
      </c>
      <c r="C22" s="293"/>
      <c r="D22" s="293"/>
      <c r="E22" s="293"/>
      <c r="F22" s="293"/>
      <c r="G22" s="293"/>
      <c r="H22" s="293"/>
      <c r="I22" s="293"/>
    </row>
    <row r="23" spans="1:14" ht="26.25" customHeight="1" x14ac:dyDescent="0.4">
      <c r="A23" s="191" t="s">
        <v>38</v>
      </c>
      <c r="B23" s="294">
        <v>42660</v>
      </c>
      <c r="C23" s="293"/>
      <c r="D23" s="293"/>
      <c r="E23" s="293"/>
      <c r="F23" s="293"/>
      <c r="G23" s="293"/>
      <c r="H23" s="293"/>
      <c r="I23" s="293"/>
    </row>
    <row r="24" spans="1:14" ht="18.75" x14ac:dyDescent="0.3">
      <c r="A24" s="191"/>
      <c r="B24" s="193"/>
    </row>
    <row r="25" spans="1:14" ht="18.75" x14ac:dyDescent="0.3">
      <c r="A25" s="189" t="s">
        <v>1</v>
      </c>
      <c r="B25" s="193"/>
    </row>
    <row r="26" spans="1:14" ht="26.25" customHeight="1" x14ac:dyDescent="0.4">
      <c r="A26" s="194" t="s">
        <v>4</v>
      </c>
      <c r="B26" s="325" t="s">
        <v>112</v>
      </c>
      <c r="C26" s="325"/>
    </row>
    <row r="27" spans="1:14" ht="26.25" customHeight="1" x14ac:dyDescent="0.4">
      <c r="A27" s="196" t="s">
        <v>45</v>
      </c>
      <c r="B27" s="326" t="s">
        <v>113</v>
      </c>
      <c r="C27" s="326"/>
    </row>
    <row r="28" spans="1:14" ht="27" customHeight="1" x14ac:dyDescent="0.4">
      <c r="A28" s="196" t="s">
        <v>6</v>
      </c>
      <c r="B28" s="291">
        <v>99.3</v>
      </c>
    </row>
    <row r="29" spans="1:14" s="3" customFormat="1" ht="27" customHeight="1" x14ac:dyDescent="0.4">
      <c r="A29" s="196" t="s">
        <v>46</v>
      </c>
      <c r="B29" s="290">
        <v>0</v>
      </c>
      <c r="C29" s="336" t="s">
        <v>47</v>
      </c>
      <c r="D29" s="337"/>
      <c r="E29" s="337"/>
      <c r="F29" s="337"/>
      <c r="G29" s="337"/>
      <c r="H29" s="338"/>
      <c r="I29" s="198"/>
      <c r="J29" s="198"/>
      <c r="K29" s="198"/>
      <c r="L29" s="198"/>
    </row>
    <row r="30" spans="1:14" s="3" customFormat="1" ht="19.5" customHeight="1" x14ac:dyDescent="0.3">
      <c r="A30" s="196" t="s">
        <v>48</v>
      </c>
      <c r="B30" s="195">
        <f>B28-B29</f>
        <v>99.3</v>
      </c>
      <c r="C30" s="199"/>
      <c r="D30" s="199"/>
      <c r="E30" s="199"/>
      <c r="F30" s="199"/>
      <c r="G30" s="199"/>
      <c r="H30" s="200"/>
      <c r="I30" s="198"/>
      <c r="J30" s="198"/>
      <c r="K30" s="198"/>
      <c r="L30" s="198"/>
    </row>
    <row r="31" spans="1:14" s="3" customFormat="1" ht="27" customHeight="1" x14ac:dyDescent="0.4">
      <c r="A31" s="196" t="s">
        <v>49</v>
      </c>
      <c r="B31" s="311">
        <v>1</v>
      </c>
      <c r="C31" s="339" t="s">
        <v>50</v>
      </c>
      <c r="D31" s="340"/>
      <c r="E31" s="340"/>
      <c r="F31" s="340"/>
      <c r="G31" s="340"/>
      <c r="H31" s="341"/>
      <c r="I31" s="198"/>
      <c r="J31" s="198"/>
      <c r="K31" s="198"/>
      <c r="L31" s="198"/>
    </row>
    <row r="32" spans="1:14" s="3" customFormat="1" ht="27" customHeight="1" x14ac:dyDescent="0.4">
      <c r="A32" s="196" t="s">
        <v>51</v>
      </c>
      <c r="B32" s="311">
        <v>1</v>
      </c>
      <c r="C32" s="339" t="s">
        <v>52</v>
      </c>
      <c r="D32" s="340"/>
      <c r="E32" s="340"/>
      <c r="F32" s="340"/>
      <c r="G32" s="340"/>
      <c r="H32" s="341"/>
      <c r="I32" s="198"/>
      <c r="J32" s="198"/>
      <c r="K32" s="198"/>
      <c r="L32" s="202"/>
      <c r="M32" s="202"/>
      <c r="N32" s="203"/>
    </row>
    <row r="33" spans="1:14" s="3" customFormat="1" ht="17.25" customHeight="1" x14ac:dyDescent="0.3">
      <c r="A33" s="196"/>
      <c r="B33" s="201"/>
      <c r="C33" s="204"/>
      <c r="D33" s="204"/>
      <c r="E33" s="204"/>
      <c r="F33" s="204"/>
      <c r="G33" s="204"/>
      <c r="H33" s="204"/>
      <c r="I33" s="198"/>
      <c r="J33" s="198"/>
      <c r="K33" s="198"/>
      <c r="L33" s="202"/>
      <c r="M33" s="202"/>
      <c r="N33" s="203"/>
    </row>
    <row r="34" spans="1:14" s="3" customFormat="1" ht="18.75" x14ac:dyDescent="0.3">
      <c r="A34" s="196" t="s">
        <v>53</v>
      </c>
      <c r="B34" s="205">
        <f>B31/B32</f>
        <v>1</v>
      </c>
      <c r="C34" s="190" t="s">
        <v>54</v>
      </c>
      <c r="D34" s="190"/>
      <c r="E34" s="190"/>
      <c r="F34" s="190"/>
      <c r="G34" s="190"/>
      <c r="H34" s="190"/>
      <c r="I34" s="198"/>
      <c r="J34" s="198"/>
      <c r="K34" s="198"/>
      <c r="L34" s="202"/>
      <c r="M34" s="202"/>
      <c r="N34" s="203"/>
    </row>
    <row r="35" spans="1:14" s="3" customFormat="1" ht="19.5" customHeight="1" x14ac:dyDescent="0.3">
      <c r="A35" s="196"/>
      <c r="B35" s="195"/>
      <c r="H35" s="190"/>
      <c r="I35" s="198"/>
      <c r="J35" s="198"/>
      <c r="K35" s="198"/>
      <c r="L35" s="202"/>
      <c r="M35" s="202"/>
      <c r="N35" s="203"/>
    </row>
    <row r="36" spans="1:14" s="3" customFormat="1" ht="27" customHeight="1" x14ac:dyDescent="0.4">
      <c r="A36" s="206" t="s">
        <v>55</v>
      </c>
      <c r="B36" s="295">
        <v>25</v>
      </c>
      <c r="C36" s="190"/>
      <c r="D36" s="328" t="s">
        <v>56</v>
      </c>
      <c r="E36" s="329"/>
      <c r="F36" s="252" t="s">
        <v>57</v>
      </c>
      <c r="G36" s="253"/>
      <c r="J36" s="198"/>
      <c r="K36" s="198"/>
      <c r="L36" s="202"/>
      <c r="M36" s="202"/>
      <c r="N36" s="203"/>
    </row>
    <row r="37" spans="1:14" s="3" customFormat="1" ht="26.25" customHeight="1" x14ac:dyDescent="0.4">
      <c r="A37" s="207" t="s">
        <v>58</v>
      </c>
      <c r="B37" s="296">
        <v>4</v>
      </c>
      <c r="C37" s="209" t="s">
        <v>59</v>
      </c>
      <c r="D37" s="210" t="s">
        <v>60</v>
      </c>
      <c r="E37" s="242" t="s">
        <v>61</v>
      </c>
      <c r="F37" s="210" t="s">
        <v>60</v>
      </c>
      <c r="G37" s="211" t="s">
        <v>61</v>
      </c>
      <c r="J37" s="198"/>
      <c r="K37" s="198"/>
      <c r="L37" s="202"/>
      <c r="M37" s="202"/>
      <c r="N37" s="203"/>
    </row>
    <row r="38" spans="1:14" s="3" customFormat="1" ht="26.25" customHeight="1" x14ac:dyDescent="0.4">
      <c r="A38" s="207" t="s">
        <v>62</v>
      </c>
      <c r="B38" s="296">
        <v>100</v>
      </c>
      <c r="C38" s="212">
        <v>1</v>
      </c>
      <c r="D38" s="297">
        <v>4686239</v>
      </c>
      <c r="E38" s="256">
        <f>IF(ISBLANK(D38),"-",$D$48/$D$45*D38)</f>
        <v>4622207.5586894741</v>
      </c>
      <c r="F38" s="297">
        <v>4120590</v>
      </c>
      <c r="G38" s="248">
        <f>IF(ISBLANK(F38),"-",$D$48/$F$45*F38)</f>
        <v>4498251.9915833604</v>
      </c>
      <c r="J38" s="198"/>
      <c r="K38" s="198"/>
      <c r="L38" s="202"/>
      <c r="M38" s="202"/>
      <c r="N38" s="203"/>
    </row>
    <row r="39" spans="1:14" s="3" customFormat="1" ht="26.25" customHeight="1" x14ac:dyDescent="0.4">
      <c r="A39" s="207" t="s">
        <v>63</v>
      </c>
      <c r="B39" s="296">
        <v>1</v>
      </c>
      <c r="C39" s="208">
        <v>2</v>
      </c>
      <c r="D39" s="298">
        <v>4563417</v>
      </c>
      <c r="E39" s="257">
        <f>IF(ISBLANK(D39),"-",$D$48/$D$45*D39)</f>
        <v>4501063.7636817172</v>
      </c>
      <c r="F39" s="298">
        <v>4110690</v>
      </c>
      <c r="G39" s="249">
        <f>IF(ISBLANK(F39),"-",$D$48/$F$45*F39)</f>
        <v>4487444.6327544851</v>
      </c>
      <c r="J39" s="198"/>
      <c r="K39" s="198"/>
      <c r="L39" s="202"/>
      <c r="M39" s="202"/>
      <c r="N39" s="203"/>
    </row>
    <row r="40" spans="1:14" ht="26.25" customHeight="1" x14ac:dyDescent="0.4">
      <c r="A40" s="207" t="s">
        <v>64</v>
      </c>
      <c r="B40" s="296">
        <v>1</v>
      </c>
      <c r="C40" s="208">
        <v>3</v>
      </c>
      <c r="D40" s="298">
        <v>4567149</v>
      </c>
      <c r="E40" s="257">
        <f>IF(ISBLANK(D40),"-",$D$48/$D$45*D40)</f>
        <v>4504744.770691609</v>
      </c>
      <c r="F40" s="298">
        <v>4110905</v>
      </c>
      <c r="G40" s="249">
        <f>IF(ISBLANK(F40),"-",$D$48/$F$45*F40)</f>
        <v>4487679.3380219815</v>
      </c>
      <c r="L40" s="202"/>
      <c r="M40" s="202"/>
      <c r="N40" s="213"/>
    </row>
    <row r="41" spans="1:14" ht="26.25" customHeight="1" x14ac:dyDescent="0.4">
      <c r="A41" s="207" t="s">
        <v>65</v>
      </c>
      <c r="B41" s="296">
        <v>1</v>
      </c>
      <c r="C41" s="214">
        <v>4</v>
      </c>
      <c r="D41" s="299"/>
      <c r="E41" s="258" t="str">
        <f>IF(ISBLANK(D41),"-",$D$48/$D$45*D41)</f>
        <v>-</v>
      </c>
      <c r="F41" s="299"/>
      <c r="G41" s="250" t="str">
        <f>IF(ISBLANK(F41),"-",$D$48/$F$45*F41)</f>
        <v>-</v>
      </c>
      <c r="L41" s="202"/>
      <c r="M41" s="202"/>
      <c r="N41" s="213"/>
    </row>
    <row r="42" spans="1:14" ht="27" customHeight="1" x14ac:dyDescent="0.4">
      <c r="A42" s="207" t="s">
        <v>66</v>
      </c>
      <c r="B42" s="296">
        <v>1</v>
      </c>
      <c r="C42" s="215" t="s">
        <v>67</v>
      </c>
      <c r="D42" s="276">
        <f>AVERAGE(D38:D41)</f>
        <v>4605601.666666667</v>
      </c>
      <c r="E42" s="238">
        <f>AVERAGE(E38:E41)</f>
        <v>4542672.0310209338</v>
      </c>
      <c r="F42" s="216">
        <f>AVERAGE(F38:F41)</f>
        <v>4114061.6666666665</v>
      </c>
      <c r="G42" s="217">
        <f>AVERAGE(G38:G41)</f>
        <v>4491125.3207866093</v>
      </c>
    </row>
    <row r="43" spans="1:14" ht="26.25" customHeight="1" x14ac:dyDescent="0.4">
      <c r="A43" s="207" t="s">
        <v>68</v>
      </c>
      <c r="B43" s="291">
        <v>1</v>
      </c>
      <c r="C43" s="277" t="s">
        <v>69</v>
      </c>
      <c r="D43" s="301">
        <v>20.420000000000002</v>
      </c>
      <c r="E43" s="213"/>
      <c r="F43" s="300">
        <v>18.45</v>
      </c>
      <c r="G43" s="254"/>
    </row>
    <row r="44" spans="1:14" ht="26.25" customHeight="1" x14ac:dyDescent="0.4">
      <c r="A44" s="207" t="s">
        <v>70</v>
      </c>
      <c r="B44" s="291">
        <v>1</v>
      </c>
      <c r="C44" s="278" t="s">
        <v>71</v>
      </c>
      <c r="D44" s="279">
        <f>D43*$B$34</f>
        <v>20.420000000000002</v>
      </c>
      <c r="E44" s="219"/>
      <c r="F44" s="218">
        <f>F43*$B$34</f>
        <v>18.45</v>
      </c>
      <c r="G44" s="221"/>
    </row>
    <row r="45" spans="1:14" ht="19.5" customHeight="1" x14ac:dyDescent="0.3">
      <c r="A45" s="207" t="s">
        <v>72</v>
      </c>
      <c r="B45" s="275">
        <f>(B44/B43)*(B42/B41)*(B40/B39)*(B38/B37)*B36</f>
        <v>625</v>
      </c>
      <c r="C45" s="278" t="s">
        <v>73</v>
      </c>
      <c r="D45" s="280">
        <f>D44*$B$30/100</f>
        <v>20.277060000000002</v>
      </c>
      <c r="E45" s="221"/>
      <c r="F45" s="220">
        <f>F44*$B$30/100</f>
        <v>18.320849999999997</v>
      </c>
      <c r="G45" s="221"/>
    </row>
    <row r="46" spans="1:14" ht="19.5" customHeight="1" x14ac:dyDescent="0.3">
      <c r="A46" s="330" t="s">
        <v>74</v>
      </c>
      <c r="B46" s="334"/>
      <c r="C46" s="278" t="s">
        <v>75</v>
      </c>
      <c r="D46" s="279">
        <f>D45/$B$45</f>
        <v>3.2443296000000003E-2</v>
      </c>
      <c r="E46" s="221"/>
      <c r="F46" s="222">
        <f>F45/$B$45</f>
        <v>2.9313359999999993E-2</v>
      </c>
      <c r="G46" s="221"/>
    </row>
    <row r="47" spans="1:14" ht="27" customHeight="1" x14ac:dyDescent="0.4">
      <c r="A47" s="332"/>
      <c r="B47" s="335"/>
      <c r="C47" s="278" t="s">
        <v>76</v>
      </c>
      <c r="D47" s="302">
        <v>3.2000000000000001E-2</v>
      </c>
      <c r="E47" s="254"/>
      <c r="F47" s="254"/>
      <c r="G47" s="254"/>
    </row>
    <row r="48" spans="1:14" ht="18.75" x14ac:dyDescent="0.3">
      <c r="C48" s="278" t="s">
        <v>77</v>
      </c>
      <c r="D48" s="280">
        <f>D47*$B$45</f>
        <v>20</v>
      </c>
      <c r="E48" s="221"/>
      <c r="F48" s="221"/>
      <c r="G48" s="221"/>
    </row>
    <row r="49" spans="1:12" ht="19.5" customHeight="1" x14ac:dyDescent="0.3">
      <c r="C49" s="281" t="s">
        <v>78</v>
      </c>
      <c r="D49" s="282">
        <f>D48/B34</f>
        <v>20</v>
      </c>
      <c r="E49" s="240"/>
      <c r="F49" s="240"/>
      <c r="G49" s="240"/>
    </row>
    <row r="50" spans="1:12" ht="18.75" x14ac:dyDescent="0.3">
      <c r="C50" s="283" t="s">
        <v>79</v>
      </c>
      <c r="D50" s="284">
        <f>AVERAGE(E38:E41,G38:G41)</f>
        <v>4516898.675903772</v>
      </c>
      <c r="E50" s="239"/>
      <c r="F50" s="239"/>
      <c r="G50" s="239"/>
    </row>
    <row r="51" spans="1:12" ht="18.75" x14ac:dyDescent="0.3">
      <c r="C51" s="223" t="s">
        <v>80</v>
      </c>
      <c r="D51" s="226">
        <f>STDEV(E38:E41,G38:G41)/D50</f>
        <v>1.1528249427120165E-2</v>
      </c>
      <c r="E51" s="219"/>
      <c r="F51" s="219"/>
      <c r="G51" s="219"/>
    </row>
    <row r="52" spans="1:12" ht="19.5" customHeight="1" x14ac:dyDescent="0.3">
      <c r="C52" s="224" t="s">
        <v>18</v>
      </c>
      <c r="D52" s="227">
        <f>COUNT(E38:E41,G38:G41)</f>
        <v>6</v>
      </c>
      <c r="E52" s="219"/>
      <c r="F52" s="219"/>
      <c r="G52" s="219"/>
    </row>
    <row r="54" spans="1:12" ht="18.75" x14ac:dyDescent="0.3">
      <c r="A54" s="189" t="s">
        <v>1</v>
      </c>
      <c r="B54" s="228" t="s">
        <v>81</v>
      </c>
    </row>
    <row r="55" spans="1:12" ht="18.75" x14ac:dyDescent="0.3">
      <c r="A55" s="190" t="s">
        <v>82</v>
      </c>
      <c r="B55" s="192" t="str">
        <f>B21</f>
        <v>Each 5mL contains Trimethoprim BP 40mg, Sulphamethoxazole BP 200mg</v>
      </c>
    </row>
    <row r="56" spans="1:12" ht="26.25" customHeight="1" x14ac:dyDescent="0.4">
      <c r="A56" s="286" t="s">
        <v>83</v>
      </c>
      <c r="B56" s="303">
        <v>5</v>
      </c>
      <c r="C56" s="267" t="s">
        <v>84</v>
      </c>
      <c r="D56" s="304">
        <v>40</v>
      </c>
      <c r="E56" s="267" t="str">
        <f>B20</f>
        <v>Trimethoprim</v>
      </c>
    </row>
    <row r="57" spans="1:12" ht="18.75" x14ac:dyDescent="0.3">
      <c r="A57" s="192" t="s">
        <v>85</v>
      </c>
      <c r="B57" s="314">
        <f>'Relative Density'!C39</f>
        <v>1.0718940652040909</v>
      </c>
    </row>
    <row r="58" spans="1:12" s="27" customFormat="1" ht="18.75" x14ac:dyDescent="0.3">
      <c r="A58" s="265" t="s">
        <v>86</v>
      </c>
      <c r="B58" s="266">
        <f>B56</f>
        <v>5</v>
      </c>
      <c r="C58" s="267" t="s">
        <v>87</v>
      </c>
      <c r="D58" s="287">
        <f>B57*B56</f>
        <v>5.359470326020455</v>
      </c>
    </row>
    <row r="59" spans="1:12" ht="19.5" customHeight="1" x14ac:dyDescent="0.25"/>
    <row r="60" spans="1:12" s="3" customFormat="1" ht="27" customHeight="1" x14ac:dyDescent="0.4">
      <c r="A60" s="206" t="s">
        <v>88</v>
      </c>
      <c r="B60" s="295">
        <v>100</v>
      </c>
      <c r="C60" s="190"/>
      <c r="D60" s="230" t="s">
        <v>89</v>
      </c>
      <c r="E60" s="229" t="s">
        <v>90</v>
      </c>
      <c r="F60" s="229" t="s">
        <v>60</v>
      </c>
      <c r="G60" s="229" t="s">
        <v>91</v>
      </c>
      <c r="H60" s="209" t="s">
        <v>92</v>
      </c>
      <c r="L60" s="198"/>
    </row>
    <row r="61" spans="1:12" s="3" customFormat="1" ht="24" customHeight="1" x14ac:dyDescent="0.4">
      <c r="A61" s="207" t="s">
        <v>93</v>
      </c>
      <c r="B61" s="296">
        <v>5</v>
      </c>
      <c r="C61" s="345" t="s">
        <v>94</v>
      </c>
      <c r="D61" s="342">
        <v>4.18865</v>
      </c>
      <c r="E61" s="260">
        <v>1</v>
      </c>
      <c r="F61" s="305">
        <v>3982248</v>
      </c>
      <c r="G61" s="271">
        <f>IF(ISBLANK(F61),"-",(F61/$D$50*$D$47*$B$69)*$D$58/$D$61)</f>
        <v>36.09821529048623</v>
      </c>
      <c r="H61" s="268">
        <f t="shared" ref="H61:H72" si="0">IF(ISBLANK(F61),"-",G61/$D$56)</f>
        <v>0.90245538226215571</v>
      </c>
      <c r="L61" s="198"/>
    </row>
    <row r="62" spans="1:12" s="3" customFormat="1" ht="26.25" customHeight="1" x14ac:dyDescent="0.4">
      <c r="A62" s="207" t="s">
        <v>95</v>
      </c>
      <c r="B62" s="296">
        <v>50</v>
      </c>
      <c r="C62" s="346"/>
      <c r="D62" s="343"/>
      <c r="E62" s="261">
        <v>2</v>
      </c>
      <c r="F62" s="298">
        <v>3962509</v>
      </c>
      <c r="G62" s="272">
        <f>IF(ISBLANK(F62),"-",(F62/$D$50*$D$47*$B$69)*$D$58/$D$61)</f>
        <v>35.919285532314738</v>
      </c>
      <c r="H62" s="269">
        <f t="shared" si="0"/>
        <v>0.89798213830786844</v>
      </c>
      <c r="L62" s="198"/>
    </row>
    <row r="63" spans="1:12" s="3" customFormat="1" ht="24.75" customHeight="1" x14ac:dyDescent="0.4">
      <c r="A63" s="207" t="s">
        <v>96</v>
      </c>
      <c r="B63" s="296">
        <v>1</v>
      </c>
      <c r="C63" s="346"/>
      <c r="D63" s="343"/>
      <c r="E63" s="261">
        <v>3</v>
      </c>
      <c r="F63" s="298">
        <v>3979403</v>
      </c>
      <c r="G63" s="272">
        <f>IF(ISBLANK(F63),"-",(F63/$D$50*$D$47*$B$69)*$D$58/$D$61)</f>
        <v>36.072425981909419</v>
      </c>
      <c r="H63" s="269">
        <f t="shared" si="0"/>
        <v>0.90181064954773549</v>
      </c>
      <c r="L63" s="198"/>
    </row>
    <row r="64" spans="1:12" ht="27" customHeight="1" x14ac:dyDescent="0.4">
      <c r="A64" s="207" t="s">
        <v>97</v>
      </c>
      <c r="B64" s="296">
        <v>1</v>
      </c>
      <c r="C64" s="347"/>
      <c r="D64" s="344"/>
      <c r="E64" s="262">
        <v>4</v>
      </c>
      <c r="F64" s="306"/>
      <c r="G64" s="272" t="str">
        <f>IF(ISBLANK(F64),"-",(F64/$D$50*$D$47*$B$69)*$D$58/$D$61)</f>
        <v>-</v>
      </c>
      <c r="H64" s="269" t="str">
        <f t="shared" si="0"/>
        <v>-</v>
      </c>
    </row>
    <row r="65" spans="1:11" ht="24.75" customHeight="1" x14ac:dyDescent="0.4">
      <c r="A65" s="207" t="s">
        <v>98</v>
      </c>
      <c r="B65" s="296">
        <v>1</v>
      </c>
      <c r="C65" s="345" t="s">
        <v>99</v>
      </c>
      <c r="D65" s="342">
        <v>3.94278</v>
      </c>
      <c r="E65" s="231">
        <v>1</v>
      </c>
      <c r="F65" s="298">
        <v>3877699</v>
      </c>
      <c r="G65" s="271">
        <f>IF(ISBLANK(F65),"-",(F65/$D$50*$D$47*$B$69)*$D$58/$D$65)</f>
        <v>37.342470818650476</v>
      </c>
      <c r="H65" s="268">
        <f t="shared" si="0"/>
        <v>0.93356177046626188</v>
      </c>
    </row>
    <row r="66" spans="1:11" ht="23.25" customHeight="1" x14ac:dyDescent="0.4">
      <c r="A66" s="207" t="s">
        <v>100</v>
      </c>
      <c r="B66" s="296">
        <v>1</v>
      </c>
      <c r="C66" s="346"/>
      <c r="D66" s="343"/>
      <c r="E66" s="232">
        <v>2</v>
      </c>
      <c r="F66" s="298">
        <v>3853523</v>
      </c>
      <c r="G66" s="272">
        <f>IF(ISBLANK(F66),"-",(F66/$D$50*$D$47*$B$69)*$D$58/$D$65)</f>
        <v>37.109654508124123</v>
      </c>
      <c r="H66" s="269">
        <f t="shared" si="0"/>
        <v>0.92774136270310303</v>
      </c>
    </row>
    <row r="67" spans="1:11" ht="24.75" customHeight="1" x14ac:dyDescent="0.4">
      <c r="A67" s="207" t="s">
        <v>101</v>
      </c>
      <c r="B67" s="296">
        <v>1</v>
      </c>
      <c r="C67" s="346"/>
      <c r="D67" s="343"/>
      <c r="E67" s="232">
        <v>3</v>
      </c>
      <c r="F67" s="298">
        <v>3851207</v>
      </c>
      <c r="G67" s="272">
        <f>IF(ISBLANK(F67),"-",(F67/$D$50*$D$47*$B$69)*$D$58/$D$65)</f>
        <v>37.087351291083301</v>
      </c>
      <c r="H67" s="269">
        <f t="shared" si="0"/>
        <v>0.92718378227708254</v>
      </c>
    </row>
    <row r="68" spans="1:11" ht="27" customHeight="1" x14ac:dyDescent="0.4">
      <c r="A68" s="207" t="s">
        <v>102</v>
      </c>
      <c r="B68" s="296">
        <v>1</v>
      </c>
      <c r="C68" s="347"/>
      <c r="D68" s="344"/>
      <c r="E68" s="233">
        <v>4</v>
      </c>
      <c r="F68" s="306"/>
      <c r="G68" s="273" t="str">
        <f>IF(ISBLANK(F68),"-",(F68/$D$50*$D$47*$B$69)*$D$58/$D$65)</f>
        <v>-</v>
      </c>
      <c r="H68" s="270" t="str">
        <f t="shared" si="0"/>
        <v>-</v>
      </c>
    </row>
    <row r="69" spans="1:11" ht="23.25" customHeight="1" x14ac:dyDescent="0.4">
      <c r="A69" s="207" t="s">
        <v>103</v>
      </c>
      <c r="B69" s="274">
        <f>(B68/B67)*(B66/B65)*(B64/B63)*(B62/B61)*B60</f>
        <v>1000</v>
      </c>
      <c r="C69" s="345" t="s">
        <v>104</v>
      </c>
      <c r="D69" s="342">
        <v>4.4690799999999999</v>
      </c>
      <c r="E69" s="231">
        <v>1</v>
      </c>
      <c r="F69" s="305">
        <v>4384746</v>
      </c>
      <c r="G69" s="271">
        <f>IF(ISBLANK(F69),"-",(F69/$D$50*$D$47*$B$69)*$D$58/$D$69)</f>
        <v>37.252704903395539</v>
      </c>
      <c r="H69" s="269">
        <f t="shared" si="0"/>
        <v>0.93131762258488848</v>
      </c>
    </row>
    <row r="70" spans="1:11" ht="22.5" customHeight="1" x14ac:dyDescent="0.4">
      <c r="A70" s="285" t="s">
        <v>105</v>
      </c>
      <c r="B70" s="307">
        <f>(D47*B69)/D56*D58</f>
        <v>4.2875762608163646</v>
      </c>
      <c r="C70" s="346"/>
      <c r="D70" s="343"/>
      <c r="E70" s="232">
        <v>2</v>
      </c>
      <c r="F70" s="298">
        <v>4382881</v>
      </c>
      <c r="G70" s="272">
        <f>IF(ISBLANK(F70),"-",(F70/$D$50*$D$47*$B$69)*$D$58/$D$69)</f>
        <v>37.236859904701241</v>
      </c>
      <c r="H70" s="269">
        <f t="shared" si="0"/>
        <v>0.93092149761753107</v>
      </c>
    </row>
    <row r="71" spans="1:11" ht="23.25" customHeight="1" x14ac:dyDescent="0.4">
      <c r="A71" s="330" t="s">
        <v>74</v>
      </c>
      <c r="B71" s="331"/>
      <c r="C71" s="346"/>
      <c r="D71" s="343"/>
      <c r="E71" s="232">
        <v>3</v>
      </c>
      <c r="F71" s="298">
        <v>4373658</v>
      </c>
      <c r="G71" s="272">
        <f>IF(ISBLANK(F71),"-",(F71/$D$50*$D$47*$B$69)*$D$58/$D$69)</f>
        <v>37.158501500970665</v>
      </c>
      <c r="H71" s="269">
        <f t="shared" si="0"/>
        <v>0.92896253752426661</v>
      </c>
    </row>
    <row r="72" spans="1:11" ht="23.25" customHeight="1" x14ac:dyDescent="0.4">
      <c r="A72" s="332"/>
      <c r="B72" s="333"/>
      <c r="C72" s="348"/>
      <c r="D72" s="344"/>
      <c r="E72" s="233">
        <v>4</v>
      </c>
      <c r="F72" s="306"/>
      <c r="G72" s="273" t="str">
        <f>IF(ISBLANK(F72),"-",(F72/$D$50*$D$47*$B$69)*$D$58/$D$69)</f>
        <v>-</v>
      </c>
      <c r="H72" s="270" t="str">
        <f t="shared" si="0"/>
        <v>-</v>
      </c>
    </row>
    <row r="73" spans="1:11" ht="26.25" customHeight="1" x14ac:dyDescent="0.4">
      <c r="A73" s="234"/>
      <c r="B73" s="234"/>
      <c r="C73" s="234"/>
      <c r="D73" s="234"/>
      <c r="E73" s="234"/>
      <c r="F73" s="235"/>
      <c r="G73" s="225" t="s">
        <v>67</v>
      </c>
      <c r="H73" s="308">
        <f>AVERAGE(H61:H72)</f>
        <v>0.92021519369898819</v>
      </c>
    </row>
    <row r="74" spans="1:11" ht="26.25" customHeight="1" x14ac:dyDescent="0.4">
      <c r="C74" s="234"/>
      <c r="D74" s="234"/>
      <c r="E74" s="234"/>
      <c r="F74" s="235"/>
      <c r="G74" s="223" t="s">
        <v>80</v>
      </c>
      <c r="H74" s="309">
        <f>STDEV(H61:H72)/H73</f>
        <v>1.6055026474114793E-2</v>
      </c>
    </row>
    <row r="75" spans="1:11" ht="27" customHeight="1" x14ac:dyDescent="0.4">
      <c r="A75" s="234"/>
      <c r="B75" s="234"/>
      <c r="C75" s="235"/>
      <c r="D75" s="236"/>
      <c r="E75" s="236"/>
      <c r="F75" s="235"/>
      <c r="G75" s="224" t="s">
        <v>18</v>
      </c>
      <c r="H75" s="310">
        <f>COUNT(H61:H72)</f>
        <v>9</v>
      </c>
    </row>
    <row r="76" spans="1:11" ht="18.75" x14ac:dyDescent="0.3">
      <c r="A76" s="234"/>
      <c r="B76" s="234"/>
      <c r="C76" s="235"/>
      <c r="D76" s="236"/>
      <c r="E76" s="236"/>
      <c r="F76" s="236"/>
      <c r="G76" s="236"/>
      <c r="H76" s="235"/>
      <c r="I76" s="237"/>
      <c r="J76" s="241"/>
      <c r="K76" s="255"/>
    </row>
    <row r="77" spans="1:11" ht="26.25" customHeight="1" x14ac:dyDescent="0.4">
      <c r="A77" s="194" t="s">
        <v>106</v>
      </c>
      <c r="B77" s="312" t="s">
        <v>107</v>
      </c>
      <c r="C77" s="327" t="str">
        <f>B20</f>
        <v>Trimethoprim</v>
      </c>
      <c r="D77" s="327"/>
      <c r="E77" s="259" t="s">
        <v>108</v>
      </c>
      <c r="F77" s="259"/>
      <c r="G77" s="313">
        <f>H73</f>
        <v>0.92021519369898819</v>
      </c>
      <c r="H77" s="235"/>
      <c r="I77" s="237"/>
      <c r="J77" s="241"/>
      <c r="K77" s="255"/>
    </row>
    <row r="78" spans="1:11" ht="19.5" customHeight="1" x14ac:dyDescent="0.3">
      <c r="A78" s="245"/>
      <c r="B78" s="246"/>
      <c r="C78" s="247"/>
      <c r="D78" s="247"/>
      <c r="E78" s="246"/>
      <c r="F78" s="246"/>
      <c r="G78" s="246"/>
      <c r="H78" s="246"/>
    </row>
    <row r="79" spans="1:11" ht="18.75" x14ac:dyDescent="0.3">
      <c r="B79" s="197" t="s">
        <v>24</v>
      </c>
      <c r="E79" s="235" t="s">
        <v>25</v>
      </c>
      <c r="F79" s="235"/>
      <c r="G79" s="235" t="s">
        <v>26</v>
      </c>
    </row>
    <row r="80" spans="1:11" ht="83.1" customHeight="1" x14ac:dyDescent="0.3">
      <c r="A80" s="241" t="s">
        <v>27</v>
      </c>
      <c r="B80" s="288" t="s">
        <v>114</v>
      </c>
      <c r="C80" s="288"/>
      <c r="D80" s="234"/>
      <c r="E80" s="243"/>
      <c r="F80" s="237"/>
      <c r="G80" s="263"/>
      <c r="H80" s="263"/>
      <c r="I80" s="237"/>
    </row>
    <row r="81" spans="1:9" ht="83.1" customHeight="1" x14ac:dyDescent="0.3">
      <c r="A81" s="241" t="s">
        <v>28</v>
      </c>
      <c r="B81" s="289"/>
      <c r="C81" s="289"/>
      <c r="D81" s="251"/>
      <c r="E81" s="244"/>
      <c r="F81" s="237"/>
      <c r="G81" s="264"/>
      <c r="H81" s="264"/>
      <c r="I81" s="259"/>
    </row>
    <row r="82" spans="1:9" ht="18.75" x14ac:dyDescent="0.3">
      <c r="A82" s="234"/>
      <c r="B82" s="235"/>
      <c r="C82" s="236"/>
      <c r="D82" s="236"/>
      <c r="E82" s="236"/>
      <c r="F82" s="236"/>
      <c r="G82" s="235"/>
      <c r="H82" s="235"/>
      <c r="I82" s="237"/>
    </row>
    <row r="83" spans="1:9" ht="18.75" x14ac:dyDescent="0.3">
      <c r="A83" s="234"/>
      <c r="B83" s="234"/>
      <c r="C83" s="235"/>
      <c r="D83" s="236"/>
      <c r="E83" s="236"/>
      <c r="F83" s="236"/>
      <c r="G83" s="236"/>
      <c r="H83" s="235"/>
      <c r="I83" s="237"/>
    </row>
    <row r="84" spans="1:9" ht="18.75" x14ac:dyDescent="0.3">
      <c r="A84" s="234"/>
      <c r="B84" s="234"/>
      <c r="C84" s="235"/>
      <c r="D84" s="236"/>
      <c r="E84" s="236"/>
      <c r="F84" s="236"/>
      <c r="G84" s="236"/>
      <c r="H84" s="235"/>
      <c r="I84" s="237"/>
    </row>
    <row r="85" spans="1:9" ht="18.75" x14ac:dyDescent="0.3">
      <c r="A85" s="234"/>
      <c r="B85" s="234"/>
      <c r="C85" s="235"/>
      <c r="D85" s="236"/>
      <c r="E85" s="236"/>
      <c r="F85" s="236"/>
      <c r="G85" s="236"/>
      <c r="H85" s="235"/>
      <c r="I85" s="237"/>
    </row>
    <row r="86" spans="1:9" ht="18.75" x14ac:dyDescent="0.3">
      <c r="A86" s="234"/>
      <c r="B86" s="234"/>
      <c r="C86" s="235"/>
      <c r="D86" s="236"/>
      <c r="E86" s="236"/>
      <c r="F86" s="236"/>
      <c r="G86" s="236"/>
      <c r="H86" s="235"/>
      <c r="I86" s="237"/>
    </row>
    <row r="87" spans="1:9" ht="18.75" x14ac:dyDescent="0.3">
      <c r="A87" s="234"/>
      <c r="B87" s="234"/>
      <c r="C87" s="235"/>
      <c r="D87" s="236"/>
      <c r="E87" s="236"/>
      <c r="F87" s="236"/>
      <c r="G87" s="236"/>
      <c r="H87" s="235"/>
      <c r="I87" s="237"/>
    </row>
    <row r="88" spans="1:9" ht="18.75" x14ac:dyDescent="0.3">
      <c r="A88" s="234"/>
      <c r="B88" s="234"/>
      <c r="C88" s="235"/>
      <c r="D88" s="236"/>
      <c r="E88" s="236"/>
      <c r="F88" s="236"/>
      <c r="G88" s="236"/>
      <c r="H88" s="235"/>
      <c r="I88" s="237"/>
    </row>
    <row r="89" spans="1:9" ht="18.75" x14ac:dyDescent="0.3">
      <c r="A89" s="234"/>
      <c r="B89" s="234"/>
      <c r="C89" s="235"/>
      <c r="D89" s="236"/>
      <c r="E89" s="236"/>
      <c r="F89" s="236"/>
      <c r="G89" s="236"/>
      <c r="H89" s="235"/>
      <c r="I89" s="237"/>
    </row>
    <row r="90" spans="1:9" ht="18.75" x14ac:dyDescent="0.3">
      <c r="A90" s="234"/>
      <c r="B90" s="234"/>
      <c r="C90" s="235"/>
      <c r="D90" s="236"/>
      <c r="E90" s="236"/>
      <c r="F90" s="236"/>
      <c r="G90" s="236"/>
      <c r="H90" s="235"/>
      <c r="I90" s="237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SULFAMETHOXAZOLE</vt:lpstr>
      <vt:lpstr>SST TRIMETHOPRIM</vt:lpstr>
      <vt:lpstr>Relative Density</vt:lpstr>
      <vt:lpstr>Sulfamethoxazole </vt:lpstr>
      <vt:lpstr>Trimethoprim</vt:lpstr>
      <vt:lpstr>'Relative Density'!Print_Area</vt:lpstr>
      <vt:lpstr>'SST SULFAMETHOXAZOLE'!Print_Area</vt:lpstr>
      <vt:lpstr>'SST TRIMETHOPRIM'!Print_Area</vt:lpstr>
      <vt:lpstr>'Sulfamethoxazole '!Print_Area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2016-10-17T12:17:28Z</cp:lastPrinted>
  <dcterms:created xsi:type="dcterms:W3CDTF">2005-07-05T10:19:27Z</dcterms:created>
  <dcterms:modified xsi:type="dcterms:W3CDTF">2016-10-17T12:25:11Z</dcterms:modified>
</cp:coreProperties>
</file>