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2">ISONIAZID!$A$1:$H$131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7" i="2"/>
  <c r="D25" i="2"/>
  <c r="C19" i="2"/>
  <c r="D101" i="3" l="1"/>
  <c r="D102" i="3" s="1"/>
  <c r="I92" i="3"/>
  <c r="F45" i="3"/>
  <c r="G38" i="3" s="1"/>
  <c r="D44" i="3"/>
  <c r="I39" i="3"/>
  <c r="D45" i="3"/>
  <c r="E38" i="3" s="1"/>
  <c r="F46" i="3"/>
  <c r="G41" i="3"/>
  <c r="B69" i="3"/>
  <c r="E41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D50" i="2"/>
  <c r="D49" i="3"/>
  <c r="D24" i="2"/>
  <c r="D28" i="2"/>
  <c r="D32" i="2"/>
  <c r="D36" i="2"/>
  <c r="D40" i="2"/>
  <c r="D49" i="2"/>
  <c r="G40" i="3" l="1"/>
  <c r="E91" i="3"/>
  <c r="G94" i="3"/>
  <c r="G39" i="3"/>
  <c r="G91" i="3"/>
  <c r="D46" i="3"/>
  <c r="E40" i="3"/>
  <c r="E39" i="3"/>
  <c r="G42" i="3"/>
  <c r="E93" i="3"/>
  <c r="G92" i="3"/>
  <c r="E92" i="3"/>
  <c r="E94" i="3"/>
  <c r="G93" i="3"/>
  <c r="D52" i="3" l="1"/>
  <c r="D103" i="3"/>
  <c r="E111" i="3" s="1"/>
  <c r="F111" i="3" s="1"/>
  <c r="E95" i="3"/>
  <c r="G95" i="3"/>
  <c r="D50" i="3"/>
  <c r="D51" i="3" s="1"/>
  <c r="D105" i="3"/>
  <c r="E42" i="3"/>
  <c r="G67" i="3"/>
  <c r="H67" i="3" s="1"/>
  <c r="G65" i="3"/>
  <c r="H65" i="3" s="1"/>
  <c r="G63" i="3"/>
  <c r="H63" i="3" s="1"/>
  <c r="G61" i="3"/>
  <c r="H61" i="3" s="1"/>
  <c r="G71" i="3"/>
  <c r="H71" i="3" s="1"/>
  <c r="G64" i="3"/>
  <c r="H64" i="3" s="1"/>
  <c r="G62" i="3"/>
  <c r="H62" i="3" s="1"/>
  <c r="E112" i="3" l="1"/>
  <c r="F112" i="3" s="1"/>
  <c r="E108" i="3"/>
  <c r="F108" i="3" s="1"/>
  <c r="D104" i="3"/>
  <c r="E113" i="3"/>
  <c r="F113" i="3" s="1"/>
  <c r="E109" i="3"/>
  <c r="F109" i="3" s="1"/>
  <c r="E110" i="3"/>
  <c r="F110" i="3" s="1"/>
  <c r="G66" i="3"/>
  <c r="H66" i="3" s="1"/>
  <c r="G68" i="3"/>
  <c r="H68" i="3" s="1"/>
  <c r="G70" i="3"/>
  <c r="H70" i="3" s="1"/>
  <c r="G60" i="3"/>
  <c r="G72" i="3" s="1"/>
  <c r="G73" i="3" s="1"/>
  <c r="G69" i="3"/>
  <c r="H69" i="3" s="1"/>
  <c r="H60" i="3" l="1"/>
  <c r="H72" i="3" s="1"/>
  <c r="E117" i="3"/>
  <c r="E119" i="3"/>
  <c r="E120" i="3"/>
  <c r="E115" i="3"/>
  <c r="E116" i="3" s="1"/>
  <c r="G74" i="3"/>
  <c r="H74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<sst xmlns="http://schemas.openxmlformats.org/spreadsheetml/2006/main" count="241" uniqueCount="135">
  <si>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</si>
  <si>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</si>
  <si>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</si>
  <si>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</si>
  <si>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</si>
  <si>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</si>
  <si>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</si>
  <si>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NDQB201610151</t>
  </si>
  <si>
    <t>Weight (mg):</t>
  </si>
  <si>
    <t>Isoniazid BP</t>
  </si>
  <si>
    <t>Standard Conc (mg/mL):</t>
  </si>
  <si>
    <t>Each uncoated tablet contains: Isoniazid BP 300 mg.</t>
  </si>
  <si>
    <t>2016-10-04 14:21:24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</si>
  <si>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</si>
  <si>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</si>
  <si>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</si>
  <si>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</si>
  <si>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</si>
  <si>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</si>
  <si>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</si>
  <si>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</si>
  <si>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</si>
  <si>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</si>
  <si>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</si>
  <si>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</si>
  <si>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</si>
  <si>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</si>
  <si>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</si>
  <si>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</si>
  <si>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</si>
  <si>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</si>
  <si>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</si>
  <si>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</si>
  <si>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</si>
  <si>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</si>
  <si>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</si>
  <si>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</si>
  <si>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</si>
  <si>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</si>
  <si>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</si>
  <si>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</si>
  <si>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</si>
  <si>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</si>
  <si>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</si>
  <si>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</si>
  <si>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</si>
  <si>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</si>
  <si>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</si>
  <si>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</si>
  <si>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</si>
  <si>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</si>
  <si>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</si>
  <si>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</si>
  <si>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</si>
  <si>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</si>
  <si>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</si>
  <si>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</si>
  <si>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</si>
  <si>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</si>
  <si>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</si>
  <si>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</si>
  <si>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</si>
  <si>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</si>
  <si>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</si>
  <si>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</si>
  <si>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</si>
  <si>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</si>
  <si>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</si>
  <si>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</si>
  <si>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</si>
  <si>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</si>
  <si>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</si>
  <si>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</si>
  <si>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</si>
  <si>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</si>
  <si>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</si>
  <si>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</si>
  <si>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</si>
  <si>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</si>
  <si>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</si>
  <si>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</si>
  <si>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</si>
  <si>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</si>
  <si>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</si>
  <si>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</si>
  <si>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</si>
  <si>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</si>
  <si>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</si>
  <si>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</si>
  <si>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</si>
  <si>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</si>
  <si>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</si>
  <si>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</si>
  <si>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</si>
  <si>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</si>
  <si>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</si>
  <si>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</si>
  <si>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</si>
  <si>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</si>
  <si>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</si>
  <si>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</si>
  <si>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</si>
  <si>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</si>
  <si>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</si>
  <si>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</si>
  <si>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</si>
  <si>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</si>
  <si>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</si>
  <si>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</si>
  <si>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</si>
  <si>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</si>
  <si>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</si>
  <si>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</si>
  <si>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</si>
  <si>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</si>
  <si>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</si>
  <si>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</si>
  <si>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</si>
  <si>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</si>
  <si>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</si>
  <si>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</si>
  <si>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</si>
  <si>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</si>
  <si>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</si>
  <si>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</si>
  <si>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</si>
  <si>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</si>
  <si>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</si>
  <si>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</si>
  <si>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</si>
  <si>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</si>
  <si>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</si>
  <si>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NDQB201610150</t>
  </si>
  <si>
    <t>2016-10-04 14:18:11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</si>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</sst>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74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40" t="s">
        <v>1</v>
      </c>
      <c r="B16" s="241" t="s">
        <v>2</v>
      </c>
    </row>
    <row r="17" spans="1:5" ht="16.5" customHeight="1" x14ac:dyDescent="0.3">
      <c r="A17" s="242" t="s">
        <v>3</v>
      </c>
      <c r="B17" s="242"/>
      <c r="D17" s="243"/>
      <c r="E17" s="244"/>
    </row>
    <row r="18" spans="1:5" ht="16.5" customHeight="1" x14ac:dyDescent="0.3">
      <c r="A18" s="245" t="s">
        <v>4</v>
      </c>
      <c r="B18" s="242" t="s">
        <v>5</v>
      </c>
      <c r="C18" s="244"/>
      <c r="D18" s="244"/>
      <c r="E18" s="244"/>
    </row>
    <row r="19" spans="1:5" ht="16.5" customHeight="1" x14ac:dyDescent="0.3">
      <c r="A19" s="245" t="s">
        <v>6</v>
      </c>
      <c r="B19" s="246" t="s">
        <v>132</v>
      </c>
      <c r="C19" s="244"/>
      <c r="D19" s="244"/>
      <c r="E19" s="244"/>
    </row>
    <row r="20" spans="1:5" ht="16.5" customHeight="1" x14ac:dyDescent="0.3">
      <c r="A20" s="242" t="s">
        <v>8</v>
      </c>
      <c r="B20" s="246" t="s">
        <v>9</v>
      </c>
      <c r="C20" s="244"/>
      <c r="D20" s="244"/>
      <c r="E20" s="244"/>
    </row>
    <row r="21" spans="1:5" ht="16.5" customHeight="1" x14ac:dyDescent="0.3">
      <c r="A21" s="242" t="s">
        <v>10</v>
      </c>
      <c r="B21" s="247" t="s">
        <v>11</v>
      </c>
      <c r="C21" s="244"/>
      <c r="D21" s="244"/>
      <c r="E21" s="244"/>
    </row>
    <row r="22" spans="1:5" ht="15.75" customHeight="1" x14ac:dyDescent="0.25">
      <c r="A22" s="244"/>
      <c r="B22" s="244" t="s">
        <v>133</v>
      </c>
      <c r="C22" s="244"/>
      <c r="D22" s="244"/>
      <c r="E22" s="244"/>
    </row>
    <row r="23" spans="1:5" ht="16.5" customHeight="1" x14ac:dyDescent="0.3">
      <c r="A23" s="248" t="s">
        <v>13</v>
      </c>
      <c r="B23" s="249" t="s">
        <v>14</v>
      </c>
      <c r="C23" s="248" t="s">
        <v>15</v>
      </c>
      <c r="D23" s="248" t="s">
        <v>16</v>
      </c>
      <c r="E23" s="248" t="s">
        <v>17</v>
      </c>
    </row>
    <row r="24" spans="1:5" ht="16.5" customHeight="1" x14ac:dyDescent="0.3">
      <c r="A24" s="250">
        <v>1</v>
      </c>
      <c r="B24" s="251">
        <v>185253244</v>
      </c>
      <c r="C24" s="251">
        <v>6812.4</v>
      </c>
      <c r="D24" s="252">
        <v>1.4</v>
      </c>
      <c r="E24" s="253">
        <v>4.5</v>
      </c>
    </row>
    <row r="25" spans="1:5" ht="16.5" customHeight="1" x14ac:dyDescent="0.3">
      <c r="A25" s="250">
        <v>2</v>
      </c>
      <c r="B25" s="251">
        <v>184990366</v>
      </c>
      <c r="C25" s="251">
        <v>6817.3</v>
      </c>
      <c r="D25" s="252">
        <v>1.4</v>
      </c>
      <c r="E25" s="252">
        <v>4.5</v>
      </c>
    </row>
    <row r="26" spans="1:5" ht="16.5" customHeight="1" x14ac:dyDescent="0.3">
      <c r="A26" s="250">
        <v>3</v>
      </c>
      <c r="B26" s="251">
        <v>185015122</v>
      </c>
      <c r="C26" s="251">
        <v>6933.6</v>
      </c>
      <c r="D26" s="252">
        <v>1.4</v>
      </c>
      <c r="E26" s="252">
        <v>4.4000000000000004</v>
      </c>
    </row>
    <row r="27" spans="1:5" ht="16.5" customHeight="1" x14ac:dyDescent="0.3">
      <c r="A27" s="250">
        <v>4</v>
      </c>
      <c r="B27" s="251">
        <v>184921760</v>
      </c>
      <c r="C27" s="251">
        <v>6950.5</v>
      </c>
      <c r="D27" s="252">
        <v>1.4</v>
      </c>
      <c r="E27" s="252">
        <v>4.4000000000000004</v>
      </c>
    </row>
    <row r="28" spans="1:5" ht="16.5" customHeight="1" x14ac:dyDescent="0.3">
      <c r="A28" s="250">
        <v>5</v>
      </c>
      <c r="B28" s="251">
        <v>184781371</v>
      </c>
      <c r="C28" s="251">
        <v>7043.7</v>
      </c>
      <c r="D28" s="252">
        <v>1.4</v>
      </c>
      <c r="E28" s="252">
        <v>4.4000000000000004</v>
      </c>
    </row>
    <row r="29" spans="1:5" ht="16.5" customHeight="1" x14ac:dyDescent="0.3">
      <c r="A29" s="250">
        <v>6</v>
      </c>
      <c r="B29" s="254">
        <v>184915871</v>
      </c>
      <c r="C29" s="254">
        <v>6927.2</v>
      </c>
      <c r="D29" s="255">
        <v>1.4</v>
      </c>
      <c r="E29" s="255">
        <v>4.4000000000000004</v>
      </c>
    </row>
    <row r="30" spans="1:5" ht="16.5" customHeight="1" x14ac:dyDescent="0.3">
      <c r="A30" s="256" t="s">
        <v>18</v>
      </c>
      <c r="B30" s="257">
        <f>AVERAGE(B24:B29)</f>
        <v>184979622.33333334</v>
      </c>
      <c r="C30" s="258">
        <f>AVERAGE(C24:C29)</f>
        <v>6914.1166666666659</v>
      </c>
      <c r="D30" s="259">
        <f>AVERAGE(D24:D29)</f>
        <v>1.4000000000000001</v>
      </c>
      <c r="E30" s="259">
        <f>AVERAGE(E24:E29)</f>
        <v>4.4333333333333336</v>
      </c>
    </row>
    <row r="31" spans="1:5" ht="16.5" customHeight="1" x14ac:dyDescent="0.3">
      <c r="A31" s="260" t="s">
        <v>19</v>
      </c>
      <c r="B31" s="261">
        <f>(STDEV(B24:B29)/B30)</f>
        <v>8.4776140569687197E-4</v>
      </c>
      <c r="C31" s="262"/>
      <c r="D31" s="262"/>
      <c r="E31" s="263"/>
    </row>
    <row r="32" spans="1:5" s="238" customFormat="1" ht="16.5" customHeight="1" x14ac:dyDescent="0.3">
      <c r="A32" s="264" t="s">
        <v>20</v>
      </c>
      <c r="B32" s="265">
        <f>COUNT(B24:B29)</f>
        <v>6</v>
      </c>
      <c r="C32" s="266"/>
      <c r="D32" s="267"/>
      <c r="E32" s="268"/>
    </row>
    <row r="33" spans="1:5" s="238" customFormat="1" ht="15.75" customHeight="1" x14ac:dyDescent="0.25">
      <c r="A33" s="244"/>
      <c r="B33" s="244"/>
      <c r="C33" s="244"/>
      <c r="D33" s="244"/>
      <c r="E33" s="244"/>
    </row>
    <row r="34" spans="1:5" s="238" customFormat="1" ht="16.5" customHeight="1" x14ac:dyDescent="0.3">
      <c r="A34" s="245" t="s">
        <v>21</v>
      </c>
      <c r="B34" s="269" t="s">
        <v>22</v>
      </c>
      <c r="C34" s="270"/>
      <c r="D34" s="270"/>
      <c r="E34" s="270"/>
    </row>
    <row r="35" spans="1:5" ht="16.5" customHeight="1" x14ac:dyDescent="0.3">
      <c r="A35" s="245"/>
      <c r="B35" s="269" t="s">
        <v>23</v>
      </c>
      <c r="C35" s="270"/>
      <c r="D35" s="270"/>
      <c r="E35" s="270"/>
    </row>
    <row r="36" spans="1:5" ht="16.5" customHeight="1" x14ac:dyDescent="0.3">
      <c r="A36" s="245"/>
      <c r="B36" s="269" t="s">
        <v>24</v>
      </c>
      <c r="C36" s="270"/>
      <c r="D36" s="270"/>
      <c r="E36" s="270"/>
    </row>
    <row r="37" spans="1:5" ht="15.75" customHeight="1" x14ac:dyDescent="0.25">
      <c r="A37" s="244"/>
      <c r="B37" s="244"/>
      <c r="C37" s="244"/>
      <c r="D37" s="244"/>
      <c r="E37" s="244"/>
    </row>
    <row r="38" spans="1:5" ht="16.5" customHeight="1" x14ac:dyDescent="0.3">
      <c r="A38" s="240" t="s">
        <v>1</v>
      </c>
      <c r="B38" s="241" t="s">
        <v>25</v>
      </c>
    </row>
    <row r="39" spans="1:5" ht="16.5" customHeight="1" x14ac:dyDescent="0.3">
      <c r="A39" s="245" t="s">
        <v>4</v>
      </c>
      <c r="B39" s="242"/>
      <c r="C39" s="244"/>
      <c r="D39" s="244"/>
      <c r="E39" s="244"/>
    </row>
    <row r="40" spans="1:5" ht="16.5" customHeight="1" x14ac:dyDescent="0.3">
      <c r="A40" s="245" t="s">
        <v>6</v>
      </c>
      <c r="B40" s="246"/>
      <c r="C40" s="244"/>
      <c r="D40" s="244"/>
      <c r="E40" s="244"/>
    </row>
    <row r="41" spans="1:5" ht="16.5" customHeight="1" x14ac:dyDescent="0.3">
      <c r="A41" s="242" t="s">
        <v>8</v>
      </c>
      <c r="B41" s="246"/>
      <c r="C41" s="244"/>
      <c r="D41" s="244"/>
      <c r="E41" s="244"/>
    </row>
    <row r="42" spans="1:5" ht="16.5" customHeight="1" x14ac:dyDescent="0.3">
      <c r="A42" s="242" t="s">
        <v>10</v>
      </c>
      <c r="B42" s="247"/>
      <c r="C42" s="244"/>
      <c r="D42" s="244"/>
      <c r="E42" s="244"/>
    </row>
    <row r="43" spans="1:5" ht="15.75" customHeight="1" x14ac:dyDescent="0.25">
      <c r="A43" s="244"/>
      <c r="B43" s="244"/>
      <c r="C43" s="244"/>
      <c r="D43" s="244"/>
      <c r="E43" s="244"/>
    </row>
    <row r="44" spans="1:5" ht="16.5" customHeight="1" x14ac:dyDescent="0.3">
      <c r="A44" s="248" t="s">
        <v>13</v>
      </c>
      <c r="B44" s="249" t="s">
        <v>14</v>
      </c>
      <c r="C44" s="248" t="s">
        <v>15</v>
      </c>
      <c r="D44" s="248" t="s">
        <v>16</v>
      </c>
      <c r="E44" s="248" t="s">
        <v>17</v>
      </c>
    </row>
    <row r="45" spans="1:5" ht="16.5" customHeight="1" x14ac:dyDescent="0.3">
      <c r="A45" s="250">
        <v>1</v>
      </c>
      <c r="B45" s="251"/>
      <c r="C45" s="251"/>
      <c r="D45" s="252"/>
      <c r="E45" s="253"/>
    </row>
    <row r="46" spans="1:5" ht="16.5" customHeight="1" x14ac:dyDescent="0.3">
      <c r="A46" s="250">
        <v>2</v>
      </c>
      <c r="B46" s="251"/>
      <c r="C46" s="251"/>
      <c r="D46" s="252"/>
      <c r="E46" s="252"/>
    </row>
    <row r="47" spans="1:5" ht="16.5" customHeight="1" x14ac:dyDescent="0.3">
      <c r="A47" s="250">
        <v>3</v>
      </c>
      <c r="B47" s="251"/>
      <c r="C47" s="251"/>
      <c r="D47" s="252"/>
      <c r="E47" s="252"/>
    </row>
    <row r="48" spans="1:5" ht="16.5" customHeight="1" x14ac:dyDescent="0.3">
      <c r="A48" s="250">
        <v>4</v>
      </c>
      <c r="B48" s="251"/>
      <c r="C48" s="251"/>
      <c r="D48" s="252"/>
      <c r="E48" s="252"/>
    </row>
    <row r="49" spans="1:7" ht="16.5" customHeight="1" x14ac:dyDescent="0.3">
      <c r="A49" s="250">
        <v>5</v>
      </c>
      <c r="B49" s="251"/>
      <c r="C49" s="251"/>
      <c r="D49" s="252"/>
      <c r="E49" s="252"/>
    </row>
    <row r="50" spans="1:7" ht="16.5" customHeight="1" x14ac:dyDescent="0.3">
      <c r="A50" s="250">
        <v>6</v>
      </c>
      <c r="B50" s="254"/>
      <c r="C50" s="254"/>
      <c r="D50" s="255"/>
      <c r="E50" s="255"/>
    </row>
    <row r="51" spans="1:7" ht="16.5" customHeight="1" x14ac:dyDescent="0.3">
      <c r="A51" s="256" t="s">
        <v>18</v>
      </c>
      <c r="B51" s="257" t="e">
        <f>AVERAGE(B45:B50)</f>
        <v>#DIV/0!</v>
      </c>
      <c r="C51" s="258" t="e">
        <f>AVERAGE(C45:C50)</f>
        <v>#DIV/0!</v>
      </c>
      <c r="D51" s="259" t="e">
        <f>AVERAGE(D45:D50)</f>
        <v>#DIV/0!</v>
      </c>
      <c r="E51" s="259" t="e">
        <f>AVERAGE(E45:E50)</f>
        <v>#DIV/0!</v>
      </c>
    </row>
    <row r="52" spans="1:7" ht="16.5" customHeight="1" x14ac:dyDescent="0.3">
      <c r="A52" s="260" t="s">
        <v>19</v>
      </c>
      <c r="B52" s="261" t="e">
        <f>(STDEV(B45:B50)/B51)</f>
        <v>#DIV/0!</v>
      </c>
      <c r="C52" s="262"/>
      <c r="D52" s="262"/>
      <c r="E52" s="263"/>
    </row>
    <row r="53" spans="1:7" s="238" customFormat="1" ht="16.5" customHeight="1" x14ac:dyDescent="0.3">
      <c r="A53" s="264" t="s">
        <v>20</v>
      </c>
      <c r="B53" s="265">
        <f>COUNT(B45:B50)</f>
        <v>0</v>
      </c>
      <c r="C53" s="266"/>
      <c r="D53" s="267"/>
      <c r="E53" s="268"/>
    </row>
    <row r="54" spans="1:7" s="238" customFormat="1" ht="15.75" customHeight="1" x14ac:dyDescent="0.25">
      <c r="A54" s="244"/>
      <c r="B54" s="244"/>
      <c r="C54" s="244"/>
      <c r="D54" s="244"/>
      <c r="E54" s="244"/>
    </row>
    <row r="55" spans="1:7" s="238" customFormat="1" ht="16.5" customHeight="1" x14ac:dyDescent="0.3">
      <c r="A55" s="245" t="s">
        <v>21</v>
      </c>
      <c r="B55" s="269" t="s">
        <v>22</v>
      </c>
      <c r="C55" s="270"/>
      <c r="D55" s="270"/>
      <c r="E55" s="270"/>
    </row>
    <row r="56" spans="1:7" ht="16.5" customHeight="1" x14ac:dyDescent="0.3">
      <c r="A56" s="245"/>
      <c r="B56" s="269" t="s">
        <v>23</v>
      </c>
      <c r="C56" s="270"/>
      <c r="D56" s="270"/>
      <c r="E56" s="270"/>
    </row>
    <row r="57" spans="1:7" ht="16.5" customHeight="1" x14ac:dyDescent="0.3">
      <c r="A57" s="245"/>
      <c r="B57" s="269" t="s">
        <v>24</v>
      </c>
      <c r="C57" s="270"/>
      <c r="D57" s="270"/>
      <c r="E57" s="270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282" t="s">
        <v>26</v>
      </c>
      <c r="C59" s="282"/>
      <c r="E59" s="275" t="s">
        <v>27</v>
      </c>
      <c r="F59" s="276"/>
      <c r="G59" s="275" t="s">
        <v>28</v>
      </c>
    </row>
    <row r="60" spans="1:7" ht="15" customHeight="1" x14ac:dyDescent="0.3">
      <c r="A60" s="277" t="s">
        <v>29</v>
      </c>
      <c r="B60" s="278"/>
      <c r="C60" s="278"/>
      <c r="E60" s="278"/>
      <c r="G60" s="278"/>
    </row>
    <row r="61" spans="1:7" ht="15" customHeight="1" x14ac:dyDescent="0.3">
      <c r="A61" s="277" t="s">
        <v>30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43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42"/>
    </row>
    <row r="14" spans="1:7" ht="16.5" customHeight="1" x14ac:dyDescent="0.3">
      <c r="A14" s="290" t="s">
        <v>33</v>
      </c>
      <c r="B14" s="290"/>
      <c r="C14" s="12" t="s">
        <v>5</v>
      </c>
    </row>
    <row r="15" spans="1:7" ht="16.5" customHeight="1" x14ac:dyDescent="0.3">
      <c r="A15" s="290" t="s">
        <v>34</v>
      </c>
      <c r="B15" s="290"/>
      <c r="C15" s="12" t="s">
        <v>7</v>
      </c>
    </row>
    <row r="16" spans="1:7" ht="16.5" customHeight="1" x14ac:dyDescent="0.3">
      <c r="A16" s="290" t="s">
        <v>35</v>
      </c>
      <c r="B16" s="290"/>
      <c r="C16" s="12" t="s">
        <v>9</v>
      </c>
    </row>
    <row r="17" spans="1:5" ht="16.5" customHeight="1" x14ac:dyDescent="0.3">
      <c r="A17" s="290" t="s">
        <v>36</v>
      </c>
      <c r="B17" s="290"/>
      <c r="C17" s="12" t="s">
        <v>11</v>
      </c>
    </row>
    <row r="18" spans="1:5" ht="16.5" customHeight="1" x14ac:dyDescent="0.3">
      <c r="A18" s="290" t="s">
        <v>37</v>
      </c>
      <c r="B18" s="290"/>
      <c r="C18" s="49" t="s">
        <v>12</v>
      </c>
    </row>
    <row r="19" spans="1:5" ht="16.5" customHeight="1" x14ac:dyDescent="0.3">
      <c r="A19" s="290" t="s">
        <v>38</v>
      </c>
      <c r="B19" s="29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5" t="s">
        <v>1</v>
      </c>
      <c r="B21" s="285"/>
      <c r="C21" s="11" t="s">
        <v>39</v>
      </c>
      <c r="D21" s="18"/>
    </row>
    <row r="22" spans="1:5" ht="15.75" customHeight="1" x14ac:dyDescent="0.3">
      <c r="A22" s="289"/>
      <c r="B22" s="289"/>
      <c r="C22" s="9"/>
      <c r="D22" s="289"/>
      <c r="E22" s="28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393.15</v>
      </c>
      <c r="D24" s="39">
        <f t="shared" ref="D24:D43" si="0">(C24-$C$46)/$C$46</f>
        <v>-1.5395788854175236E-2</v>
      </c>
      <c r="E24" s="5"/>
    </row>
    <row r="25" spans="1:5" ht="15.75" customHeight="1" x14ac:dyDescent="0.3">
      <c r="C25" s="47">
        <v>401.26</v>
      </c>
      <c r="D25" s="40">
        <f t="shared" si="0"/>
        <v>4.9148817610928626E-3</v>
      </c>
      <c r="E25" s="5"/>
    </row>
    <row r="26" spans="1:5" ht="15.75" customHeight="1" x14ac:dyDescent="0.3">
      <c r="C26" s="47">
        <v>396.31</v>
      </c>
      <c r="D26" s="40">
        <f t="shared" si="0"/>
        <v>-7.4818900694344726E-3</v>
      </c>
      <c r="E26" s="5"/>
    </row>
    <row r="27" spans="1:5" ht="15.75" customHeight="1" x14ac:dyDescent="0.3">
      <c r="C27" s="47">
        <v>397.21</v>
      </c>
      <c r="D27" s="40">
        <f t="shared" si="0"/>
        <v>-5.2279315547931905E-3</v>
      </c>
      <c r="E27" s="5"/>
    </row>
    <row r="28" spans="1:5" ht="15.75" customHeight="1" x14ac:dyDescent="0.3">
      <c r="C28" s="47">
        <v>394.73</v>
      </c>
      <c r="D28" s="40">
        <f t="shared" si="0"/>
        <v>-1.1438839461804783E-2</v>
      </c>
      <c r="E28" s="5"/>
    </row>
    <row r="29" spans="1:5" ht="15.75" customHeight="1" x14ac:dyDescent="0.3">
      <c r="C29" s="47">
        <v>400.73</v>
      </c>
      <c r="D29" s="40">
        <f t="shared" si="0"/>
        <v>3.5875506358041421E-3</v>
      </c>
      <c r="E29" s="5"/>
    </row>
    <row r="30" spans="1:5" ht="15.75" customHeight="1" x14ac:dyDescent="0.3">
      <c r="C30" s="47">
        <v>399.42</v>
      </c>
      <c r="D30" s="40">
        <f t="shared" si="0"/>
        <v>3.0678879782618793E-4</v>
      </c>
      <c r="E30" s="5"/>
    </row>
    <row r="31" spans="1:5" ht="15.75" customHeight="1" x14ac:dyDescent="0.3">
      <c r="C31" s="47">
        <v>399.51</v>
      </c>
      <c r="D31" s="40">
        <f t="shared" si="0"/>
        <v>5.3218464929025914E-4</v>
      </c>
      <c r="E31" s="5"/>
    </row>
    <row r="32" spans="1:5" ht="15.75" customHeight="1" x14ac:dyDescent="0.3">
      <c r="C32" s="47">
        <v>402.55</v>
      </c>
      <c r="D32" s="40">
        <f t="shared" si="0"/>
        <v>8.1455556320788325E-3</v>
      </c>
      <c r="E32" s="5"/>
    </row>
    <row r="33" spans="1:7" ht="15.75" customHeight="1" x14ac:dyDescent="0.3">
      <c r="C33" s="47">
        <v>398.67</v>
      </c>
      <c r="D33" s="40">
        <f t="shared" si="0"/>
        <v>-1.5715099643749278E-3</v>
      </c>
      <c r="E33" s="5"/>
    </row>
    <row r="34" spans="1:7" ht="15.75" customHeight="1" x14ac:dyDescent="0.3">
      <c r="C34" s="47">
        <v>400.12</v>
      </c>
      <c r="D34" s="40">
        <f t="shared" si="0"/>
        <v>2.0598676425472007E-3</v>
      </c>
      <c r="E34" s="5"/>
    </row>
    <row r="35" spans="1:7" ht="15.75" customHeight="1" x14ac:dyDescent="0.3">
      <c r="C35" s="47">
        <v>397.16</v>
      </c>
      <c r="D35" s="40">
        <f t="shared" si="0"/>
        <v>-5.3531514722731507E-3</v>
      </c>
      <c r="E35" s="5"/>
    </row>
    <row r="36" spans="1:7" ht="15.75" customHeight="1" x14ac:dyDescent="0.3">
      <c r="C36" s="47">
        <v>403.36</v>
      </c>
      <c r="D36" s="40">
        <f t="shared" si="0"/>
        <v>1.0174118295256043E-2</v>
      </c>
      <c r="E36" s="5"/>
    </row>
    <row r="37" spans="1:7" ht="15.75" customHeight="1" x14ac:dyDescent="0.3">
      <c r="C37" s="47">
        <v>395.73</v>
      </c>
      <c r="D37" s="40">
        <f t="shared" si="0"/>
        <v>-8.9344411122032948E-3</v>
      </c>
      <c r="E37" s="5"/>
    </row>
    <row r="38" spans="1:7" ht="15.75" customHeight="1" x14ac:dyDescent="0.3">
      <c r="C38" s="47">
        <v>402.86</v>
      </c>
      <c r="D38" s="40">
        <f t="shared" si="0"/>
        <v>8.9219191204552989E-3</v>
      </c>
      <c r="E38" s="5"/>
    </row>
    <row r="39" spans="1:7" ht="15.75" customHeight="1" x14ac:dyDescent="0.3">
      <c r="C39" s="47">
        <v>401.58</v>
      </c>
      <c r="D39" s="40">
        <f t="shared" si="0"/>
        <v>5.7162892329653209E-3</v>
      </c>
      <c r="E39" s="5"/>
    </row>
    <row r="40" spans="1:7" ht="15.75" customHeight="1" x14ac:dyDescent="0.3">
      <c r="C40" s="47">
        <v>403.96</v>
      </c>
      <c r="D40" s="40">
        <f t="shared" si="0"/>
        <v>1.167675730501685E-2</v>
      </c>
      <c r="E40" s="5"/>
    </row>
    <row r="41" spans="1:7" ht="15.75" customHeight="1" x14ac:dyDescent="0.3">
      <c r="C41" s="47">
        <v>394.1</v>
      </c>
      <c r="D41" s="40">
        <f t="shared" si="0"/>
        <v>-1.3016610422053709E-2</v>
      </c>
      <c r="E41" s="5"/>
    </row>
    <row r="42" spans="1:7" ht="15.75" customHeight="1" x14ac:dyDescent="0.3">
      <c r="C42" s="47">
        <v>402.91</v>
      </c>
      <c r="D42" s="40">
        <f t="shared" si="0"/>
        <v>9.0471390379354023E-3</v>
      </c>
      <c r="E42" s="5"/>
    </row>
    <row r="43" spans="1:7" ht="16.5" customHeight="1" x14ac:dyDescent="0.3">
      <c r="C43" s="48">
        <v>400.63</v>
      </c>
      <c r="D43" s="41">
        <f t="shared" si="0"/>
        <v>3.3371108008439366E-3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7985.95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399.29750000000001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3">
        <f>C46</f>
        <v>399.29750000000001</v>
      </c>
      <c r="C49" s="45">
        <f>-IF(C46&lt;=80,10%,IF(C46&lt;250,7.5%,5%))</f>
        <v>-0.05</v>
      </c>
      <c r="D49" s="33">
        <f>IF(C46&lt;=80,C46*0.9,IF(C46&lt;250,C46*0.925,C46*0.95))</f>
        <v>379.33262500000001</v>
      </c>
    </row>
    <row r="50" spans="1:6" ht="17.25" customHeight="1" x14ac:dyDescent="0.3">
      <c r="B50" s="284"/>
      <c r="C50" s="46">
        <f>IF(C46&lt;=80, 10%, IF(C46&lt;250, 7.5%, 5%))</f>
        <v>0.05</v>
      </c>
      <c r="D50" s="33">
        <f>IF(C46&lt;=80, C46*1.1, IF(C46&lt;250, C46*1.075, C46*1.05))</f>
        <v>419.26237500000002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40" zoomScaleNormal="40" zoomScaleSheetLayoutView="40" zoomScalePageLayoutView="42" workbookViewId="0">
      <selection activeCell="G50" sqref="G5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50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52" t="s">
        <v>33</v>
      </c>
      <c r="B18" s="293" t="s">
        <v>5</v>
      </c>
      <c r="C18" s="29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8" t="s">
        <v>9</v>
      </c>
      <c r="C20" s="29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3" t="s">
        <v>131</v>
      </c>
      <c r="C26" s="293"/>
    </row>
    <row r="27" spans="1:14" ht="26.25" customHeight="1" x14ac:dyDescent="0.4">
      <c r="A27" s="61" t="s">
        <v>48</v>
      </c>
      <c r="B27" s="299" t="s">
        <v>134</v>
      </c>
      <c r="C27" s="299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300" t="s">
        <v>50</v>
      </c>
      <c r="D29" s="301"/>
      <c r="E29" s="301"/>
      <c r="F29" s="301"/>
      <c r="G29" s="30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3" t="s">
        <v>53</v>
      </c>
      <c r="D31" s="304"/>
      <c r="E31" s="304"/>
      <c r="F31" s="304"/>
      <c r="G31" s="304"/>
      <c r="H31" s="30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3" t="s">
        <v>55</v>
      </c>
      <c r="D32" s="304"/>
      <c r="E32" s="304"/>
      <c r="F32" s="304"/>
      <c r="G32" s="304"/>
      <c r="H32" s="30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6" t="s">
        <v>59</v>
      </c>
      <c r="E36" s="307"/>
      <c r="F36" s="306" t="s">
        <v>60</v>
      </c>
      <c r="G36" s="30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187471200</v>
      </c>
      <c r="E38" s="85">
        <f>IF(ISBLANK(D38),"-",$D$48/$D$45*D38)</f>
        <v>181094194.31494224</v>
      </c>
      <c r="F38" s="84">
        <v>198104810</v>
      </c>
      <c r="G38" s="86">
        <f>IF(ISBLANK(F38),"-",$D$48/$F$45*F38)</f>
        <v>183084235.9959498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187654019</v>
      </c>
      <c r="E39" s="90">
        <f>IF(ISBLANK(D39),"-",$D$48/$D$45*D39)</f>
        <v>181270794.55812874</v>
      </c>
      <c r="F39" s="89">
        <v>198325084</v>
      </c>
      <c r="G39" s="91">
        <f>IF(ISBLANK(F39),"-",$D$48/$F$45*F39)</f>
        <v>183287808.52404627</v>
      </c>
      <c r="I39" s="310">
        <f>ABS((F43/D43*D42)-F42)/D42</f>
        <v>1.1781591819648394E-2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187406045</v>
      </c>
      <c r="E40" s="90">
        <f>IF(ISBLANK(D40),"-",$D$48/$D$45*D40)</f>
        <v>181031255.62232924</v>
      </c>
      <c r="F40" s="89">
        <v>198175111</v>
      </c>
      <c r="G40" s="91">
        <f>IF(ISBLANK(F40),"-",$D$48/$F$45*F40)</f>
        <v>183149206.67927018</v>
      </c>
      <c r="I40" s="31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187510421.33333334</v>
      </c>
      <c r="E42" s="100">
        <f>AVERAGE(E38:E41)</f>
        <v>181132081.49846673</v>
      </c>
      <c r="F42" s="99">
        <f>AVERAGE(F38:F41)</f>
        <v>198201668.33333334</v>
      </c>
      <c r="G42" s="101">
        <f>AVERAGE(G38:G41)</f>
        <v>183173750.39975539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16.579999999999998</v>
      </c>
      <c r="E43" s="92"/>
      <c r="F43" s="104">
        <v>17.329999999999998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16.579999999999998</v>
      </c>
      <c r="E44" s="107"/>
      <c r="F44" s="106">
        <f>F43*$B$34</f>
        <v>17.329999999999998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16.563419999999997</v>
      </c>
      <c r="E45" s="110"/>
      <c r="F45" s="109">
        <f>F44*$B$30/100</f>
        <v>17.312669999999997</v>
      </c>
      <c r="H45" s="102"/>
    </row>
    <row r="46" spans="1:14" ht="19.5" customHeight="1" x14ac:dyDescent="0.3">
      <c r="A46" s="311" t="s">
        <v>78</v>
      </c>
      <c r="B46" s="312"/>
      <c r="C46" s="105" t="s">
        <v>79</v>
      </c>
      <c r="D46" s="111">
        <f>D45/$B$45</f>
        <v>0.33126839999999996</v>
      </c>
      <c r="E46" s="112"/>
      <c r="F46" s="113">
        <f>F45/$B$45</f>
        <v>0.34625339999999993</v>
      </c>
      <c r="H46" s="102"/>
    </row>
    <row r="47" spans="1:14" ht="27" customHeight="1" x14ac:dyDescent="0.4">
      <c r="A47" s="313"/>
      <c r="B47" s="314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182152915.94911107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6.1648759305490903E-3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199">
        <f>Uniformity!C46</f>
        <v>399.29750000000001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15" t="s">
        <v>94</v>
      </c>
      <c r="D60" s="318">
        <v>42.9</v>
      </c>
      <c r="E60" s="134">
        <v>1</v>
      </c>
      <c r="F60" s="135">
        <v>182328729</v>
      </c>
      <c r="G60" s="200">
        <f>IF(ISBLANK(F60),"-",(F60/$D$50*$D$47*$B$68)*($B$57/$D$60))</f>
        <v>298.13176680918713</v>
      </c>
      <c r="H60" s="218">
        <f t="shared" ref="H60:H71" si="0">IF(ISBLANK(F60),"-",(G60/$B$56)*100)</f>
        <v>99.37725560306238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6"/>
      <c r="D61" s="319"/>
      <c r="E61" s="136">
        <v>2</v>
      </c>
      <c r="F61" s="89">
        <v>182202197</v>
      </c>
      <c r="G61" s="201">
        <f>IF(ISBLANK(F61),"-",(F61/$D$50*$D$47*$B$68)*($B$57/$D$60))</f>
        <v>297.92487012908197</v>
      </c>
      <c r="H61" s="219">
        <f t="shared" si="0"/>
        <v>99.308290043027327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6"/>
      <c r="D62" s="319"/>
      <c r="E62" s="136">
        <v>3</v>
      </c>
      <c r="F62" s="137">
        <v>182277029</v>
      </c>
      <c r="G62" s="201">
        <f>IF(ISBLANK(F62),"-",(F62/$D$50*$D$47*$B$68)*($B$57/$D$60))</f>
        <v>298.04723042027808</v>
      </c>
      <c r="H62" s="219">
        <f t="shared" si="0"/>
        <v>99.349076806759356</v>
      </c>
      <c r="L62" s="64"/>
    </row>
    <row r="63" spans="1:12" ht="27" customHeight="1" x14ac:dyDescent="0.4">
      <c r="A63" s="76" t="s">
        <v>97</v>
      </c>
      <c r="B63" s="77">
        <v>1</v>
      </c>
      <c r="C63" s="317"/>
      <c r="D63" s="32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5" t="s">
        <v>99</v>
      </c>
      <c r="D64" s="318">
        <v>42.57</v>
      </c>
      <c r="E64" s="134">
        <v>1</v>
      </c>
      <c r="F64" s="135">
        <v>182862703</v>
      </c>
      <c r="G64" s="200">
        <f>IF(ISBLANK(F64),"-",(F64/$D$50*$D$47*$B$68)*($B$57/$D$64))</f>
        <v>301.32275277909491</v>
      </c>
      <c r="H64" s="218">
        <f t="shared" si="0"/>
        <v>100.44091759303164</v>
      </c>
    </row>
    <row r="65" spans="1:8" ht="26.25" customHeight="1" x14ac:dyDescent="0.4">
      <c r="A65" s="76" t="s">
        <v>100</v>
      </c>
      <c r="B65" s="77">
        <v>1</v>
      </c>
      <c r="C65" s="316"/>
      <c r="D65" s="319"/>
      <c r="E65" s="136">
        <v>2</v>
      </c>
      <c r="F65" s="89">
        <v>182877559</v>
      </c>
      <c r="G65" s="201">
        <f>IF(ISBLANK(F65),"-",(F65/$D$50*$D$47*$B$68)*($B$57/$D$64))</f>
        <v>301.34723262513154</v>
      </c>
      <c r="H65" s="219">
        <f t="shared" si="0"/>
        <v>100.44907754171051</v>
      </c>
    </row>
    <row r="66" spans="1:8" ht="26.25" customHeight="1" x14ac:dyDescent="0.4">
      <c r="A66" s="76" t="s">
        <v>101</v>
      </c>
      <c r="B66" s="77">
        <v>1</v>
      </c>
      <c r="C66" s="316"/>
      <c r="D66" s="319"/>
      <c r="E66" s="136">
        <v>3</v>
      </c>
      <c r="F66" s="89">
        <v>182735059</v>
      </c>
      <c r="G66" s="201">
        <f>IF(ISBLANK(F66),"-",(F66/$D$50*$D$47*$B$68)*($B$57/$D$64))</f>
        <v>301.11241988548278</v>
      </c>
      <c r="H66" s="219">
        <f t="shared" si="0"/>
        <v>100.37080662849426</v>
      </c>
    </row>
    <row r="67" spans="1:8" ht="27" customHeight="1" x14ac:dyDescent="0.4">
      <c r="A67" s="76" t="s">
        <v>102</v>
      </c>
      <c r="B67" s="77">
        <v>1</v>
      </c>
      <c r="C67" s="317"/>
      <c r="D67" s="32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315" t="s">
        <v>104</v>
      </c>
      <c r="D68" s="318">
        <v>41.51</v>
      </c>
      <c r="E68" s="134">
        <v>1</v>
      </c>
      <c r="F68" s="135">
        <v>176735738</v>
      </c>
      <c r="G68" s="200">
        <f>IF(ISBLANK(F68),"-",(F68/$D$50*$D$47*$B$68)*($B$57/$D$68))</f>
        <v>298.66345570976199</v>
      </c>
      <c r="H68" s="219">
        <f t="shared" si="0"/>
        <v>99.554485236587325</v>
      </c>
    </row>
    <row r="69" spans="1:8" ht="27" customHeight="1" x14ac:dyDescent="0.4">
      <c r="A69" s="124" t="s">
        <v>105</v>
      </c>
      <c r="B69" s="141">
        <f>(D47*B68)/B56*B57</f>
        <v>42.591733333333337</v>
      </c>
      <c r="C69" s="316"/>
      <c r="D69" s="319"/>
      <c r="E69" s="136">
        <v>2</v>
      </c>
      <c r="F69" s="89">
        <v>176184982</v>
      </c>
      <c r="G69" s="201">
        <f>IF(ISBLANK(F69),"-",(F69/$D$50*$D$47*$B$68)*($B$57/$D$68))</f>
        <v>297.73274021286068</v>
      </c>
      <c r="H69" s="219">
        <f t="shared" si="0"/>
        <v>99.244246737620216</v>
      </c>
    </row>
    <row r="70" spans="1:8" ht="26.25" customHeight="1" x14ac:dyDescent="0.4">
      <c r="A70" s="328" t="s">
        <v>78</v>
      </c>
      <c r="B70" s="329"/>
      <c r="C70" s="316"/>
      <c r="D70" s="319"/>
      <c r="E70" s="136">
        <v>3</v>
      </c>
      <c r="F70" s="89">
        <v>176309442</v>
      </c>
      <c r="G70" s="201">
        <f>IF(ISBLANK(F70),"-",(F70/$D$50*$D$47*$B$68)*($B$57/$D$68))</f>
        <v>297.94306356974533</v>
      </c>
      <c r="H70" s="219">
        <f t="shared" si="0"/>
        <v>99.314354523248454</v>
      </c>
    </row>
    <row r="71" spans="1:8" ht="27" customHeight="1" x14ac:dyDescent="0.4">
      <c r="A71" s="330"/>
      <c r="B71" s="331"/>
      <c r="C71" s="327"/>
      <c r="D71" s="32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299.13617023784718</v>
      </c>
      <c r="H72" s="221">
        <f>AVERAGE(H60:H71)</f>
        <v>99.712056745949042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5.397345159255303E-3</v>
      </c>
      <c r="H73" s="205">
        <f>STDEV(H60:H71)/H72</f>
        <v>5.3973451592553099E-3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323" t="str">
        <f>B26</f>
        <v>ISONIAZID</v>
      </c>
      <c r="D76" s="323"/>
      <c r="E76" s="150" t="s">
        <v>108</v>
      </c>
      <c r="F76" s="150"/>
      <c r="G76" s="151">
        <f>H72</f>
        <v>99.712056745949042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9" t="str">
        <f>B26</f>
        <v>ISONIAZID</v>
      </c>
      <c r="C79" s="309"/>
    </row>
    <row r="80" spans="1:8" ht="26.25" customHeight="1" x14ac:dyDescent="0.4">
      <c r="A80" s="61" t="s">
        <v>48</v>
      </c>
      <c r="B80" s="309" t="str">
        <f>B27</f>
        <v>I8-2</v>
      </c>
      <c r="C80" s="309"/>
    </row>
    <row r="81" spans="1:12" ht="27" customHeight="1" x14ac:dyDescent="0.4">
      <c r="A81" s="61" t="s">
        <v>6</v>
      </c>
      <c r="B81" s="153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300" t="s">
        <v>50</v>
      </c>
      <c r="D82" s="301"/>
      <c r="E82" s="301"/>
      <c r="F82" s="301"/>
      <c r="G82" s="30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3" t="s">
        <v>111</v>
      </c>
      <c r="D84" s="304"/>
      <c r="E84" s="304"/>
      <c r="F84" s="304"/>
      <c r="G84" s="304"/>
      <c r="H84" s="30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3" t="s">
        <v>112</v>
      </c>
      <c r="D85" s="304"/>
      <c r="E85" s="304"/>
      <c r="F85" s="304"/>
      <c r="G85" s="304"/>
      <c r="H85" s="30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306" t="s">
        <v>60</v>
      </c>
      <c r="G89" s="308"/>
    </row>
    <row r="90" spans="1:12" ht="27" customHeight="1" x14ac:dyDescent="0.4">
      <c r="A90" s="76" t="s">
        <v>61</v>
      </c>
      <c r="B90" s="77">
        <v>3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8">
        <v>1</v>
      </c>
      <c r="D91" s="84">
        <v>0.41299999999999998</v>
      </c>
      <c r="E91" s="85">
        <f>IF(ISBLANK(D91),"-",$D$101/$D$98*D91)</f>
        <v>0.40650286471328739</v>
      </c>
      <c r="F91" s="84">
        <v>0.40899999999999997</v>
      </c>
      <c r="G91" s="86">
        <f>IF(ISBLANK(F91),"-",$D$101/$F$98*F91)</f>
        <v>0.40932754390062914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0.42</v>
      </c>
      <c r="E92" s="90">
        <f>IF(ISBLANK(D92),"-",$D$101/$D$98*D92)</f>
        <v>0.41339274377622448</v>
      </c>
      <c r="F92" s="89">
        <v>0.40899999999999997</v>
      </c>
      <c r="G92" s="91">
        <f>IF(ISBLANK(F92),"-",$D$101/$F$98*F92)</f>
        <v>0.40932754390062914</v>
      </c>
      <c r="I92" s="310">
        <f>ABS((F96/D96*D95)-F95)/D95</f>
        <v>5.0119264371711377E-3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0.42099999999999999</v>
      </c>
      <c r="E93" s="90">
        <f>IF(ISBLANK(D93),"-",$D$101/$D$98*D93)</f>
        <v>0.41437701221378692</v>
      </c>
      <c r="F93" s="89">
        <v>0.40899999999999997</v>
      </c>
      <c r="G93" s="91">
        <f>IF(ISBLANK(F93),"-",$D$101/$F$98*F93)</f>
        <v>0.40932754390062914</v>
      </c>
      <c r="I93" s="31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0.41799999999999998</v>
      </c>
      <c r="E95" s="100">
        <f>AVERAGE(E91:E94)</f>
        <v>0.4114242069010996</v>
      </c>
      <c r="F95" s="163">
        <f>AVERAGE(F91:F94)</f>
        <v>0.40899999999999997</v>
      </c>
      <c r="G95" s="164">
        <f>AVERAGE(G91:G94)</f>
        <v>0.40932754390062914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16.95</v>
      </c>
      <c r="E96" s="92"/>
      <c r="F96" s="104">
        <v>16.670000000000002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16.95</v>
      </c>
      <c r="E97" s="107"/>
      <c r="F97" s="106">
        <f>F96*$B$87</f>
        <v>16.670000000000002</v>
      </c>
    </row>
    <row r="98" spans="1:10" ht="19.5" customHeight="1" x14ac:dyDescent="0.3">
      <c r="A98" s="76" t="s">
        <v>76</v>
      </c>
      <c r="B98" s="169">
        <f>(B97/B96)*(B95/B94)*(B93/B92)*(B91/B90)*B89</f>
        <v>1666.6666666666667</v>
      </c>
      <c r="C98" s="167" t="s">
        <v>115</v>
      </c>
      <c r="D98" s="170">
        <f>D97*$B$83/100</f>
        <v>16.933050000000001</v>
      </c>
      <c r="E98" s="110"/>
      <c r="F98" s="109">
        <f>F97*$B$83/100</f>
        <v>16.653330000000004</v>
      </c>
    </row>
    <row r="99" spans="1:10" ht="19.5" customHeight="1" x14ac:dyDescent="0.3">
      <c r="A99" s="311" t="s">
        <v>78</v>
      </c>
      <c r="B99" s="325"/>
      <c r="C99" s="167" t="s">
        <v>116</v>
      </c>
      <c r="D99" s="171">
        <f>D98/$B$98</f>
        <v>1.015983E-2</v>
      </c>
      <c r="E99" s="110"/>
      <c r="F99" s="113">
        <f>F98/$B$98</f>
        <v>9.9919980000000019E-3</v>
      </c>
      <c r="G99" s="172"/>
      <c r="H99" s="102"/>
    </row>
    <row r="100" spans="1:10" ht="19.5" customHeight="1" x14ac:dyDescent="0.3">
      <c r="A100" s="313"/>
      <c r="B100" s="326"/>
      <c r="C100" s="167" t="s">
        <v>80</v>
      </c>
      <c r="D100" s="173">
        <f>$B$56/$B$116</f>
        <v>9.9999999999999985E-3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0.4103758754008644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7.179877908643959E-3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3</v>
      </c>
      <c r="C108" s="227">
        <v>1</v>
      </c>
      <c r="D108" s="228">
        <v>0.436</v>
      </c>
      <c r="E108" s="202">
        <f t="shared" ref="E108:E113" si="1">IF(ISBLANK(D108),"-",D108/$D$103*$D$100*$B$116)</f>
        <v>318.73218636995074</v>
      </c>
      <c r="F108" s="229">
        <f t="shared" ref="F108:F113" si="2">IF(ISBLANK(D108), "-", (E108/$B$56)*100)</f>
        <v>106.24406212331692</v>
      </c>
    </row>
    <row r="109" spans="1:10" ht="26.25" customHeight="1" x14ac:dyDescent="0.4">
      <c r="A109" s="76" t="s">
        <v>95</v>
      </c>
      <c r="B109" s="77">
        <v>100</v>
      </c>
      <c r="C109" s="223">
        <v>2</v>
      </c>
      <c r="D109" s="225">
        <v>0.435</v>
      </c>
      <c r="E109" s="203">
        <f t="shared" si="1"/>
        <v>318.00114924524905</v>
      </c>
      <c r="F109" s="230">
        <f t="shared" si="2"/>
        <v>106.00038308174969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0.439</v>
      </c>
      <c r="E110" s="203">
        <f t="shared" si="1"/>
        <v>320.92529774405591</v>
      </c>
      <c r="F110" s="230">
        <f t="shared" si="2"/>
        <v>106.97509924801865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0.436</v>
      </c>
      <c r="E111" s="203">
        <f t="shared" si="1"/>
        <v>318.73218636995074</v>
      </c>
      <c r="F111" s="230">
        <f t="shared" si="2"/>
        <v>106.24406212331692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0.438</v>
      </c>
      <c r="E112" s="203">
        <f t="shared" si="1"/>
        <v>320.19426061935417</v>
      </c>
      <c r="F112" s="230">
        <f t="shared" si="2"/>
        <v>106.73142020645139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0.437</v>
      </c>
      <c r="E113" s="204">
        <f t="shared" si="1"/>
        <v>319.46322349465248</v>
      </c>
      <c r="F113" s="231">
        <f t="shared" si="2"/>
        <v>106.48774116488416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319.34138397386886</v>
      </c>
      <c r="F115" s="233">
        <f>AVERAGE(F108:F113)</f>
        <v>106.44712799128962</v>
      </c>
    </row>
    <row r="116" spans="1:10" ht="27" customHeight="1" x14ac:dyDescent="0.4">
      <c r="A116" s="76" t="s">
        <v>103</v>
      </c>
      <c r="B116" s="108">
        <f>(B115/B114)*(B113/B112)*(B111/B110)*(B109/B108)*B107</f>
        <v>30000.000000000004</v>
      </c>
      <c r="C116" s="186"/>
      <c r="D116" s="210" t="s">
        <v>84</v>
      </c>
      <c r="E116" s="208">
        <f>STDEV(E108:E113)/E115</f>
        <v>3.3696149814299017E-3</v>
      </c>
      <c r="F116" s="187">
        <f>STDEV(F108:F113)/F115</f>
        <v>3.3696149814299086E-3</v>
      </c>
      <c r="I116" s="50"/>
    </row>
    <row r="117" spans="1:10" ht="27" customHeight="1" x14ac:dyDescent="0.4">
      <c r="A117" s="311" t="s">
        <v>78</v>
      </c>
      <c r="B117" s="31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313"/>
      <c r="B118" s="314"/>
      <c r="C118" s="50"/>
      <c r="D118" s="212"/>
      <c r="E118" s="291" t="s">
        <v>123</v>
      </c>
      <c r="F118" s="29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318.00114924524905</v>
      </c>
      <c r="F119" s="234">
        <f>MIN(F108:F113)</f>
        <v>106.00038308174969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320.92529774405591</v>
      </c>
      <c r="F120" s="235">
        <f>MAX(F108:F113)</f>
        <v>106.97509924801865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323" t="str">
        <f>B26</f>
        <v>ISONIAZID</v>
      </c>
      <c r="D124" s="323"/>
      <c r="E124" s="150" t="s">
        <v>127</v>
      </c>
      <c r="F124" s="150"/>
      <c r="G124" s="236">
        <f>F115</f>
        <v>106.44712799128962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106.00038308174969</v>
      </c>
      <c r="E125" s="161" t="s">
        <v>130</v>
      </c>
      <c r="F125" s="236">
        <f>MAX(F108:F113)</f>
        <v>106.97509924801865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324" t="s">
        <v>26</v>
      </c>
      <c r="C127" s="324"/>
      <c r="E127" s="156" t="s">
        <v>27</v>
      </c>
      <c r="F127" s="191"/>
      <c r="G127" s="324" t="s">
        <v>28</v>
      </c>
      <c r="H127" s="32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Uniformity</vt:lpstr>
      <vt:lpstr>ISONIAZID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2017-03-20T07:38:15Z</cp:lastPrinted>
  <dcterms:created xsi:type="dcterms:W3CDTF">2005-07-05T10:19:27Z</dcterms:created>
  <dcterms:modified xsi:type="dcterms:W3CDTF">2017-03-20T07:39:17Z</dcterms:modified>
</cp:coreProperties>
</file>