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80" yWindow="495" windowWidth="20730" windowHeight="9405" activeTab="6"/>
  </bookViews>
  <sheets>
    <sheet name="Uniformity " sheetId="12" r:id="rId1"/>
    <sheet name="SST Lam" sheetId="6" r:id="rId2"/>
    <sheet name="SST Zido" sheetId="7" r:id="rId3"/>
    <sheet name="SST Nev" sheetId="8" r:id="rId4"/>
    <sheet name="Lamivudine" sheetId="9" r:id="rId5"/>
    <sheet name="Zidovudine" sheetId="10" r:id="rId6"/>
    <sheet name="Nevirapine" sheetId="11" r:id="rId7"/>
  </sheets>
  <definedNames>
    <definedName name="_xlnm.Print_Area" localSheetId="4">Lamivudine!$A$1:$H$130</definedName>
    <definedName name="_xlnm.Print_Area" localSheetId="6">Nevirapine!$A$1:$H$131</definedName>
    <definedName name="_xlnm.Print_Area" localSheetId="3">'SST Nev'!$A$1:$G$48</definedName>
    <definedName name="_xlnm.Print_Area" localSheetId="2">'SST Zido'!$A$1:$G$48</definedName>
    <definedName name="_xlnm.Print_Area" localSheetId="0">'Uniformity '!$A$1:$F$54</definedName>
    <definedName name="_xlnm.Print_Area" localSheetId="5">Zidovudine!$A$1:$H$130</definedName>
  </definedNames>
  <calcPr calcId="145621"/>
</workbook>
</file>

<file path=xl/calcChain.xml><?xml version="1.0" encoding="utf-8"?>
<calcChain xmlns="http://schemas.openxmlformats.org/spreadsheetml/2006/main">
  <c r="B57" i="9" l="1"/>
  <c r="B57" i="10" s="1"/>
  <c r="C46" i="12"/>
  <c r="D24" i="12" s="1"/>
  <c r="C45" i="12"/>
  <c r="D37" i="12"/>
  <c r="D33" i="12"/>
  <c r="D25" i="12"/>
  <c r="C19" i="12"/>
  <c r="B21" i="11"/>
  <c r="B55" i="11" s="1"/>
  <c r="B19" i="11"/>
  <c r="B18" i="11"/>
  <c r="B21" i="10"/>
  <c r="B19" i="10"/>
  <c r="B18" i="10"/>
  <c r="C124" i="11"/>
  <c r="B116" i="11"/>
  <c r="D100" i="11" s="1"/>
  <c r="B98" i="11"/>
  <c r="F95" i="11"/>
  <c r="D95" i="11"/>
  <c r="B87" i="11"/>
  <c r="D97" i="11" s="1"/>
  <c r="B83" i="11"/>
  <c r="B79" i="11"/>
  <c r="C76" i="11"/>
  <c r="H71" i="11"/>
  <c r="G71" i="11"/>
  <c r="D68" i="11"/>
  <c r="B68" i="11"/>
  <c r="H67" i="11"/>
  <c r="G67" i="11"/>
  <c r="D64" i="11"/>
  <c r="H63" i="11"/>
  <c r="G63" i="11"/>
  <c r="D60" i="11"/>
  <c r="C56" i="11"/>
  <c r="B45" i="11"/>
  <c r="D48" i="11" s="1"/>
  <c r="F42" i="11"/>
  <c r="D42" i="11"/>
  <c r="G41" i="11"/>
  <c r="E41" i="11"/>
  <c r="I39" i="11"/>
  <c r="B34" i="11"/>
  <c r="B30" i="11"/>
  <c r="B23" i="11"/>
  <c r="B22" i="11"/>
  <c r="C124" i="10"/>
  <c r="B116" i="10"/>
  <c r="D100" i="10" s="1"/>
  <c r="B98" i="10"/>
  <c r="F95" i="10"/>
  <c r="D95" i="10"/>
  <c r="B87" i="10"/>
  <c r="F97" i="10" s="1"/>
  <c r="B81" i="10"/>
  <c r="B83" i="10" s="1"/>
  <c r="B80" i="10"/>
  <c r="B79" i="10"/>
  <c r="C76" i="10"/>
  <c r="H71" i="10"/>
  <c r="G71" i="10"/>
  <c r="D68" i="10"/>
  <c r="B68" i="10"/>
  <c r="H67" i="10"/>
  <c r="G67" i="10"/>
  <c r="D64" i="10"/>
  <c r="H63" i="10"/>
  <c r="G63" i="10"/>
  <c r="D60" i="10"/>
  <c r="C56" i="10"/>
  <c r="B55" i="10"/>
  <c r="B45" i="10"/>
  <c r="D48" i="10" s="1"/>
  <c r="F42" i="10"/>
  <c r="I39" i="10" s="1"/>
  <c r="D42" i="10"/>
  <c r="G41" i="10"/>
  <c r="E41" i="10"/>
  <c r="B34" i="10"/>
  <c r="F44" i="10" s="1"/>
  <c r="F45" i="10" s="1"/>
  <c r="F46" i="10" s="1"/>
  <c r="B30" i="10"/>
  <c r="B23" i="10"/>
  <c r="B22" i="10"/>
  <c r="C124" i="9"/>
  <c r="B116" i="9"/>
  <c r="D100" i="9" s="1"/>
  <c r="B98" i="9"/>
  <c r="F95" i="9"/>
  <c r="D95" i="9"/>
  <c r="B87" i="9"/>
  <c r="D97" i="9" s="1"/>
  <c r="B83" i="9"/>
  <c r="B79" i="9"/>
  <c r="C76" i="9"/>
  <c r="H71" i="9"/>
  <c r="G71" i="9"/>
  <c r="B68" i="9"/>
  <c r="B69" i="9" s="1"/>
  <c r="H67" i="9"/>
  <c r="G67" i="9"/>
  <c r="H63" i="9"/>
  <c r="G63" i="9"/>
  <c r="C56" i="9"/>
  <c r="B55" i="9"/>
  <c r="B45" i="9"/>
  <c r="D48" i="9" s="1"/>
  <c r="F42" i="9"/>
  <c r="D42" i="9"/>
  <c r="G41" i="9"/>
  <c r="E41" i="9"/>
  <c r="B34" i="9"/>
  <c r="F44" i="9" s="1"/>
  <c r="B30" i="9"/>
  <c r="B40" i="8"/>
  <c r="E38" i="8"/>
  <c r="D38" i="8"/>
  <c r="C38" i="8"/>
  <c r="B38" i="8"/>
  <c r="B39" i="8" s="1"/>
  <c r="B18" i="8"/>
  <c r="F16" i="8"/>
  <c r="E16" i="8"/>
  <c r="D16" i="8"/>
  <c r="C16" i="8"/>
  <c r="B16" i="8"/>
  <c r="B17" i="8" s="1"/>
  <c r="B7" i="8"/>
  <c r="B40" i="7"/>
  <c r="E38" i="7"/>
  <c r="D38" i="7"/>
  <c r="C38" i="7"/>
  <c r="B38" i="7"/>
  <c r="B39" i="7" s="1"/>
  <c r="B18" i="7"/>
  <c r="B17" i="7"/>
  <c r="F16" i="7"/>
  <c r="E16" i="7"/>
  <c r="D16" i="7"/>
  <c r="C16" i="7"/>
  <c r="B16" i="7"/>
  <c r="B7" i="7"/>
  <c r="B39" i="6"/>
  <c r="E37" i="6"/>
  <c r="D37" i="6"/>
  <c r="C37" i="6"/>
  <c r="B37" i="6"/>
  <c r="B38" i="6" s="1"/>
  <c r="B18" i="6"/>
  <c r="E16" i="6"/>
  <c r="D16" i="6"/>
  <c r="C16" i="6"/>
  <c r="B16" i="6"/>
  <c r="B17" i="6" s="1"/>
  <c r="B7" i="6"/>
  <c r="I92" i="10" l="1"/>
  <c r="D41" i="12"/>
  <c r="D29" i="12"/>
  <c r="F45" i="9"/>
  <c r="F46" i="9" s="1"/>
  <c r="I39" i="9"/>
  <c r="D98" i="11"/>
  <c r="F98" i="10"/>
  <c r="D101" i="11"/>
  <c r="D102" i="11" s="1"/>
  <c r="F97" i="11"/>
  <c r="F98" i="11" s="1"/>
  <c r="I92" i="11"/>
  <c r="D101" i="10"/>
  <c r="G91" i="10" s="1"/>
  <c r="D97" i="10"/>
  <c r="D101" i="9"/>
  <c r="D102" i="9" s="1"/>
  <c r="I92" i="9"/>
  <c r="B69" i="10"/>
  <c r="B57" i="11"/>
  <c r="D28" i="12"/>
  <c r="D32" i="12"/>
  <c r="D36" i="12"/>
  <c r="D40" i="12"/>
  <c r="D49" i="12"/>
  <c r="D27" i="12"/>
  <c r="D31" i="12"/>
  <c r="D35" i="12"/>
  <c r="D39" i="12"/>
  <c r="D43" i="12"/>
  <c r="C49" i="12"/>
  <c r="D26" i="12"/>
  <c r="D30" i="12"/>
  <c r="D34" i="12"/>
  <c r="D38" i="12"/>
  <c r="D42" i="12"/>
  <c r="B49" i="12"/>
  <c r="D50" i="12"/>
  <c r="C50" i="12"/>
  <c r="B69" i="11"/>
  <c r="G40" i="10"/>
  <c r="G39" i="10"/>
  <c r="D49" i="10"/>
  <c r="G38" i="10"/>
  <c r="E93" i="11"/>
  <c r="D99" i="11"/>
  <c r="E92" i="11"/>
  <c r="E94" i="11"/>
  <c r="E91" i="11"/>
  <c r="D98" i="9"/>
  <c r="D99" i="9" s="1"/>
  <c r="G94" i="10"/>
  <c r="F99" i="10"/>
  <c r="G40" i="9"/>
  <c r="G39" i="9"/>
  <c r="D49" i="9"/>
  <c r="E40" i="9"/>
  <c r="G38" i="9"/>
  <c r="E94" i="9"/>
  <c r="G94" i="11"/>
  <c r="D98" i="10"/>
  <c r="E92" i="10" s="1"/>
  <c r="D44" i="9"/>
  <c r="D45" i="9" s="1"/>
  <c r="D46" i="9" s="1"/>
  <c r="F97" i="9"/>
  <c r="F98" i="9" s="1"/>
  <c r="F99" i="9" s="1"/>
  <c r="D44" i="10"/>
  <c r="D45" i="10" s="1"/>
  <c r="D46" i="10" s="1"/>
  <c r="G92" i="10"/>
  <c r="F44" i="11"/>
  <c r="F45" i="11" s="1"/>
  <c r="F46" i="11" s="1"/>
  <c r="G93" i="10"/>
  <c r="D102" i="10"/>
  <c r="D44" i="11"/>
  <c r="D45" i="11" s="1"/>
  <c r="E40" i="11" s="1"/>
  <c r="D49" i="11"/>
  <c r="G42" i="10" l="1"/>
  <c r="E93" i="9"/>
  <c r="G40" i="11"/>
  <c r="G42" i="9"/>
  <c r="E39" i="9"/>
  <c r="G91" i="11"/>
  <c r="G92" i="11"/>
  <c r="G93" i="11"/>
  <c r="F99" i="11"/>
  <c r="E92" i="9"/>
  <c r="E91" i="9"/>
  <c r="E95" i="9" s="1"/>
  <c r="G93" i="9"/>
  <c r="G94" i="9"/>
  <c r="E95" i="11"/>
  <c r="E38" i="11"/>
  <c r="D46" i="11"/>
  <c r="E40" i="10"/>
  <c r="E91" i="10"/>
  <c r="G38" i="11"/>
  <c r="G39" i="11"/>
  <c r="G95" i="10"/>
  <c r="E38" i="9"/>
  <c r="E38" i="10"/>
  <c r="E39" i="11"/>
  <c r="G91" i="9"/>
  <c r="G92" i="9"/>
  <c r="E93" i="10"/>
  <c r="D99" i="10"/>
  <c r="E39" i="10"/>
  <c r="E94" i="10"/>
  <c r="D103" i="11" l="1"/>
  <c r="E108" i="11" s="1"/>
  <c r="D105" i="11"/>
  <c r="G95" i="11"/>
  <c r="G95" i="9"/>
  <c r="D50" i="10"/>
  <c r="E42" i="10"/>
  <c r="D52" i="10"/>
  <c r="D52" i="11"/>
  <c r="D50" i="11"/>
  <c r="D51" i="11" s="1"/>
  <c r="E42" i="11"/>
  <c r="G42" i="11"/>
  <c r="D103" i="9"/>
  <c r="E111" i="11"/>
  <c r="F111" i="11" s="1"/>
  <c r="D105" i="9"/>
  <c r="D50" i="9"/>
  <c r="E42" i="9"/>
  <c r="D52" i="9"/>
  <c r="D105" i="10"/>
  <c r="E95" i="10"/>
  <c r="D103" i="10"/>
  <c r="D104" i="10" s="1"/>
  <c r="D104" i="11" l="1"/>
  <c r="E109" i="11"/>
  <c r="F109" i="11" s="1"/>
  <c r="E112" i="11"/>
  <c r="F112" i="11" s="1"/>
  <c r="E110" i="11"/>
  <c r="F110" i="11" s="1"/>
  <c r="E113" i="11"/>
  <c r="F113" i="11" s="1"/>
  <c r="E113" i="9"/>
  <c r="F113" i="9" s="1"/>
  <c r="E111" i="9"/>
  <c r="F111" i="9" s="1"/>
  <c r="E109" i="9"/>
  <c r="F109" i="9" s="1"/>
  <c r="E112" i="9"/>
  <c r="F112" i="9" s="1"/>
  <c r="E110" i="9"/>
  <c r="F110" i="9" s="1"/>
  <c r="E108" i="9"/>
  <c r="D104" i="9"/>
  <c r="E113" i="10"/>
  <c r="F113" i="10" s="1"/>
  <c r="E111" i="10"/>
  <c r="F111" i="10" s="1"/>
  <c r="E109" i="10"/>
  <c r="F109" i="10" s="1"/>
  <c r="E112" i="10"/>
  <c r="F112" i="10" s="1"/>
  <c r="E110" i="10"/>
  <c r="F110" i="10" s="1"/>
  <c r="E108" i="10"/>
  <c r="F108" i="11"/>
  <c r="G66" i="10"/>
  <c r="H66" i="10" s="1"/>
  <c r="G64" i="10"/>
  <c r="H64" i="10" s="1"/>
  <c r="G69" i="10"/>
  <c r="H69" i="10" s="1"/>
  <c r="G61" i="10"/>
  <c r="H61" i="10" s="1"/>
  <c r="G68" i="10"/>
  <c r="H68" i="10" s="1"/>
  <c r="G65" i="10"/>
  <c r="H65" i="10" s="1"/>
  <c r="G70" i="10"/>
  <c r="H70" i="10" s="1"/>
  <c r="G62" i="10"/>
  <c r="H62" i="10" s="1"/>
  <c r="G60" i="10"/>
  <c r="G69" i="11"/>
  <c r="H69" i="11" s="1"/>
  <c r="G61" i="11"/>
  <c r="H61" i="11" s="1"/>
  <c r="G68" i="11"/>
  <c r="H68" i="11" s="1"/>
  <c r="G65" i="11"/>
  <c r="H65" i="11" s="1"/>
  <c r="G70" i="11"/>
  <c r="H70" i="11" s="1"/>
  <c r="G62" i="11"/>
  <c r="H62" i="11" s="1"/>
  <c r="G60" i="11"/>
  <c r="G66" i="11"/>
  <c r="H66" i="11" s="1"/>
  <c r="G64" i="11"/>
  <c r="H64" i="11" s="1"/>
  <c r="D51" i="10"/>
  <c r="G70" i="9"/>
  <c r="H70" i="9" s="1"/>
  <c r="G65" i="9"/>
  <c r="H65" i="9" s="1"/>
  <c r="G61" i="9"/>
  <c r="H61" i="9" s="1"/>
  <c r="G69" i="9"/>
  <c r="H69" i="9" s="1"/>
  <c r="G66" i="9"/>
  <c r="H66" i="9" s="1"/>
  <c r="G64" i="9"/>
  <c r="H64" i="9" s="1"/>
  <c r="G62" i="9"/>
  <c r="H62" i="9" s="1"/>
  <c r="G60" i="9"/>
  <c r="G68" i="9"/>
  <c r="H68" i="9" s="1"/>
  <c r="D51" i="9"/>
  <c r="E115" i="11" l="1"/>
  <c r="E116" i="11" s="1"/>
  <c r="E119" i="11"/>
  <c r="E120" i="11"/>
  <c r="E117" i="11"/>
  <c r="E120" i="9"/>
  <c r="E117" i="9"/>
  <c r="F108" i="9"/>
  <c r="E119" i="9"/>
  <c r="E115" i="9"/>
  <c r="E116" i="9" s="1"/>
  <c r="F119" i="11"/>
  <c r="D125" i="11"/>
  <c r="F115" i="11"/>
  <c r="G124" i="11" s="1"/>
  <c r="F125" i="11"/>
  <c r="F120" i="11"/>
  <c r="F117" i="11"/>
  <c r="E119" i="10"/>
  <c r="E115" i="10"/>
  <c r="E116" i="10" s="1"/>
  <c r="E120" i="10"/>
  <c r="E117" i="10"/>
  <c r="F108" i="10"/>
  <c r="G74" i="9"/>
  <c r="G72" i="9"/>
  <c r="G73" i="9" s="1"/>
  <c r="H60" i="9"/>
  <c r="G74" i="11"/>
  <c r="G72" i="11"/>
  <c r="G73" i="11" s="1"/>
  <c r="H60" i="11"/>
  <c r="H60" i="10"/>
  <c r="G74" i="10"/>
  <c r="G72" i="10"/>
  <c r="G73" i="10" s="1"/>
  <c r="H74" i="11" l="1"/>
  <c r="H72" i="11"/>
  <c r="G76" i="11" s="1"/>
  <c r="H74" i="9"/>
  <c r="H72" i="9"/>
  <c r="G76" i="9" s="1"/>
  <c r="F125" i="10"/>
  <c r="F120" i="10"/>
  <c r="F117" i="10"/>
  <c r="F119" i="10"/>
  <c r="D125" i="10"/>
  <c r="F115" i="10"/>
  <c r="G124" i="10" s="1"/>
  <c r="D125" i="9"/>
  <c r="F115" i="9"/>
  <c r="G124" i="9" s="1"/>
  <c r="F125" i="9"/>
  <c r="F120" i="9"/>
  <c r="F117" i="9"/>
  <c r="F119" i="9"/>
  <c r="H74" i="10"/>
  <c r="H72" i="10"/>
  <c r="G76" i="10" s="1"/>
  <c r="F116" i="11"/>
  <c r="H73" i="9" l="1"/>
  <c r="H73" i="11"/>
  <c r="H73" i="10"/>
  <c r="F116" i="10"/>
  <c r="F116" i="9"/>
</calcChain>
</file>

<file path=xl/sharedStrings.xml><?xml version="1.0" encoding="utf-8"?>
<sst xmlns="http://schemas.openxmlformats.org/spreadsheetml/2006/main" count="662" uniqueCount="145">
  <si>
    <t>HPLC System Suitability Report</t>
  </si>
  <si>
    <t>Analysis Data</t>
  </si>
  <si>
    <t>Assay</t>
  </si>
  <si>
    <t>Sample(s)</t>
  </si>
  <si>
    <t>Reference Substance:</t>
  </si>
  <si>
    <t>LAMIVUDINE, NEVIRAPINE AND ZIDOVUDINE TABLETS</t>
  </si>
  <si>
    <t>% age Purity:</t>
  </si>
  <si>
    <t>Weight (mg):</t>
  </si>
  <si>
    <t>Standard Conc (mg/mL):</t>
  </si>
  <si>
    <t xml:space="preserve">Each film coated tablet contains Lamivudine 150mg Zidovudine 300mg Nevirapine 200mg 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</si>
  <si>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</si>
  <si>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</si>
  <si>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</si>
  <si>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</si>
  <si>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</si>
  <si>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</si>
  <si>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</si>
  <si>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</si>
  <si>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</si>
  <si>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</si>
  <si>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</si>
  <si>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</si>
  <si>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</si>
  <si>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</si>
  <si>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</si>
  <si>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</si>
  <si>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</si>
  <si>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</si>
  <si>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</si>
  <si>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</si>
  <si>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</si>
  <si>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</si>
  <si>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</si>
  <si>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</si>
  <si>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</si>
  <si>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</si>
  <si>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</si>
  <si>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</si>
  <si>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</si>
  <si>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</si>
  <si>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</si>
  <si>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</si>
  <si>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</si>
  <si>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</si>
  <si>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</si>
  <si>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</si>
  <si>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</si>
  <si>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</si>
  <si>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</si>
  <si>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</si>
  <si>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</si>
  <si>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</si>
  <si>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</si>
  <si>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</si>
  <si>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</si>
  <si>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</si>
  <si>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</si>
  <si>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</si>
  <si>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</si>
  <si>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</si>
  <si>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</si>
  <si>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</si>
  <si>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</si>
  <si>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</si>
  <si>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</si>
  <si>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</si>
  <si>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</si>
  <si>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</si>
  <si>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</si>
  <si>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</si>
  <si>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</si>
  <si>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</si>
  <si>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</si>
  <si>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</si>
  <si>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</si>
  <si>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</si>
  <si>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</si>
  <si>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</si>
  <si>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</si>
  <si>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</si>
  <si>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</si>
  <si>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</si>
  <si>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</si>
  <si>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</si>
  <si>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</si>
  <si>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</si>
  <si>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</si>
  <si>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</si>
  <si>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</si>
  <si>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</si>
  <si>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</si>
  <si>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</si>
  <si>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</si>
  <si>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</si>
  <si>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</si>
  <si>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</si>
  <si>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</si>
  <si>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</si>
  <si>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</si>
  <si>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</si>
  <si>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</si>
  <si>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</si>
  <si>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</si>
  <si>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</si>
  <si>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</si>
  <si>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</si>
  <si>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</si>
  <si>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</si>
  <si>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</si>
  <si>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</si>
  <si>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</si>
  <si>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</si>
  <si>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</si>
  <si>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</si>
  <si>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</si>
  <si>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</si>
  <si>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</si>
  <si>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</si>
  <si>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</si>
  <si>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</si>
  <si>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</si>
  <si>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</si>
  <si>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</si>
  <si>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</si>
  <si>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</si>
  <si>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</si>
  <si>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</si>
  <si>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</si>
  <si>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LAMIVUDINE / NEVIRAPINE / ZIDOVUDINE  DISPERSIBLE TABLETS 30 MG/50 MG/60 MG</t>
  </si>
  <si>
    <t>Lamivudine</t>
  </si>
  <si>
    <t>Zidovudine</t>
  </si>
  <si>
    <t>Resolution</t>
  </si>
  <si>
    <r>
      <t xml:space="preserve">The Resolution between Lamivudine and Zidovudine is </t>
    </r>
    <r>
      <rPr>
        <b/>
        <sz val="12"/>
        <color rgb="FF000000"/>
        <rFont val="Book Antiqua"/>
        <family val="1"/>
      </rPr>
      <t>NLT 3.0</t>
    </r>
  </si>
  <si>
    <t>Nevirapine</t>
  </si>
  <si>
    <r>
      <t xml:space="preserve">The Resolution between Zidovudine and Nevirapine is </t>
    </r>
    <r>
      <rPr>
        <b/>
        <sz val="12"/>
        <color rgb="FF000000"/>
        <rFont val="Book Antiqua"/>
        <family val="1"/>
      </rPr>
      <t>NLT 5.0</t>
    </r>
  </si>
  <si>
    <t>Lamivudine/Nevirapine/Zidovudine</t>
  </si>
  <si>
    <t>Lot IOM388</t>
  </si>
  <si>
    <t>Z1-1</t>
  </si>
  <si>
    <t>N13-3</t>
  </si>
  <si>
    <t>NDQB201610166</t>
  </si>
  <si>
    <t>Lamivudine, Zidovudine &amp;    Nevirapine</t>
  </si>
  <si>
    <t xml:space="preserve">Each film coated tablet contains Lamivudine 150mg,   Zidovudine 300mg Nevirapine 200mg </t>
  </si>
  <si>
    <t>2016-10-14 10:29:05</t>
  </si>
  <si>
    <t>NDQE201607029</t>
  </si>
  <si>
    <t>NDQB201607028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</si>
</sst>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32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sz val="3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sz val="10"/>
      <color rgb="FF000000"/>
      <name val="Arial"/>
    </font>
    <font>
      <b/>
      <sz val="10"/>
      <color rgb="FF000000"/>
      <name val="Book Antiqua"/>
    </font>
    <font>
      <b/>
      <i/>
      <sz val="10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2"/>
      <color rgb="FF000000"/>
      <name val="Arial"/>
    </font>
    <font>
      <sz val="10"/>
      <color rgb="FF000000"/>
      <name val="Book Antiqua"/>
    </font>
    <font>
      <b/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22" fillId="2" borderId="0"/>
    <xf numFmtId="0" fontId="23" fillId="2" borderId="0"/>
  </cellStyleXfs>
  <cellXfs count="318">
    <xf numFmtId="0" fontId="0" fillId="2" borderId="0" xfId="0" applyFill="1"/>
    <xf numFmtId="0" fontId="2" fillId="2" borderId="0" xfId="1" applyFont="1" applyFill="1"/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2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5" fillId="2" borderId="57" xfId="1" applyFont="1" applyFill="1" applyBorder="1" applyAlignment="1">
      <alignment horizontal="center"/>
    </xf>
    <xf numFmtId="0" fontId="8" fillId="2" borderId="0" xfId="1" applyFont="1" applyFill="1"/>
    <xf numFmtId="0" fontId="9" fillId="2" borderId="0" xfId="1" applyFont="1" applyFill="1"/>
    <xf numFmtId="0" fontId="10" fillId="2" borderId="0" xfId="1" applyFont="1" applyFill="1" applyAlignment="1" applyProtection="1">
      <alignment horizontal="right"/>
      <protection locked="0"/>
    </xf>
    <xf numFmtId="0" fontId="10" fillId="2" borderId="0" xfId="1" applyFont="1" applyFill="1" applyAlignment="1" applyProtection="1">
      <alignment horizontal="left"/>
      <protection locked="0"/>
    </xf>
    <xf numFmtId="0" fontId="11" fillId="2" borderId="0" xfId="1" applyFont="1" applyFill="1"/>
    <xf numFmtId="0" fontId="11" fillId="3" borderId="0" xfId="1" applyFont="1" applyFill="1" applyAlignment="1" applyProtection="1">
      <alignment horizontal="left"/>
      <protection locked="0"/>
    </xf>
    <xf numFmtId="0" fontId="8" fillId="3" borderId="0" xfId="1" applyFont="1" applyFill="1" applyProtection="1">
      <protection locked="0"/>
    </xf>
    <xf numFmtId="168" fontId="11" fillId="3" borderId="0" xfId="1" applyNumberFormat="1" applyFont="1" applyFill="1" applyAlignment="1" applyProtection="1">
      <alignment horizontal="center"/>
      <protection locked="0"/>
    </xf>
    <xf numFmtId="169" fontId="8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9" fillId="2" borderId="0" xfId="1" applyFont="1" applyFill="1" applyAlignment="1">
      <alignment horizontal="right"/>
    </xf>
    <xf numFmtId="0" fontId="8" fillId="2" borderId="0" xfId="1" applyFont="1" applyFill="1" applyAlignment="1">
      <alignment horizontal="right"/>
    </xf>
    <xf numFmtId="0" fontId="10" fillId="3" borderId="0" xfId="1" applyFont="1" applyFill="1" applyAlignment="1" applyProtection="1">
      <alignment horizontal="center"/>
      <protection locked="0"/>
    </xf>
    <xf numFmtId="0" fontId="11" fillId="3" borderId="0" xfId="1" applyFont="1" applyFill="1" applyAlignment="1" applyProtection="1">
      <alignment horizontal="center"/>
      <protection locked="0"/>
    </xf>
    <xf numFmtId="0" fontId="12" fillId="2" borderId="0" xfId="1" applyFont="1" applyFill="1" applyAlignment="1">
      <alignment vertical="center" wrapText="1"/>
    </xf>
    <xf numFmtId="0" fontId="9" fillId="2" borderId="0" xfId="1" applyFont="1" applyFill="1" applyAlignment="1">
      <alignment horizontal="center"/>
    </xf>
    <xf numFmtId="0" fontId="13" fillId="2" borderId="0" xfId="1" applyFont="1" applyFill="1"/>
    <xf numFmtId="0" fontId="14" fillId="2" borderId="0" xfId="1" applyFont="1" applyFill="1"/>
    <xf numFmtId="2" fontId="10" fillId="3" borderId="0" xfId="1" applyNumberFormat="1" applyFont="1" applyFill="1" applyAlignment="1" applyProtection="1">
      <alignment horizontal="center"/>
      <protection locked="0"/>
    </xf>
    <xf numFmtId="0" fontId="9" fillId="2" borderId="0" xfId="1" applyFont="1" applyFill="1" applyAlignment="1">
      <alignment vertical="center" wrapText="1"/>
    </xf>
    <xf numFmtId="0" fontId="15" fillId="2" borderId="0" xfId="1" applyFont="1" applyFill="1"/>
    <xf numFmtId="2" fontId="9" fillId="2" borderId="0" xfId="1" applyNumberFormat="1" applyFont="1" applyFill="1" applyAlignment="1">
      <alignment horizontal="center"/>
    </xf>
    <xf numFmtId="0" fontId="16" fillId="2" borderId="0" xfId="1" applyFont="1" applyFill="1" applyAlignment="1">
      <alignment horizontal="left" vertical="center" wrapText="1"/>
    </xf>
    <xf numFmtId="170" fontId="9" fillId="2" borderId="0" xfId="1" applyNumberFormat="1" applyFont="1" applyFill="1" applyAlignment="1">
      <alignment horizontal="center"/>
    </xf>
    <xf numFmtId="0" fontId="8" fillId="2" borderId="21" xfId="1" applyFont="1" applyFill="1" applyBorder="1" applyAlignment="1">
      <alignment horizontal="right"/>
    </xf>
    <xf numFmtId="0" fontId="10" fillId="3" borderId="22" xfId="1" applyFont="1" applyFill="1" applyBorder="1" applyAlignment="1" applyProtection="1">
      <alignment horizontal="center"/>
      <protection locked="0"/>
    </xf>
    <xf numFmtId="0" fontId="8" fillId="2" borderId="23" xfId="1" applyFont="1" applyFill="1" applyBorder="1" applyAlignment="1">
      <alignment horizontal="right"/>
    </xf>
    <xf numFmtId="0" fontId="10" fillId="3" borderId="24" xfId="1" applyFont="1" applyFill="1" applyBorder="1" applyAlignment="1" applyProtection="1">
      <alignment horizontal="center"/>
      <protection locked="0"/>
    </xf>
    <xf numFmtId="0" fontId="9" fillId="2" borderId="22" xfId="1" applyFont="1" applyFill="1" applyBorder="1" applyAlignment="1">
      <alignment horizontal="center"/>
    </xf>
    <xf numFmtId="0" fontId="9" fillId="2" borderId="25" xfId="1" applyFont="1" applyFill="1" applyBorder="1" applyAlignment="1">
      <alignment horizontal="center"/>
    </xf>
    <xf numFmtId="0" fontId="9" fillId="2" borderId="26" xfId="1" applyFont="1" applyFill="1" applyBorder="1" applyAlignment="1">
      <alignment horizontal="center"/>
    </xf>
    <xf numFmtId="0" fontId="9" fillId="2" borderId="27" xfId="1" applyFont="1" applyFill="1" applyBorder="1" applyAlignment="1">
      <alignment horizontal="center"/>
    </xf>
    <xf numFmtId="0" fontId="9" fillId="2" borderId="12" xfId="1" applyFont="1" applyFill="1" applyBorder="1" applyAlignment="1">
      <alignment horizontal="center"/>
    </xf>
    <xf numFmtId="0" fontId="8" fillId="2" borderId="28" xfId="1" applyFont="1" applyFill="1" applyBorder="1" applyAlignment="1">
      <alignment horizontal="center"/>
    </xf>
    <xf numFmtId="0" fontId="10" fillId="3" borderId="29" xfId="1" applyFont="1" applyFill="1" applyBorder="1" applyAlignment="1" applyProtection="1">
      <alignment horizontal="center"/>
      <protection locked="0"/>
    </xf>
    <xf numFmtId="171" fontId="8" fillId="2" borderId="26" xfId="1" applyNumberFormat="1" applyFont="1" applyFill="1" applyBorder="1" applyAlignment="1">
      <alignment horizontal="center"/>
    </xf>
    <xf numFmtId="171" fontId="8" fillId="2" borderId="30" xfId="1" applyNumberFormat="1" applyFont="1" applyFill="1" applyBorder="1" applyAlignment="1">
      <alignment horizontal="center"/>
    </xf>
    <xf numFmtId="0" fontId="15" fillId="2" borderId="13" xfId="1" applyFont="1" applyFill="1" applyBorder="1"/>
    <xf numFmtId="0" fontId="8" fillId="2" borderId="24" xfId="1" applyFont="1" applyFill="1" applyBorder="1" applyAlignment="1">
      <alignment horizontal="center"/>
    </xf>
    <xf numFmtId="0" fontId="10" fillId="3" borderId="23" xfId="1" applyFont="1" applyFill="1" applyBorder="1" applyAlignment="1" applyProtection="1">
      <alignment horizontal="center"/>
      <protection locked="0"/>
    </xf>
    <xf numFmtId="171" fontId="8" fillId="2" borderId="31" xfId="1" applyNumberFormat="1" applyFont="1" applyFill="1" applyBorder="1" applyAlignment="1">
      <alignment horizontal="center"/>
    </xf>
    <xf numFmtId="171" fontId="8" fillId="2" borderId="32" xfId="1" applyNumberFormat="1" applyFont="1" applyFill="1" applyBorder="1" applyAlignment="1">
      <alignment horizontal="center"/>
    </xf>
    <xf numFmtId="0" fontId="8" fillId="2" borderId="33" xfId="1" applyFont="1" applyFill="1" applyBorder="1" applyAlignment="1">
      <alignment horizontal="center"/>
    </xf>
    <xf numFmtId="0" fontId="10" fillId="3" borderId="34" xfId="1" applyFont="1" applyFill="1" applyBorder="1" applyAlignment="1" applyProtection="1">
      <alignment horizontal="center"/>
      <protection locked="0"/>
    </xf>
    <xf numFmtId="171" fontId="8" fillId="2" borderId="35" xfId="1" applyNumberFormat="1" applyFont="1" applyFill="1" applyBorder="1" applyAlignment="1">
      <alignment horizontal="center"/>
    </xf>
    <xf numFmtId="171" fontId="8" fillId="2" borderId="36" xfId="1" applyNumberFormat="1" applyFont="1" applyFill="1" applyBorder="1" applyAlignment="1">
      <alignment horizontal="center"/>
    </xf>
    <xf numFmtId="0" fontId="8" fillId="2" borderId="15" xfId="1" applyFont="1" applyFill="1" applyBorder="1"/>
    <xf numFmtId="0" fontId="8" fillId="2" borderId="24" xfId="1" applyFont="1" applyFill="1" applyBorder="1" applyAlignment="1">
      <alignment horizontal="right"/>
    </xf>
    <xf numFmtId="1" fontId="9" fillId="6" borderId="37" xfId="1" applyNumberFormat="1" applyFont="1" applyFill="1" applyBorder="1" applyAlignment="1">
      <alignment horizontal="center"/>
    </xf>
    <xf numFmtId="171" fontId="9" fillId="6" borderId="38" xfId="1" applyNumberFormat="1" applyFont="1" applyFill="1" applyBorder="1" applyAlignment="1">
      <alignment horizontal="center"/>
    </xf>
    <xf numFmtId="171" fontId="9" fillId="6" borderId="39" xfId="1" applyNumberFormat="1" applyFont="1" applyFill="1" applyBorder="1" applyAlignment="1">
      <alignment horizontal="center"/>
    </xf>
    <xf numFmtId="0" fontId="8" fillId="2" borderId="40" xfId="1" applyFont="1" applyFill="1" applyBorder="1" applyAlignment="1">
      <alignment horizontal="right"/>
    </xf>
    <xf numFmtId="0" fontId="10" fillId="3" borderId="16" xfId="1" applyFont="1" applyFill="1" applyBorder="1" applyAlignment="1" applyProtection="1">
      <alignment horizontal="center"/>
      <protection locked="0"/>
    </xf>
    <xf numFmtId="0" fontId="8" fillId="2" borderId="11" xfId="1" applyFont="1" applyFill="1" applyBorder="1" applyAlignment="1">
      <alignment horizontal="right"/>
    </xf>
    <xf numFmtId="2" fontId="8" fillId="6" borderId="41" xfId="1" applyNumberFormat="1" applyFont="1" applyFill="1" applyBorder="1" applyAlignment="1">
      <alignment horizontal="center"/>
    </xf>
    <xf numFmtId="0" fontId="8" fillId="2" borderId="0" xfId="1" applyFont="1" applyFill="1" applyAlignment="1">
      <alignment horizontal="center"/>
    </xf>
    <xf numFmtId="2" fontId="8" fillId="7" borderId="41" xfId="1" applyNumberFormat="1" applyFont="1" applyFill="1" applyBorder="1" applyAlignment="1">
      <alignment horizontal="center"/>
    </xf>
    <xf numFmtId="2" fontId="8" fillId="2" borderId="0" xfId="1" applyNumberFormat="1" applyFont="1" applyFill="1" applyAlignment="1">
      <alignment horizontal="center"/>
    </xf>
    <xf numFmtId="166" fontId="8" fillId="6" borderId="41" xfId="1" applyNumberFormat="1" applyFont="1" applyFill="1" applyBorder="1" applyAlignment="1">
      <alignment horizontal="center"/>
    </xf>
    <xf numFmtId="166" fontId="8" fillId="2" borderId="0" xfId="1" applyNumberFormat="1" applyFont="1" applyFill="1" applyAlignment="1">
      <alignment horizontal="center"/>
    </xf>
    <xf numFmtId="166" fontId="8" fillId="6" borderId="17" xfId="1" applyNumberFormat="1" applyFont="1" applyFill="1" applyBorder="1" applyAlignment="1">
      <alignment horizontal="center"/>
    </xf>
    <xf numFmtId="0" fontId="8" fillId="2" borderId="42" xfId="1" applyFont="1" applyFill="1" applyBorder="1" applyAlignment="1">
      <alignment horizontal="right"/>
    </xf>
    <xf numFmtId="166" fontId="10" fillId="3" borderId="41" xfId="1" applyNumberFormat="1" applyFont="1" applyFill="1" applyBorder="1" applyAlignment="1" applyProtection="1">
      <alignment horizontal="center"/>
      <protection locked="0"/>
    </xf>
    <xf numFmtId="166" fontId="8" fillId="2" borderId="0" xfId="1" applyNumberFormat="1" applyFont="1" applyFill="1"/>
    <xf numFmtId="0" fontId="8" fillId="2" borderId="29" xfId="1" applyFont="1" applyFill="1" applyBorder="1" applyAlignment="1">
      <alignment horizontal="right"/>
    </xf>
    <xf numFmtId="1" fontId="8" fillId="2" borderId="0" xfId="1" applyNumberFormat="1" applyFont="1" applyFill="1" applyAlignment="1">
      <alignment horizontal="center"/>
    </xf>
    <xf numFmtId="0" fontId="8" fillId="2" borderId="15" xfId="1" applyFont="1" applyFill="1" applyBorder="1" applyAlignment="1">
      <alignment horizontal="right"/>
    </xf>
    <xf numFmtId="2" fontId="8" fillId="6" borderId="15" xfId="1" applyNumberFormat="1" applyFont="1" applyFill="1" applyBorder="1" applyAlignment="1">
      <alignment horizontal="center"/>
    </xf>
    <xf numFmtId="171" fontId="9" fillId="7" borderId="13" xfId="1" applyNumberFormat="1" applyFont="1" applyFill="1" applyBorder="1" applyAlignment="1">
      <alignment horizontal="center"/>
    </xf>
    <xf numFmtId="171" fontId="8" fillId="2" borderId="0" xfId="1" applyNumberFormat="1" applyFont="1" applyFill="1" applyAlignment="1">
      <alignment horizontal="center"/>
    </xf>
    <xf numFmtId="10" fontId="8" fillId="6" borderId="41" xfId="1" applyNumberFormat="1" applyFont="1" applyFill="1" applyBorder="1" applyAlignment="1">
      <alignment horizontal="center"/>
    </xf>
    <xf numFmtId="0" fontId="8" fillId="2" borderId="43" xfId="1" applyFont="1" applyFill="1" applyBorder="1" applyAlignment="1">
      <alignment horizontal="right"/>
    </xf>
    <xf numFmtId="0" fontId="8" fillId="7" borderId="15" xfId="1" applyFont="1" applyFill="1" applyBorder="1" applyAlignment="1">
      <alignment horizontal="center"/>
    </xf>
    <xf numFmtId="0" fontId="3" fillId="2" borderId="0" xfId="1" applyFont="1" applyFill="1"/>
    <xf numFmtId="0" fontId="9" fillId="2" borderId="0" xfId="1" applyFont="1" applyFill="1" applyAlignment="1">
      <alignment horizontal="left"/>
    </xf>
    <xf numFmtId="0" fontId="8" fillId="2" borderId="0" xfId="1" applyFont="1" applyFill="1" applyAlignment="1">
      <alignment horizontal="left"/>
    </xf>
    <xf numFmtId="172" fontId="10" fillId="3" borderId="0" xfId="1" applyNumberFormat="1" applyFont="1" applyFill="1" applyAlignment="1" applyProtection="1">
      <alignment horizontal="center"/>
      <protection locked="0"/>
    </xf>
    <xf numFmtId="166" fontId="9" fillId="2" borderId="0" xfId="1" applyNumberFormat="1" applyFont="1" applyFill="1" applyAlignment="1" applyProtection="1">
      <alignment horizontal="center"/>
      <protection locked="0"/>
    </xf>
    <xf numFmtId="2" fontId="9" fillId="2" borderId="13" xfId="1" applyNumberFormat="1" applyFont="1" applyFill="1" applyBorder="1" applyAlignment="1">
      <alignment horizontal="center"/>
    </xf>
    <xf numFmtId="0" fontId="9" fillId="2" borderId="13" xfId="1" applyFont="1" applyFill="1" applyBorder="1" applyAlignment="1">
      <alignment horizontal="center"/>
    </xf>
    <xf numFmtId="0" fontId="8" fillId="2" borderId="13" xfId="1" applyFont="1" applyFill="1" applyBorder="1" applyAlignment="1">
      <alignment horizontal="center"/>
    </xf>
    <xf numFmtId="0" fontId="10" fillId="3" borderId="21" xfId="1" applyFont="1" applyFill="1" applyBorder="1" applyAlignment="1" applyProtection="1">
      <alignment horizontal="center"/>
      <protection locked="0"/>
    </xf>
    <xf numFmtId="166" fontId="8" fillId="2" borderId="21" xfId="1" applyNumberFormat="1" applyFont="1" applyFill="1" applyBorder="1" applyAlignment="1">
      <alignment horizontal="center"/>
    </xf>
    <xf numFmtId="173" fontId="8" fillId="2" borderId="13" xfId="1" applyNumberFormat="1" applyFont="1" applyFill="1" applyBorder="1" applyAlignment="1">
      <alignment horizontal="center" vertical="center"/>
    </xf>
    <xf numFmtId="0" fontId="8" fillId="2" borderId="14" xfId="1" applyFont="1" applyFill="1" applyBorder="1" applyAlignment="1">
      <alignment horizontal="center"/>
    </xf>
    <xf numFmtId="166" fontId="8" fillId="2" borderId="23" xfId="1" applyNumberFormat="1" applyFont="1" applyFill="1" applyBorder="1" applyAlignment="1">
      <alignment horizontal="center"/>
    </xf>
    <xf numFmtId="173" fontId="8" fillId="2" borderId="14" xfId="1" applyNumberFormat="1" applyFont="1" applyFill="1" applyBorder="1" applyAlignment="1">
      <alignment horizontal="center" vertical="center"/>
    </xf>
    <xf numFmtId="1" fontId="10" fillId="3" borderId="23" xfId="1" applyNumberFormat="1" applyFont="1" applyFill="1" applyBorder="1" applyAlignment="1" applyProtection="1">
      <alignment horizontal="center"/>
      <protection locked="0"/>
    </xf>
    <xf numFmtId="0" fontId="8" fillId="2" borderId="15" xfId="1" applyFont="1" applyFill="1" applyBorder="1" applyAlignment="1">
      <alignment horizontal="center"/>
    </xf>
    <xf numFmtId="0" fontId="10" fillId="3" borderId="43" xfId="1" applyFont="1" applyFill="1" applyBorder="1" applyAlignment="1" applyProtection="1">
      <alignment horizontal="center"/>
      <protection locked="0"/>
    </xf>
    <xf numFmtId="166" fontId="8" fillId="2" borderId="43" xfId="1" applyNumberFormat="1" applyFont="1" applyFill="1" applyBorder="1" applyAlignment="1">
      <alignment horizontal="center"/>
    </xf>
    <xf numFmtId="173" fontId="8" fillId="2" borderId="15" xfId="1" applyNumberFormat="1" applyFont="1" applyFill="1" applyBorder="1" applyAlignment="1">
      <alignment horizontal="center" vertical="center"/>
    </xf>
    <xf numFmtId="0" fontId="11" fillId="2" borderId="24" xfId="1" applyFont="1" applyFill="1" applyBorder="1" applyAlignment="1">
      <alignment horizontal="center"/>
    </xf>
    <xf numFmtId="2" fontId="11" fillId="2" borderId="44" xfId="1" applyNumberFormat="1" applyFont="1" applyFill="1" applyBorder="1" applyAlignment="1">
      <alignment horizontal="center"/>
    </xf>
    <xf numFmtId="0" fontId="8" fillId="2" borderId="45" xfId="1" applyFont="1" applyFill="1" applyBorder="1" applyAlignment="1">
      <alignment horizontal="right"/>
    </xf>
    <xf numFmtId="2" fontId="10" fillId="7" borderId="33" xfId="1" applyNumberFormat="1" applyFont="1" applyFill="1" applyBorder="1" applyAlignment="1">
      <alignment horizontal="center"/>
    </xf>
    <xf numFmtId="173" fontId="10" fillId="7" borderId="33" xfId="1" applyNumberFormat="1" applyFont="1" applyFill="1" applyBorder="1" applyAlignment="1">
      <alignment horizontal="center"/>
    </xf>
    <xf numFmtId="0" fontId="8" fillId="2" borderId="41" xfId="1" applyFont="1" applyFill="1" applyBorder="1" applyAlignment="1">
      <alignment horizontal="right"/>
    </xf>
    <xf numFmtId="10" fontId="10" fillId="6" borderId="54" xfId="1" applyNumberFormat="1" applyFont="1" applyFill="1" applyBorder="1" applyAlignment="1">
      <alignment horizontal="center"/>
    </xf>
    <xf numFmtId="0" fontId="8" fillId="2" borderId="17" xfId="1" applyFont="1" applyFill="1" applyBorder="1" applyAlignment="1">
      <alignment horizontal="right"/>
    </xf>
    <xf numFmtId="0" fontId="10" fillId="7" borderId="46" xfId="1" applyFont="1" applyFill="1" applyBorder="1" applyAlignment="1">
      <alignment horizontal="center"/>
    </xf>
    <xf numFmtId="2" fontId="10" fillId="2" borderId="0" xfId="1" applyNumberFormat="1" applyFont="1" applyFill="1" applyAlignment="1">
      <alignment horizontal="center"/>
    </xf>
    <xf numFmtId="0" fontId="9" fillId="2" borderId="47" xfId="1" applyFont="1" applyFill="1" applyBorder="1" applyAlignment="1">
      <alignment horizontal="center"/>
    </xf>
    <xf numFmtId="0" fontId="9" fillId="2" borderId="40" xfId="1" applyFont="1" applyFill="1" applyBorder="1" applyAlignment="1">
      <alignment horizontal="center"/>
    </xf>
    <xf numFmtId="0" fontId="9" fillId="2" borderId="10" xfId="1" applyFont="1" applyFill="1" applyBorder="1" applyAlignment="1">
      <alignment horizontal="center"/>
    </xf>
    <xf numFmtId="0" fontId="9" fillId="2" borderId="30" xfId="1" applyFont="1" applyFill="1" applyBorder="1" applyAlignment="1">
      <alignment horizontal="center"/>
    </xf>
    <xf numFmtId="0" fontId="8" fillId="2" borderId="48" xfId="1" applyFont="1" applyFill="1" applyBorder="1" applyAlignment="1">
      <alignment horizontal="center"/>
    </xf>
    <xf numFmtId="0" fontId="8" fillId="2" borderId="7" xfId="1" applyFont="1" applyFill="1" applyBorder="1" applyAlignment="1">
      <alignment horizontal="center"/>
    </xf>
    <xf numFmtId="1" fontId="9" fillId="6" borderId="49" xfId="1" applyNumberFormat="1" applyFont="1" applyFill="1" applyBorder="1" applyAlignment="1">
      <alignment horizontal="center"/>
    </xf>
    <xf numFmtId="1" fontId="9" fillId="6" borderId="50" xfId="1" applyNumberFormat="1" applyFont="1" applyFill="1" applyBorder="1" applyAlignment="1">
      <alignment horizontal="center"/>
    </xf>
    <xf numFmtId="171" fontId="9" fillId="6" borderId="15" xfId="1" applyNumberFormat="1" applyFont="1" applyFill="1" applyBorder="1" applyAlignment="1">
      <alignment horizontal="center"/>
    </xf>
    <xf numFmtId="0" fontId="8" fillId="2" borderId="51" xfId="1" applyFont="1" applyFill="1" applyBorder="1" applyAlignment="1">
      <alignment horizontal="right"/>
    </xf>
    <xf numFmtId="0" fontId="10" fillId="3" borderId="52" xfId="1" applyFont="1" applyFill="1" applyBorder="1" applyAlignment="1" applyProtection="1">
      <alignment horizontal="center"/>
      <protection locked="0"/>
    </xf>
    <xf numFmtId="0" fontId="8" fillId="2" borderId="25" xfId="1" applyFont="1" applyFill="1" applyBorder="1" applyAlignment="1">
      <alignment horizontal="right"/>
    </xf>
    <xf numFmtId="2" fontId="8" fillId="6" borderId="27" xfId="1" applyNumberFormat="1" applyFont="1" applyFill="1" applyBorder="1" applyAlignment="1">
      <alignment horizontal="center"/>
    </xf>
    <xf numFmtId="2" fontId="8" fillId="7" borderId="27" xfId="1" applyNumberFormat="1" applyFont="1" applyFill="1" applyBorder="1" applyAlignment="1">
      <alignment horizontal="center"/>
    </xf>
    <xf numFmtId="166" fontId="8" fillId="6" borderId="27" xfId="1" applyNumberFormat="1" applyFont="1" applyFill="1" applyBorder="1" applyAlignment="1">
      <alignment horizontal="center"/>
    </xf>
    <xf numFmtId="166" fontId="8" fillId="7" borderId="27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8" fillId="2" borderId="53" xfId="1" applyFont="1" applyFill="1" applyBorder="1" applyAlignment="1">
      <alignment horizontal="right"/>
    </xf>
    <xf numFmtId="2" fontId="8" fillId="7" borderId="30" xfId="1" applyNumberFormat="1" applyFont="1" applyFill="1" applyBorder="1" applyAlignment="1">
      <alignment horizontal="center"/>
    </xf>
    <xf numFmtId="0" fontId="9" fillId="2" borderId="0" xfId="1" applyFont="1" applyFill="1" applyAlignment="1">
      <alignment horizontal="center" wrapText="1"/>
    </xf>
    <xf numFmtId="0" fontId="8" fillId="2" borderId="16" xfId="1" applyFont="1" applyFill="1" applyBorder="1" applyAlignment="1">
      <alignment horizontal="right"/>
    </xf>
    <xf numFmtId="171" fontId="9" fillId="7" borderId="16" xfId="1" applyNumberFormat="1" applyFont="1" applyFill="1" applyBorder="1" applyAlignment="1">
      <alignment horizontal="center"/>
    </xf>
    <xf numFmtId="10" fontId="8" fillId="2" borderId="0" xfId="1" applyNumberFormat="1" applyFont="1" applyFill="1" applyAlignment="1">
      <alignment horizontal="center"/>
    </xf>
    <xf numFmtId="10" fontId="9" fillId="6" borderId="41" xfId="1" applyNumberFormat="1" applyFont="1" applyFill="1" applyBorder="1" applyAlignment="1">
      <alignment horizontal="center"/>
    </xf>
    <xf numFmtId="0" fontId="9" fillId="7" borderId="17" xfId="1" applyFont="1" applyFill="1" applyBorder="1" applyAlignment="1">
      <alignment horizontal="center"/>
    </xf>
    <xf numFmtId="0" fontId="9" fillId="2" borderId="22" xfId="1" applyFont="1" applyFill="1" applyBorder="1" applyAlignment="1">
      <alignment horizontal="center" wrapText="1"/>
    </xf>
    <xf numFmtId="1" fontId="10" fillId="3" borderId="13" xfId="1" applyNumberFormat="1" applyFont="1" applyFill="1" applyBorder="1" applyAlignment="1" applyProtection="1">
      <alignment horizontal="center"/>
      <protection locked="0"/>
    </xf>
    <xf numFmtId="166" fontId="8" fillId="2" borderId="13" xfId="1" applyNumberFormat="1" applyFont="1" applyFill="1" applyBorder="1" applyAlignment="1">
      <alignment horizontal="center"/>
    </xf>
    <xf numFmtId="173" fontId="8" fillId="2" borderId="22" xfId="1" applyNumberFormat="1" applyFont="1" applyFill="1" applyBorder="1" applyAlignment="1">
      <alignment horizontal="center"/>
    </xf>
    <xf numFmtId="1" fontId="10" fillId="3" borderId="14" xfId="1" applyNumberFormat="1" applyFont="1" applyFill="1" applyBorder="1" applyAlignment="1" applyProtection="1">
      <alignment horizontal="center"/>
      <protection locked="0"/>
    </xf>
    <xf numFmtId="166" fontId="8" fillId="2" borderId="14" xfId="1" applyNumberFormat="1" applyFont="1" applyFill="1" applyBorder="1" applyAlignment="1">
      <alignment horizontal="center"/>
    </xf>
    <xf numFmtId="173" fontId="8" fillId="2" borderId="24" xfId="1" applyNumberFormat="1" applyFont="1" applyFill="1" applyBorder="1" applyAlignment="1">
      <alignment horizontal="center"/>
    </xf>
    <xf numFmtId="1" fontId="10" fillId="3" borderId="15" xfId="1" applyNumberFormat="1" applyFont="1" applyFill="1" applyBorder="1" applyAlignment="1" applyProtection="1">
      <alignment horizontal="center"/>
      <protection locked="0"/>
    </xf>
    <xf numFmtId="166" fontId="8" fillId="2" borderId="15" xfId="1" applyNumberFormat="1" applyFont="1" applyFill="1" applyBorder="1" applyAlignment="1">
      <alignment horizontal="center"/>
    </xf>
    <xf numFmtId="173" fontId="8" fillId="2" borderId="44" xfId="1" applyNumberFormat="1" applyFont="1" applyFill="1" applyBorder="1" applyAlignment="1">
      <alignment horizontal="center"/>
    </xf>
    <xf numFmtId="0" fontId="8" fillId="2" borderId="23" xfId="1" applyFont="1" applyFill="1" applyBorder="1" applyAlignment="1">
      <alignment horizontal="center"/>
    </xf>
    <xf numFmtId="171" fontId="8" fillId="2" borderId="16" xfId="1" applyNumberFormat="1" applyFont="1" applyFill="1" applyBorder="1" applyAlignment="1">
      <alignment horizontal="right"/>
    </xf>
    <xf numFmtId="2" fontId="10" fillId="7" borderId="55" xfId="1" applyNumberFormat="1" applyFont="1" applyFill="1" applyBorder="1" applyAlignment="1">
      <alignment horizontal="center"/>
    </xf>
    <xf numFmtId="174" fontId="10" fillId="7" borderId="52" xfId="1" applyNumberFormat="1" applyFont="1" applyFill="1" applyBorder="1" applyAlignment="1">
      <alignment horizontal="center"/>
    </xf>
    <xf numFmtId="0" fontId="8" fillId="2" borderId="23" xfId="1" applyFont="1" applyFill="1" applyBorder="1"/>
    <xf numFmtId="0" fontId="8" fillId="2" borderId="14" xfId="1" applyFont="1" applyFill="1" applyBorder="1" applyAlignment="1">
      <alignment horizontal="right"/>
    </xf>
    <xf numFmtId="10" fontId="10" fillId="6" borderId="27" xfId="1" applyNumberFormat="1" applyFont="1" applyFill="1" applyBorder="1" applyAlignment="1">
      <alignment horizontal="center"/>
    </xf>
    <xf numFmtId="0" fontId="8" fillId="2" borderId="43" xfId="1" applyFont="1" applyFill="1" applyBorder="1"/>
    <xf numFmtId="0" fontId="10" fillId="7" borderId="28" xfId="1" applyFont="1" applyFill="1" applyBorder="1" applyAlignment="1">
      <alignment horizontal="center"/>
    </xf>
    <xf numFmtId="0" fontId="10" fillId="7" borderId="56" xfId="1" applyFont="1" applyFill="1" applyBorder="1" applyAlignment="1">
      <alignment horizontal="center"/>
    </xf>
    <xf numFmtId="0" fontId="8" fillId="2" borderId="13" xfId="1" applyFont="1" applyFill="1" applyBorder="1"/>
    <xf numFmtId="0" fontId="16" fillId="2" borderId="0" xfId="1" applyFont="1" applyFill="1" applyAlignment="1">
      <alignment horizontal="right" vertical="center" wrapText="1"/>
    </xf>
    <xf numFmtId="2" fontId="10" fillId="6" borderId="54" xfId="1" applyNumberFormat="1" applyFont="1" applyFill="1" applyBorder="1" applyAlignment="1">
      <alignment horizontal="center"/>
    </xf>
    <xf numFmtId="174" fontId="10" fillId="6" borderId="54" xfId="1" applyNumberFormat="1" applyFont="1" applyFill="1" applyBorder="1" applyAlignment="1">
      <alignment horizontal="center"/>
    </xf>
    <xf numFmtId="2" fontId="10" fillId="7" borderId="46" xfId="1" applyNumberFormat="1" applyFont="1" applyFill="1" applyBorder="1" applyAlignment="1">
      <alignment horizontal="center"/>
    </xf>
    <xf numFmtId="174" fontId="10" fillId="7" borderId="46" xfId="1" applyNumberFormat="1" applyFont="1" applyFill="1" applyBorder="1" applyAlignment="1">
      <alignment horizontal="center"/>
    </xf>
    <xf numFmtId="175" fontId="20" fillId="2" borderId="0" xfId="1" applyNumberFormat="1" applyFont="1" applyFill="1" applyAlignment="1">
      <alignment horizontal="center"/>
    </xf>
    <xf numFmtId="165" fontId="10" fillId="2" borderId="0" xfId="1" applyNumberFormat="1" applyFont="1" applyFill="1" applyAlignment="1">
      <alignment horizontal="center"/>
    </xf>
    <xf numFmtId="0" fontId="16" fillId="2" borderId="9" xfId="1" applyFont="1" applyFill="1" applyBorder="1" applyAlignment="1">
      <alignment horizontal="left" vertical="center" wrapText="1"/>
    </xf>
    <xf numFmtId="0" fontId="8" fillId="2" borderId="9" xfId="1" applyFont="1" applyFill="1" applyBorder="1"/>
    <xf numFmtId="0" fontId="8" fillId="2" borderId="10" xfId="1" applyFont="1" applyFill="1" applyBorder="1" applyAlignment="1">
      <alignment horizontal="center"/>
    </xf>
    <xf numFmtId="0" fontId="8" fillId="2" borderId="7" xfId="1" applyFont="1" applyFill="1" applyBorder="1"/>
    <xf numFmtId="0" fontId="9" fillId="2" borderId="11" xfId="1" applyFont="1" applyFill="1" applyBorder="1"/>
    <xf numFmtId="0" fontId="8" fillId="2" borderId="11" xfId="1" applyFont="1" applyFill="1" applyBorder="1"/>
    <xf numFmtId="0" fontId="24" fillId="2" borderId="0" xfId="2" applyFont="1" applyFill="1"/>
    <xf numFmtId="0" fontId="25" fillId="2" borderId="0" xfId="2" applyFont="1" applyFill="1" applyAlignment="1">
      <alignment wrapText="1"/>
    </xf>
    <xf numFmtId="0" fontId="26" fillId="2" borderId="0" xfId="2" applyFont="1" applyFill="1"/>
    <xf numFmtId="0" fontId="28" fillId="2" borderId="0" xfId="2" applyFont="1" applyFill="1"/>
    <xf numFmtId="167" fontId="28" fillId="2" borderId="0" xfId="2" applyNumberFormat="1" applyFont="1" applyFill="1" applyAlignment="1">
      <alignment horizontal="center"/>
    </xf>
    <xf numFmtId="0" fontId="27" fillId="2" borderId="0" xfId="2" applyFont="1" applyFill="1" applyAlignment="1">
      <alignment horizontal="right"/>
    </xf>
    <xf numFmtId="167" fontId="28" fillId="2" borderId="0" xfId="2" applyNumberFormat="1" applyFont="1" applyFill="1"/>
    <xf numFmtId="0" fontId="26" fillId="2" borderId="0" xfId="2" applyFont="1" applyFill="1" applyAlignment="1">
      <alignment horizontal="left"/>
    </xf>
    <xf numFmtId="0" fontId="29" fillId="2" borderId="0" xfId="2" applyFont="1" applyFill="1"/>
    <xf numFmtId="164" fontId="24" fillId="2" borderId="0" xfId="2" applyNumberFormat="1" applyFont="1" applyFill="1"/>
    <xf numFmtId="164" fontId="27" fillId="2" borderId="12" xfId="2" applyNumberFormat="1" applyFont="1" applyFill="1" applyBorder="1" applyAlignment="1">
      <alignment horizontal="center" wrapText="1"/>
    </xf>
    <xf numFmtId="0" fontId="27" fillId="2" borderId="12" xfId="2" applyFont="1" applyFill="1" applyBorder="1" applyAlignment="1">
      <alignment horizontal="center" wrapText="1"/>
    </xf>
    <xf numFmtId="0" fontId="30" fillId="2" borderId="0" xfId="2" applyFont="1" applyFill="1" applyAlignment="1">
      <alignment horizontal="center"/>
    </xf>
    <xf numFmtId="2" fontId="28" fillId="3" borderId="14" xfId="2" applyNumberFormat="1" applyFont="1" applyFill="1" applyBorder="1" applyProtection="1">
      <protection locked="0"/>
    </xf>
    <xf numFmtId="10" fontId="28" fillId="2" borderId="13" xfId="2" applyNumberFormat="1" applyFont="1" applyFill="1" applyBorder="1" applyAlignment="1">
      <alignment horizontal="center"/>
    </xf>
    <xf numFmtId="10" fontId="28" fillId="2" borderId="0" xfId="2" applyNumberFormat="1" applyFont="1" applyFill="1" applyAlignment="1">
      <alignment horizontal="center"/>
    </xf>
    <xf numFmtId="10" fontId="28" fillId="2" borderId="14" xfId="2" applyNumberFormat="1" applyFont="1" applyFill="1" applyBorder="1" applyAlignment="1">
      <alignment horizontal="center"/>
    </xf>
    <xf numFmtId="2" fontId="28" fillId="3" borderId="15" xfId="2" applyNumberFormat="1" applyFont="1" applyFill="1" applyBorder="1" applyProtection="1">
      <protection locked="0"/>
    </xf>
    <xf numFmtId="10" fontId="28" fillId="2" borderId="15" xfId="2" applyNumberFormat="1" applyFont="1" applyFill="1" applyBorder="1" applyAlignment="1">
      <alignment horizontal="center"/>
    </xf>
    <xf numFmtId="166" fontId="30" fillId="2" borderId="0" xfId="2" applyNumberFormat="1" applyFont="1" applyFill="1" applyAlignment="1">
      <alignment horizontal="center"/>
    </xf>
    <xf numFmtId="10" fontId="30" fillId="2" borderId="0" xfId="2" applyNumberFormat="1" applyFont="1" applyFill="1" applyAlignment="1">
      <alignment horizontal="center"/>
    </xf>
    <xf numFmtId="0" fontId="28" fillId="2" borderId="12" xfId="2" applyFont="1" applyFill="1" applyBorder="1" applyAlignment="1">
      <alignment horizontal="right" vertical="center"/>
    </xf>
    <xf numFmtId="166" fontId="28" fillId="2" borderId="12" xfId="2" applyNumberFormat="1" applyFont="1" applyFill="1" applyBorder="1" applyAlignment="1">
      <alignment horizontal="center" vertical="center"/>
    </xf>
    <xf numFmtId="166" fontId="28" fillId="2" borderId="0" xfId="2" applyNumberFormat="1" applyFont="1" applyFill="1" applyAlignment="1">
      <alignment horizontal="center"/>
    </xf>
    <xf numFmtId="164" fontId="27" fillId="2" borderId="12" xfId="2" applyNumberFormat="1" applyFont="1" applyFill="1" applyBorder="1" applyAlignment="1">
      <alignment horizontal="center" vertical="center"/>
    </xf>
    <xf numFmtId="2" fontId="31" fillId="2" borderId="0" xfId="2" applyNumberFormat="1" applyFont="1" applyFill="1" applyAlignment="1">
      <alignment horizontal="right"/>
    </xf>
    <xf numFmtId="2" fontId="27" fillId="2" borderId="0" xfId="2" applyNumberFormat="1" applyFont="1" applyFill="1"/>
    <xf numFmtId="2" fontId="31" fillId="2" borderId="0" xfId="2" applyNumberFormat="1" applyFont="1" applyFill="1"/>
    <xf numFmtId="0" fontId="27" fillId="2" borderId="12" xfId="2" applyFont="1" applyFill="1" applyBorder="1" applyAlignment="1">
      <alignment horizontal="center" vertical="center"/>
    </xf>
    <xf numFmtId="10" fontId="30" fillId="2" borderId="0" xfId="2" applyNumberFormat="1" applyFont="1" applyFill="1"/>
    <xf numFmtId="165" fontId="27" fillId="2" borderId="16" xfId="2" applyNumberFormat="1" applyFont="1" applyFill="1" applyBorder="1" applyAlignment="1">
      <alignment horizontal="center"/>
    </xf>
    <xf numFmtId="2" fontId="27" fillId="2" borderId="12" xfId="2" applyNumberFormat="1" applyFont="1" applyFill="1" applyBorder="1" applyAlignment="1">
      <alignment horizontal="center" vertical="center"/>
    </xf>
    <xf numFmtId="165" fontId="27" fillId="2" borderId="17" xfId="2" applyNumberFormat="1" applyFont="1" applyFill="1" applyBorder="1" applyAlignment="1">
      <alignment horizontal="center"/>
    </xf>
    <xf numFmtId="0" fontId="28" fillId="2" borderId="9" xfId="2" applyFont="1" applyFill="1" applyBorder="1"/>
    <xf numFmtId="0" fontId="28" fillId="2" borderId="0" xfId="2" applyFont="1" applyFill="1" applyAlignment="1">
      <alignment horizontal="center"/>
    </xf>
    <xf numFmtId="10" fontId="28" fillId="2" borderId="9" xfId="2" applyNumberFormat="1" applyFont="1" applyFill="1" applyBorder="1"/>
    <xf numFmtId="0" fontId="27" fillId="2" borderId="10" xfId="2" applyFont="1" applyFill="1" applyBorder="1"/>
    <xf numFmtId="0" fontId="27" fillId="2" borderId="10" xfId="2" applyFont="1" applyFill="1" applyBorder="1" applyAlignment="1">
      <alignment horizontal="center"/>
    </xf>
    <xf numFmtId="0" fontId="28" fillId="2" borderId="10" xfId="2" applyFont="1" applyFill="1" applyBorder="1" applyAlignment="1">
      <alignment horizontal="center"/>
    </xf>
    <xf numFmtId="0" fontId="28" fillId="2" borderId="7" xfId="2" applyFont="1" applyFill="1" applyBorder="1"/>
    <xf numFmtId="0" fontId="27" fillId="2" borderId="11" xfId="2" applyFont="1" applyFill="1" applyBorder="1"/>
    <xf numFmtId="0" fontId="27" fillId="2" borderId="0" xfId="2" applyFont="1" applyFill="1"/>
    <xf numFmtId="0" fontId="28" fillId="2" borderId="11" xfId="2" applyFont="1" applyFill="1" applyBorder="1"/>
    <xf numFmtId="0" fontId="0" fillId="2" borderId="0" xfId="2" applyFont="1" applyFill="1"/>
    <xf numFmtId="0" fontId="5" fillId="2" borderId="0" xfId="0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0" fontId="7" fillId="3" borderId="6" xfId="0" applyFont="1" applyFill="1" applyBorder="1" applyAlignment="1" applyProtection="1">
      <alignment horizontal="center"/>
      <protection locked="0"/>
    </xf>
    <xf numFmtId="2" fontId="7" fillId="3" borderId="6" xfId="0" applyNumberFormat="1" applyFont="1" applyFill="1" applyBorder="1" applyAlignment="1" applyProtection="1">
      <alignment horizontal="center"/>
      <protection locked="0"/>
    </xf>
    <xf numFmtId="2" fontId="7" fillId="3" borderId="58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0" fontId="7" fillId="3" borderId="8" xfId="0" applyFont="1" applyFill="1" applyBorder="1" applyAlignment="1" applyProtection="1">
      <alignment horizontal="center"/>
      <protection locked="0"/>
    </xf>
    <xf numFmtId="2" fontId="7" fillId="3" borderId="8" xfId="0" applyNumberFormat="1" applyFont="1" applyFill="1" applyBorder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10" fillId="3" borderId="29" xfId="0" applyFont="1" applyFill="1" applyBorder="1" applyAlignment="1" applyProtection="1">
      <alignment horizontal="center"/>
      <protection locked="0"/>
    </xf>
    <xf numFmtId="0" fontId="10" fillId="3" borderId="23" xfId="0" applyFont="1" applyFill="1" applyBorder="1" applyAlignment="1" applyProtection="1">
      <alignment horizontal="center"/>
      <protection locked="0"/>
    </xf>
    <xf numFmtId="0" fontId="10" fillId="3" borderId="34" xfId="0" applyFont="1" applyFill="1" applyBorder="1" applyAlignment="1" applyProtection="1">
      <alignment horizontal="center"/>
      <protection locked="0"/>
    </xf>
    <xf numFmtId="171" fontId="10" fillId="3" borderId="34" xfId="0" applyNumberFormat="1" applyFont="1" applyFill="1" applyBorder="1" applyAlignment="1" applyProtection="1">
      <alignment horizontal="center"/>
      <protection locked="0"/>
    </xf>
    <xf numFmtId="166" fontId="27" fillId="2" borderId="13" xfId="2" applyNumberFormat="1" applyFont="1" applyFill="1" applyBorder="1" applyAlignment="1">
      <alignment horizontal="center" vertical="center"/>
    </xf>
    <xf numFmtId="166" fontId="27" fillId="2" borderId="15" xfId="2" applyNumberFormat="1" applyFont="1" applyFill="1" applyBorder="1" applyAlignment="1">
      <alignment horizontal="center" vertical="center"/>
    </xf>
    <xf numFmtId="0" fontId="25" fillId="2" borderId="18" xfId="2" applyFont="1" applyFill="1" applyBorder="1" applyAlignment="1">
      <alignment horizontal="center" wrapText="1"/>
    </xf>
    <xf numFmtId="0" fontId="25" fillId="2" borderId="19" xfId="2" applyFont="1" applyFill="1" applyBorder="1" applyAlignment="1">
      <alignment horizontal="center" wrapText="1"/>
    </xf>
    <xf numFmtId="0" fontId="25" fillId="2" borderId="20" xfId="2" applyFont="1" applyFill="1" applyBorder="1" applyAlignment="1">
      <alignment horizontal="center" wrapText="1"/>
    </xf>
    <xf numFmtId="0" fontId="26" fillId="2" borderId="0" xfId="2" applyFont="1" applyFill="1" applyAlignment="1">
      <alignment horizontal="center"/>
    </xf>
    <xf numFmtId="0" fontId="27" fillId="2" borderId="0" xfId="2" applyFont="1" applyFill="1" applyAlignment="1">
      <alignment horizontal="right"/>
    </xf>
    <xf numFmtId="164" fontId="24" fillId="2" borderId="0" xfId="2" applyNumberFormat="1" applyFont="1" applyFill="1" applyAlignment="1">
      <alignment horizontal="center"/>
    </xf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0" fontId="12" fillId="2" borderId="14" xfId="1" applyNumberFormat="1" applyFont="1" applyFill="1" applyBorder="1" applyAlignment="1">
      <alignment horizontal="center" vertical="center"/>
    </xf>
    <xf numFmtId="0" fontId="16" fillId="2" borderId="21" xfId="1" applyFont="1" applyFill="1" applyBorder="1" applyAlignment="1">
      <alignment horizontal="left" vertical="center" wrapText="1"/>
    </xf>
    <xf numFmtId="0" fontId="16" fillId="2" borderId="10" xfId="1" applyFont="1" applyFill="1" applyBorder="1" applyAlignment="1">
      <alignment horizontal="left" vertical="center" wrapText="1"/>
    </xf>
    <xf numFmtId="0" fontId="16" fillId="2" borderId="43" xfId="1" applyFont="1" applyFill="1" applyBorder="1" applyAlignment="1">
      <alignment horizontal="left" vertical="center" wrapText="1"/>
    </xf>
    <xf numFmtId="0" fontId="16" fillId="2" borderId="9" xfId="1" applyFont="1" applyFill="1" applyBorder="1" applyAlignment="1">
      <alignment horizontal="left" vertical="center" wrapText="1"/>
    </xf>
    <xf numFmtId="0" fontId="16" fillId="2" borderId="22" xfId="1" applyFont="1" applyFill="1" applyBorder="1" applyAlignment="1">
      <alignment horizontal="left" vertical="center" wrapText="1"/>
    </xf>
    <xf numFmtId="0" fontId="16" fillId="2" borderId="44" xfId="1" applyFont="1" applyFill="1" applyBorder="1" applyAlignment="1">
      <alignment horizontal="left" vertical="center" wrapText="1"/>
    </xf>
    <xf numFmtId="0" fontId="9" fillId="2" borderId="47" xfId="1" applyFont="1" applyFill="1" applyBorder="1" applyAlignment="1">
      <alignment horizontal="center" vertical="center"/>
    </xf>
    <xf numFmtId="0" fontId="9" fillId="2" borderId="55" xfId="1" applyFont="1" applyFill="1" applyBorder="1" applyAlignment="1">
      <alignment horizontal="center" vertical="center"/>
    </xf>
    <xf numFmtId="0" fontId="9" fillId="2" borderId="0" xfId="1" applyFont="1" applyFill="1" applyAlignment="1">
      <alignment horizontal="center"/>
    </xf>
    <xf numFmtId="0" fontId="9" fillId="2" borderId="10" xfId="1" applyFont="1" applyFill="1" applyBorder="1" applyAlignment="1">
      <alignment horizontal="center"/>
    </xf>
    <xf numFmtId="0" fontId="10" fillId="3" borderId="0" xfId="1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0" fontId="16" fillId="2" borderId="18" xfId="1" applyFont="1" applyFill="1" applyBorder="1" applyAlignment="1">
      <alignment horizontal="justify" vertical="center" wrapText="1"/>
    </xf>
    <xf numFmtId="0" fontId="16" fillId="2" borderId="19" xfId="1" applyFont="1" applyFill="1" applyBorder="1" applyAlignment="1">
      <alignment horizontal="justify" vertical="center" wrapText="1"/>
    </xf>
    <xf numFmtId="0" fontId="16" fillId="2" borderId="20" xfId="1" applyFont="1" applyFill="1" applyBorder="1" applyAlignment="1">
      <alignment horizontal="justify" vertical="center" wrapText="1"/>
    </xf>
    <xf numFmtId="0" fontId="16" fillId="2" borderId="18" xfId="1" applyFont="1" applyFill="1" applyBorder="1" applyAlignment="1">
      <alignment horizontal="left" vertical="center" wrapText="1"/>
    </xf>
    <xf numFmtId="0" fontId="16" fillId="2" borderId="19" xfId="1" applyFont="1" applyFill="1" applyBorder="1" applyAlignment="1">
      <alignment horizontal="left" vertical="center" wrapText="1"/>
    </xf>
    <xf numFmtId="0" fontId="16" fillId="2" borderId="20" xfId="1" applyFont="1" applyFill="1" applyBorder="1" applyAlignment="1">
      <alignment horizontal="left" vertical="center" wrapText="1"/>
    </xf>
    <xf numFmtId="0" fontId="9" fillId="2" borderId="47" xfId="1" applyFont="1" applyFill="1" applyBorder="1" applyAlignment="1">
      <alignment horizontal="center"/>
    </xf>
    <xf numFmtId="0" fontId="9" fillId="2" borderId="55" xfId="1" applyFont="1" applyFill="1" applyBorder="1" applyAlignment="1">
      <alignment horizontal="center"/>
    </xf>
    <xf numFmtId="0" fontId="9" fillId="2" borderId="40" xfId="1" applyFont="1" applyFill="1" applyBorder="1" applyAlignment="1">
      <alignment horizontal="center"/>
    </xf>
    <xf numFmtId="0" fontId="9" fillId="2" borderId="10" xfId="1" applyFont="1" applyFill="1" applyBorder="1" applyAlignment="1">
      <alignment horizontal="center" vertical="center"/>
    </xf>
    <xf numFmtId="0" fontId="9" fillId="2" borderId="0" xfId="1" applyFont="1" applyFill="1" applyAlignment="1">
      <alignment horizontal="center" vertical="center"/>
    </xf>
    <xf numFmtId="0" fontId="9" fillId="2" borderId="9" xfId="1" applyFont="1" applyFill="1" applyBorder="1" applyAlignment="1">
      <alignment horizontal="center" vertical="center"/>
    </xf>
    <xf numFmtId="2" fontId="10" fillId="3" borderId="13" xfId="1" applyNumberFormat="1" applyFont="1" applyFill="1" applyBorder="1" applyAlignment="1" applyProtection="1">
      <alignment horizontal="center" vertical="center"/>
      <protection locked="0"/>
    </xf>
    <xf numFmtId="2" fontId="10" fillId="3" borderId="14" xfId="1" applyNumberFormat="1" applyFont="1" applyFill="1" applyBorder="1" applyAlignment="1" applyProtection="1">
      <alignment horizontal="center" vertical="center"/>
      <protection locked="0"/>
    </xf>
    <xf numFmtId="2" fontId="10" fillId="3" borderId="15" xfId="1" applyNumberFormat="1" applyFont="1" applyFill="1" applyBorder="1" applyAlignment="1" applyProtection="1">
      <alignment horizontal="center" vertical="center"/>
      <protection locked="0"/>
    </xf>
    <xf numFmtId="0" fontId="9" fillId="2" borderId="43" xfId="1" applyFont="1" applyFill="1" applyBorder="1" applyAlignment="1">
      <alignment horizontal="center" vertical="center"/>
    </xf>
    <xf numFmtId="0" fontId="16" fillId="2" borderId="21" xfId="1" applyFont="1" applyFill="1" applyBorder="1" applyAlignment="1">
      <alignment horizontal="center" vertical="center" wrapText="1"/>
    </xf>
    <xf numFmtId="0" fontId="16" fillId="2" borderId="22" xfId="1" applyFont="1" applyFill="1" applyBorder="1" applyAlignment="1">
      <alignment horizontal="center" vertical="center" wrapText="1"/>
    </xf>
    <xf numFmtId="0" fontId="16" fillId="2" borderId="43" xfId="1" applyFont="1" applyFill="1" applyBorder="1" applyAlignment="1">
      <alignment horizontal="center" vertical="center" wrapText="1"/>
    </xf>
    <xf numFmtId="0" fontId="16" fillId="2" borderId="44" xfId="1" applyFont="1" applyFill="1" applyBorder="1" applyAlignment="1">
      <alignment horizontal="center" vertical="center" wrapText="1"/>
    </xf>
    <xf numFmtId="0" fontId="18" fillId="2" borderId="0" xfId="1" applyFont="1" applyFill="1" applyAlignment="1">
      <alignment horizontal="center" vertical="center"/>
    </xf>
    <xf numFmtId="0" fontId="19" fillId="2" borderId="0" xfId="1" applyFont="1" applyFill="1" applyAlignment="1">
      <alignment horizontal="center" vertical="center"/>
    </xf>
    <xf numFmtId="0" fontId="16" fillId="2" borderId="18" xfId="1" applyFont="1" applyFill="1" applyBorder="1" applyAlignment="1">
      <alignment horizontal="center"/>
    </xf>
    <xf numFmtId="0" fontId="16" fillId="2" borderId="19" xfId="1" applyFont="1" applyFill="1" applyBorder="1" applyAlignment="1">
      <alignment horizontal="center"/>
    </xf>
    <xf numFmtId="0" fontId="16" fillId="2" borderId="20" xfId="1" applyFont="1" applyFill="1" applyBorder="1" applyAlignment="1">
      <alignment horizontal="center"/>
    </xf>
    <xf numFmtId="0" fontId="17" fillId="2" borderId="10" xfId="1" applyFont="1" applyFill="1" applyBorder="1" applyAlignment="1">
      <alignment horizontal="center" vertical="center"/>
    </xf>
    <xf numFmtId="0" fontId="10" fillId="3" borderId="0" xfId="0" applyFont="1" applyFill="1" applyAlignment="1" applyProtection="1">
      <alignment horizontal="left" wrapText="1"/>
      <protection locked="0"/>
    </xf>
    <xf numFmtId="0" fontId="11" fillId="3" borderId="0" xfId="1" applyFont="1" applyFill="1" applyAlignment="1" applyProtection="1">
      <alignment horizontal="left" wrapText="1"/>
      <protection locked="0"/>
    </xf>
    <xf numFmtId="0" fontId="11" fillId="3" borderId="0" xfId="0" applyFont="1" applyFill="1" applyAlignment="1" applyProtection="1">
      <alignment horizontal="left" wrapText="1"/>
      <protection locked="0"/>
    </xf>
    <xf numFmtId="0" fontId="10" fillId="3" borderId="0" xfId="1" applyFont="1" applyFill="1" applyAlignment="1" applyProtection="1">
      <alignment horizontal="left" wrapText="1"/>
      <protection locked="0"/>
    </xf>
    <xf numFmtId="0" fontId="11" fillId="3" borderId="0" xfId="1" applyFont="1" applyFill="1" applyAlignment="1" applyProtection="1">
      <alignment horizontal="left"/>
      <protection locked="0"/>
    </xf>
  </cellXfs>
  <cellStyles count="3">
    <cellStyle name="Normal" xfId="0" builtinId="0"/>
    <cellStyle name="Normal 2" xfId="1"/>
    <cellStyle name="Normal 3" xfId="2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1" workbookViewId="0">
      <selection activeCell="B53" sqref="B53"/>
    </sheetView>
  </sheetViews>
  <sheetFormatPr defaultRowHeight="15" x14ac:dyDescent="0.3"/>
  <cols>
    <col min="1" max="1" width="15.5703125" style="205" customWidth="1"/>
    <col min="2" max="2" width="18.42578125" style="205" customWidth="1"/>
    <col min="3" max="3" width="14.28515625" style="205" customWidth="1"/>
    <col min="4" max="4" width="15" style="205" customWidth="1"/>
    <col min="5" max="5" width="9.140625" style="205" customWidth="1"/>
    <col min="6" max="6" width="27.85546875" style="205" customWidth="1"/>
    <col min="7" max="7" width="12.28515625" style="205" customWidth="1"/>
    <col min="8" max="8" width="9.140625" style="205" customWidth="1"/>
    <col min="9" max="16384" width="9.140625" style="248"/>
  </cols>
  <sheetData>
    <row r="10" spans="1:7" ht="13.5" customHeight="1" thickBot="1" x14ac:dyDescent="0.35"/>
    <row r="11" spans="1:7" ht="13.5" customHeight="1" thickBot="1" x14ac:dyDescent="0.35">
      <c r="A11" s="266" t="s">
        <v>28</v>
      </c>
      <c r="B11" s="267"/>
      <c r="C11" s="267"/>
      <c r="D11" s="267"/>
      <c r="E11" s="267"/>
      <c r="F11" s="268"/>
      <c r="G11" s="206"/>
    </row>
    <row r="12" spans="1:7" ht="16.5" customHeight="1" x14ac:dyDescent="0.3">
      <c r="A12" s="269" t="s">
        <v>29</v>
      </c>
      <c r="B12" s="269"/>
      <c r="C12" s="269"/>
      <c r="D12" s="269"/>
      <c r="E12" s="269"/>
      <c r="F12" s="269"/>
      <c r="G12" s="207"/>
    </row>
    <row r="14" spans="1:7" ht="16.5" customHeight="1" x14ac:dyDescent="0.3">
      <c r="A14" s="270" t="s">
        <v>30</v>
      </c>
      <c r="B14" s="270"/>
      <c r="C14" s="208" t="s">
        <v>5</v>
      </c>
    </row>
    <row r="15" spans="1:7" ht="16.5" customHeight="1" x14ac:dyDescent="0.3">
      <c r="A15" s="270" t="s">
        <v>31</v>
      </c>
      <c r="B15" s="270"/>
      <c r="C15" s="208" t="s">
        <v>139</v>
      </c>
    </row>
    <row r="16" spans="1:7" ht="16.5" customHeight="1" x14ac:dyDescent="0.3">
      <c r="A16" s="270" t="s">
        <v>32</v>
      </c>
      <c r="B16" s="270"/>
      <c r="C16" s="208" t="s">
        <v>140</v>
      </c>
    </row>
    <row r="17" spans="1:5" ht="16.5" customHeight="1" x14ac:dyDescent="0.3">
      <c r="A17" s="270" t="s">
        <v>33</v>
      </c>
      <c r="B17" s="270"/>
      <c r="C17" s="208" t="s">
        <v>141</v>
      </c>
    </row>
    <row r="18" spans="1:5" ht="16.5" customHeight="1" x14ac:dyDescent="0.3">
      <c r="A18" s="270" t="s">
        <v>34</v>
      </c>
      <c r="B18" s="270"/>
      <c r="C18" s="209" t="s">
        <v>142</v>
      </c>
    </row>
    <row r="19" spans="1:5" ht="16.5" customHeight="1" x14ac:dyDescent="0.3">
      <c r="A19" s="270" t="s">
        <v>35</v>
      </c>
      <c r="B19" s="270"/>
      <c r="C19" s="209" t="e">
        <f>#REF!</f>
        <v>#REF!</v>
      </c>
    </row>
    <row r="20" spans="1:5" ht="16.5" customHeight="1" x14ac:dyDescent="0.3">
      <c r="A20" s="210"/>
      <c r="B20" s="210"/>
      <c r="C20" s="211"/>
    </row>
    <row r="21" spans="1:5" ht="16.5" customHeight="1" x14ac:dyDescent="0.3">
      <c r="A21" s="269" t="s">
        <v>1</v>
      </c>
      <c r="B21" s="269"/>
      <c r="C21" s="212" t="s">
        <v>36</v>
      </c>
      <c r="D21" s="213"/>
    </row>
    <row r="22" spans="1:5" ht="15.75" customHeight="1" thickBot="1" x14ac:dyDescent="0.35">
      <c r="A22" s="271"/>
      <c r="B22" s="271"/>
      <c r="C22" s="214"/>
      <c r="D22" s="271"/>
      <c r="E22" s="271"/>
    </row>
    <row r="23" spans="1:5" ht="33.75" customHeight="1" thickBot="1" x14ac:dyDescent="0.35">
      <c r="C23" s="215" t="s">
        <v>37</v>
      </c>
      <c r="D23" s="216" t="s">
        <v>38</v>
      </c>
      <c r="E23" s="217"/>
    </row>
    <row r="24" spans="1:5" ht="15.75" customHeight="1" x14ac:dyDescent="0.3">
      <c r="C24" s="218">
        <v>1119.3800000000001</v>
      </c>
      <c r="D24" s="219">
        <f t="shared" ref="D24:D43" si="0">(C24-$C$46)/$C$46</f>
        <v>3.7968887846621939E-5</v>
      </c>
      <c r="E24" s="220"/>
    </row>
    <row r="25" spans="1:5" ht="15.75" customHeight="1" x14ac:dyDescent="0.3">
      <c r="C25" s="218">
        <v>1136.1099999999999</v>
      </c>
      <c r="D25" s="221">
        <f t="shared" si="0"/>
        <v>1.4984309915463217E-2</v>
      </c>
      <c r="E25" s="220"/>
    </row>
    <row r="26" spans="1:5" ht="15.75" customHeight="1" x14ac:dyDescent="0.3">
      <c r="C26" s="218">
        <v>1127.33</v>
      </c>
      <c r="D26" s="221">
        <f t="shared" si="0"/>
        <v>7.1403843791527002E-3</v>
      </c>
      <c r="E26" s="220"/>
    </row>
    <row r="27" spans="1:5" ht="15.75" customHeight="1" x14ac:dyDescent="0.3">
      <c r="C27" s="218">
        <v>1122.5</v>
      </c>
      <c r="D27" s="221">
        <f t="shared" si="0"/>
        <v>2.8253319485855776E-3</v>
      </c>
      <c r="E27" s="220"/>
    </row>
    <row r="28" spans="1:5" ht="15.75" customHeight="1" x14ac:dyDescent="0.3">
      <c r="C28" s="218">
        <v>1110.24</v>
      </c>
      <c r="D28" s="221">
        <f t="shared" si="0"/>
        <v>-8.1275754631646678E-3</v>
      </c>
      <c r="E28" s="220"/>
    </row>
    <row r="29" spans="1:5" ht="15.75" customHeight="1" x14ac:dyDescent="0.3">
      <c r="C29" s="218">
        <v>1113.5899999999999</v>
      </c>
      <c r="D29" s="221">
        <f t="shared" si="0"/>
        <v>-5.1347337152558301E-3</v>
      </c>
      <c r="E29" s="220"/>
    </row>
    <row r="30" spans="1:5" ht="15.75" customHeight="1" x14ac:dyDescent="0.3">
      <c r="C30" s="218">
        <v>1119.08</v>
      </c>
      <c r="D30" s="221">
        <f t="shared" si="0"/>
        <v>-2.3004679107075721E-4</v>
      </c>
      <c r="E30" s="220"/>
    </row>
    <row r="31" spans="1:5" ht="15.75" customHeight="1" x14ac:dyDescent="0.3">
      <c r="C31" s="218">
        <v>1114.51</v>
      </c>
      <c r="D31" s="221">
        <f t="shared" si="0"/>
        <v>-4.3128189665763003E-3</v>
      </c>
      <c r="E31" s="220"/>
    </row>
    <row r="32" spans="1:5" ht="15.75" customHeight="1" x14ac:dyDescent="0.3">
      <c r="C32" s="218">
        <v>1117.5999999999999</v>
      </c>
      <c r="D32" s="221">
        <f t="shared" si="0"/>
        <v>-1.5522574737290421E-3</v>
      </c>
      <c r="E32" s="220"/>
    </row>
    <row r="33" spans="1:7" ht="15.75" customHeight="1" x14ac:dyDescent="0.3">
      <c r="C33" s="218">
        <v>1113.57</v>
      </c>
      <c r="D33" s="221">
        <f t="shared" si="0"/>
        <v>-5.1526014271836276E-3</v>
      </c>
      <c r="E33" s="220"/>
    </row>
    <row r="34" spans="1:7" ht="15.75" customHeight="1" x14ac:dyDescent="0.3">
      <c r="C34" s="218">
        <v>1123.7</v>
      </c>
      <c r="D34" s="221">
        <f t="shared" si="0"/>
        <v>3.8973946642544845E-3</v>
      </c>
      <c r="E34" s="220"/>
    </row>
    <row r="35" spans="1:7" ht="15.75" customHeight="1" x14ac:dyDescent="0.3">
      <c r="C35" s="218">
        <v>1105.97</v>
      </c>
      <c r="D35" s="221">
        <f t="shared" si="0"/>
        <v>-1.1942331959753034E-2</v>
      </c>
      <c r="E35" s="220"/>
    </row>
    <row r="36" spans="1:7" ht="15.75" customHeight="1" x14ac:dyDescent="0.3">
      <c r="C36" s="218">
        <v>1097.51</v>
      </c>
      <c r="D36" s="221">
        <f t="shared" si="0"/>
        <v>-1.9500374105218578E-2</v>
      </c>
      <c r="E36" s="220"/>
    </row>
    <row r="37" spans="1:7" ht="15.75" customHeight="1" x14ac:dyDescent="0.3">
      <c r="C37" s="218">
        <v>1124.67</v>
      </c>
      <c r="D37" s="221">
        <f t="shared" si="0"/>
        <v>4.7639786927535094E-3</v>
      </c>
      <c r="E37" s="220"/>
    </row>
    <row r="38" spans="1:7" ht="15.75" customHeight="1" x14ac:dyDescent="0.3">
      <c r="C38" s="218">
        <v>1137.4000000000001</v>
      </c>
      <c r="D38" s="221">
        <f t="shared" si="0"/>
        <v>1.6136777334807419E-2</v>
      </c>
      <c r="E38" s="220"/>
    </row>
    <row r="39" spans="1:7" ht="15.75" customHeight="1" x14ac:dyDescent="0.3">
      <c r="C39" s="218">
        <v>1138.71</v>
      </c>
      <c r="D39" s="221">
        <f t="shared" si="0"/>
        <v>1.7307112466079216E-2</v>
      </c>
      <c r="E39" s="220"/>
    </row>
    <row r="40" spans="1:7" ht="15.75" customHeight="1" x14ac:dyDescent="0.3">
      <c r="C40" s="218">
        <v>1097.47</v>
      </c>
      <c r="D40" s="221">
        <f t="shared" si="0"/>
        <v>-1.9536109529074173E-2</v>
      </c>
      <c r="E40" s="220"/>
    </row>
    <row r="41" spans="1:7" ht="15.75" customHeight="1" x14ac:dyDescent="0.3">
      <c r="C41" s="218">
        <v>1132.3399999999999</v>
      </c>
      <c r="D41" s="221">
        <f t="shared" si="0"/>
        <v>1.1616246217070209E-2</v>
      </c>
      <c r="E41" s="220"/>
    </row>
    <row r="42" spans="1:7" ht="15.75" customHeight="1" x14ac:dyDescent="0.3">
      <c r="C42" s="218">
        <v>1113.96</v>
      </c>
      <c r="D42" s="221">
        <f t="shared" si="0"/>
        <v>-4.8041810445911565E-3</v>
      </c>
      <c r="E42" s="220"/>
    </row>
    <row r="43" spans="1:7" ht="16.5" customHeight="1" thickBot="1" x14ac:dyDescent="0.35">
      <c r="C43" s="222">
        <v>1121.1099999999999</v>
      </c>
      <c r="D43" s="223">
        <f t="shared" si="0"/>
        <v>1.5835259696023844E-3</v>
      </c>
      <c r="E43" s="220"/>
    </row>
    <row r="44" spans="1:7" ht="16.5" customHeight="1" thickBot="1" x14ac:dyDescent="0.35">
      <c r="C44" s="224"/>
      <c r="D44" s="220"/>
      <c r="E44" s="225"/>
    </row>
    <row r="45" spans="1:7" ht="16.5" customHeight="1" thickBot="1" x14ac:dyDescent="0.35">
      <c r="B45" s="226" t="s">
        <v>39</v>
      </c>
      <c r="C45" s="227">
        <f>SUM(C24:C44)</f>
        <v>22386.75</v>
      </c>
      <c r="D45" s="228"/>
      <c r="E45" s="224"/>
    </row>
    <row r="46" spans="1:7" ht="17.25" customHeight="1" thickBot="1" x14ac:dyDescent="0.35">
      <c r="B46" s="226" t="s">
        <v>40</v>
      </c>
      <c r="C46" s="229">
        <f>AVERAGE(C24:C44)</f>
        <v>1119.3375000000001</v>
      </c>
      <c r="E46" s="230"/>
    </row>
    <row r="47" spans="1:7" ht="17.25" customHeight="1" thickBot="1" x14ac:dyDescent="0.35">
      <c r="A47" s="208"/>
      <c r="B47" s="231"/>
      <c r="D47" s="232"/>
      <c r="E47" s="230"/>
    </row>
    <row r="48" spans="1:7" ht="33.75" customHeight="1" thickBot="1" x14ac:dyDescent="0.35">
      <c r="B48" s="233" t="s">
        <v>40</v>
      </c>
      <c r="C48" s="216" t="s">
        <v>41</v>
      </c>
      <c r="D48" s="234"/>
      <c r="G48" s="232"/>
    </row>
    <row r="49" spans="1:6" ht="17.25" customHeight="1" thickBot="1" x14ac:dyDescent="0.35">
      <c r="B49" s="264">
        <f>C46</f>
        <v>1119.3375000000001</v>
      </c>
      <c r="C49" s="235">
        <f>-IF(C46&lt;=80,10%,IF(C46&lt;250,7.5%,5%))</f>
        <v>-0.05</v>
      </c>
      <c r="D49" s="236">
        <f>IF(C46&lt;=80,C46*0.9,IF(C46&lt;250,C46*0.925,C46*0.95))</f>
        <v>1063.370625</v>
      </c>
    </row>
    <row r="50" spans="1:6" ht="17.25" customHeight="1" thickBot="1" x14ac:dyDescent="0.35">
      <c r="B50" s="265"/>
      <c r="C50" s="237">
        <f>IF(C46&lt;=80, 10%, IF(C46&lt;250, 7.5%, 5%))</f>
        <v>0.05</v>
      </c>
      <c r="D50" s="236">
        <f>IF(C46&lt;=80, C46*1.1, IF(C46&lt;250, C46*1.075, C46*1.05))</f>
        <v>1175.3043750000002</v>
      </c>
    </row>
    <row r="51" spans="1:6" ht="16.5" customHeight="1" thickBot="1" x14ac:dyDescent="0.35">
      <c r="A51" s="238"/>
      <c r="B51" s="239"/>
      <c r="C51" s="208"/>
      <c r="D51" s="240"/>
      <c r="E51" s="208"/>
      <c r="F51" s="213"/>
    </row>
    <row r="52" spans="1:6" ht="16.5" customHeight="1" x14ac:dyDescent="0.3">
      <c r="A52" s="208"/>
      <c r="B52" s="241" t="s">
        <v>23</v>
      </c>
      <c r="C52" s="241"/>
      <c r="D52" s="242" t="s">
        <v>24</v>
      </c>
      <c r="E52" s="243"/>
      <c r="F52" s="242" t="s">
        <v>25</v>
      </c>
    </row>
    <row r="53" spans="1:6" ht="34.5" customHeight="1" x14ac:dyDescent="0.3">
      <c r="A53" s="210" t="s">
        <v>26</v>
      </c>
      <c r="B53" s="244"/>
      <c r="C53" s="208"/>
      <c r="D53" s="244"/>
      <c r="E53" s="208"/>
      <c r="F53" s="244"/>
    </row>
    <row r="54" spans="1:6" ht="34.5" customHeight="1" x14ac:dyDescent="0.3">
      <c r="A54" s="210" t="s">
        <v>27</v>
      </c>
      <c r="B54" s="245"/>
      <c r="C54" s="246"/>
      <c r="D54" s="245"/>
      <c r="E54" s="208"/>
      <c r="F54" s="247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1:F11"/>
    <mergeCell ref="A12:F12"/>
    <mergeCell ref="A14:B14"/>
    <mergeCell ref="A15:B15"/>
    <mergeCell ref="A16:B16"/>
    <mergeCell ref="A17:B17"/>
    <mergeCell ref="A18:B18"/>
    <mergeCell ref="A19:B19"/>
    <mergeCell ref="A21:B21"/>
    <mergeCell ref="A22:B22"/>
    <mergeCell ref="D22:E22"/>
  </mergeCells>
  <conditionalFormatting sqref="D24">
    <cfRule type="cellIs" dxfId="47" priority="2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0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19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18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17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1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15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14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13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2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0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9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8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7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5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4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3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view="pageBreakPreview" topLeftCell="A13" zoomScale="85" zoomScaleSheetLayoutView="85" workbookViewId="0">
      <selection activeCell="B31" sqref="B31:E36"/>
    </sheetView>
  </sheetViews>
  <sheetFormatPr defaultRowHeight="13.5" x14ac:dyDescent="0.25"/>
  <cols>
    <col min="1" max="1" width="27.5703125" style="1" customWidth="1"/>
    <col min="2" max="2" width="20.42578125" style="1" customWidth="1"/>
    <col min="3" max="3" width="31.85546875" style="1" customWidth="1"/>
    <col min="4" max="4" width="25.85546875" style="1" customWidth="1"/>
    <col min="5" max="5" width="25.7109375" style="1" customWidth="1"/>
    <col min="6" max="6" width="23.140625" style="1" customWidth="1"/>
    <col min="7" max="7" width="28.42578125" style="1" customWidth="1"/>
    <col min="8" max="8" width="21.5703125" style="1" customWidth="1"/>
    <col min="9" max="9" width="9.140625" style="1" customWidth="1"/>
    <col min="10" max="16384" width="9.140625" style="36"/>
  </cols>
  <sheetData>
    <row r="1" spans="1:5" ht="18.75" customHeight="1" x14ac:dyDescent="0.3">
      <c r="A1" s="272" t="s">
        <v>0</v>
      </c>
      <c r="B1" s="272"/>
      <c r="C1" s="272"/>
      <c r="D1" s="272"/>
      <c r="E1" s="272"/>
    </row>
    <row r="2" spans="1:5" ht="16.5" customHeight="1" x14ac:dyDescent="0.3">
      <c r="A2" s="2" t="s">
        <v>1</v>
      </c>
      <c r="B2" s="3" t="s">
        <v>2</v>
      </c>
    </row>
    <row r="3" spans="1:5" ht="16.5" customHeight="1" x14ac:dyDescent="0.3">
      <c r="A3" s="4" t="s">
        <v>3</v>
      </c>
      <c r="B3" s="4" t="s">
        <v>128</v>
      </c>
      <c r="D3" s="5"/>
      <c r="E3" s="6"/>
    </row>
    <row r="4" spans="1:5" ht="16.5" customHeight="1" x14ac:dyDescent="0.3">
      <c r="A4" s="7" t="s">
        <v>4</v>
      </c>
      <c r="B4" s="4" t="s">
        <v>129</v>
      </c>
      <c r="C4" s="6"/>
      <c r="D4" s="6"/>
      <c r="E4" s="6"/>
    </row>
    <row r="5" spans="1:5" ht="16.5" customHeight="1" x14ac:dyDescent="0.3">
      <c r="A5" s="7" t="s">
        <v>6</v>
      </c>
      <c r="B5" s="8">
        <v>99.3</v>
      </c>
      <c r="C5" s="6"/>
      <c r="D5" s="6"/>
      <c r="E5" s="6"/>
    </row>
    <row r="6" spans="1:5" ht="16.5" customHeight="1" x14ac:dyDescent="0.3">
      <c r="A6" s="4" t="s">
        <v>7</v>
      </c>
      <c r="B6" s="8">
        <v>16.260000000000002</v>
      </c>
      <c r="C6" s="6"/>
      <c r="D6" s="6"/>
      <c r="E6" s="6"/>
    </row>
    <row r="7" spans="1:5" ht="16.5" customHeight="1" x14ac:dyDescent="0.3">
      <c r="A7" s="4" t="s">
        <v>8</v>
      </c>
      <c r="B7" s="9">
        <f>B6/100</f>
        <v>0.16260000000000002</v>
      </c>
      <c r="C7" s="6"/>
      <c r="D7" s="6"/>
      <c r="E7" s="6"/>
    </row>
    <row r="8" spans="1:5" ht="15.75" customHeight="1" x14ac:dyDescent="0.25">
      <c r="A8" s="6"/>
      <c r="B8" s="6"/>
      <c r="C8" s="6"/>
      <c r="D8" s="6"/>
      <c r="E8" s="6"/>
    </row>
    <row r="9" spans="1:5" ht="16.5" customHeight="1" x14ac:dyDescent="0.3">
      <c r="A9" s="10" t="s">
        <v>10</v>
      </c>
      <c r="B9" s="11" t="s">
        <v>11</v>
      </c>
      <c r="C9" s="10" t="s">
        <v>12</v>
      </c>
      <c r="D9" s="10" t="s">
        <v>13</v>
      </c>
      <c r="E9" s="10" t="s">
        <v>14</v>
      </c>
    </row>
    <row r="10" spans="1:5" ht="16.5" customHeight="1" x14ac:dyDescent="0.3">
      <c r="A10" s="12">
        <v>1</v>
      </c>
      <c r="B10" s="13">
        <v>32806262</v>
      </c>
      <c r="C10" s="13">
        <v>6068.33</v>
      </c>
      <c r="D10" s="14">
        <v>1.1399999999999999</v>
      </c>
      <c r="E10" s="15">
        <v>2.85</v>
      </c>
    </row>
    <row r="11" spans="1:5" ht="16.5" customHeight="1" x14ac:dyDescent="0.3">
      <c r="A11" s="12">
        <v>2</v>
      </c>
      <c r="B11" s="13">
        <v>32772647</v>
      </c>
      <c r="C11" s="13">
        <v>6077.74</v>
      </c>
      <c r="D11" s="14">
        <v>1.1499999999999999</v>
      </c>
      <c r="E11" s="14">
        <v>2.85</v>
      </c>
    </row>
    <row r="12" spans="1:5" ht="16.5" customHeight="1" x14ac:dyDescent="0.3">
      <c r="A12" s="12">
        <v>3</v>
      </c>
      <c r="B12" s="13">
        <v>32917670</v>
      </c>
      <c r="C12" s="13">
        <v>6077.4</v>
      </c>
      <c r="D12" s="14">
        <v>1.1499999999999999</v>
      </c>
      <c r="E12" s="14">
        <v>2.85</v>
      </c>
    </row>
    <row r="13" spans="1:5" ht="16.5" customHeight="1" x14ac:dyDescent="0.3">
      <c r="A13" s="12">
        <v>4</v>
      </c>
      <c r="B13" s="13">
        <v>32741396</v>
      </c>
      <c r="C13" s="13">
        <v>6083.06</v>
      </c>
      <c r="D13" s="14">
        <v>1.1399999999999999</v>
      </c>
      <c r="E13" s="14">
        <v>2.85</v>
      </c>
    </row>
    <row r="14" spans="1:5" ht="16.5" customHeight="1" x14ac:dyDescent="0.3">
      <c r="A14" s="12">
        <v>5</v>
      </c>
      <c r="B14" s="13">
        <v>32866836</v>
      </c>
      <c r="C14" s="13">
        <v>6192.54</v>
      </c>
      <c r="D14" s="14">
        <v>1.1000000000000001</v>
      </c>
      <c r="E14" s="14">
        <v>2.85</v>
      </c>
    </row>
    <row r="15" spans="1:5" ht="16.5" customHeight="1" x14ac:dyDescent="0.3">
      <c r="A15" s="12">
        <v>6</v>
      </c>
      <c r="B15" s="16">
        <v>32960195</v>
      </c>
      <c r="C15" s="16">
        <v>6197.57</v>
      </c>
      <c r="D15" s="17">
        <v>1.1000000000000001</v>
      </c>
      <c r="E15" s="17">
        <v>2.85</v>
      </c>
    </row>
    <row r="16" spans="1:5" ht="16.5" customHeight="1" x14ac:dyDescent="0.3">
      <c r="A16" s="18" t="s">
        <v>15</v>
      </c>
      <c r="B16" s="19">
        <f>AVERAGE(B10:B15)</f>
        <v>32844167.666666668</v>
      </c>
      <c r="C16" s="20">
        <f>AVERAGE(C10:C15)</f>
        <v>6116.1066666666666</v>
      </c>
      <c r="D16" s="21">
        <f>AVERAGE(D10:D15)</f>
        <v>1.1299999999999999</v>
      </c>
      <c r="E16" s="21">
        <f>AVERAGE(E10:E15)</f>
        <v>2.85</v>
      </c>
    </row>
    <row r="17" spans="1:5" ht="16.5" customHeight="1" x14ac:dyDescent="0.3">
      <c r="A17" s="22" t="s">
        <v>16</v>
      </c>
      <c r="B17" s="23">
        <f>(STDEV(B10:B15)/B16)</f>
        <v>2.6011214092010165E-3</v>
      </c>
      <c r="C17" s="24"/>
      <c r="D17" s="24"/>
      <c r="E17" s="25"/>
    </row>
    <row r="18" spans="1:5" s="1" customFormat="1" ht="16.5" customHeight="1" x14ac:dyDescent="0.3">
      <c r="A18" s="26" t="s">
        <v>17</v>
      </c>
      <c r="B18" s="27">
        <f>COUNT(B10:B15)</f>
        <v>6</v>
      </c>
      <c r="C18" s="28"/>
      <c r="D18" s="29"/>
      <c r="E18" s="30"/>
    </row>
    <row r="19" spans="1:5" s="1" customFormat="1" ht="15.75" customHeight="1" x14ac:dyDescent="0.25">
      <c r="A19" s="6"/>
      <c r="B19" s="6"/>
      <c r="C19" s="6"/>
      <c r="D19" s="6"/>
      <c r="E19" s="6"/>
    </row>
    <row r="20" spans="1:5" s="1" customFormat="1" ht="16.5" customHeight="1" x14ac:dyDescent="0.3">
      <c r="A20" s="7" t="s">
        <v>18</v>
      </c>
      <c r="B20" s="31" t="s">
        <v>19</v>
      </c>
      <c r="C20" s="32"/>
      <c r="D20" s="32"/>
      <c r="E20" s="32"/>
    </row>
    <row r="21" spans="1:5" ht="16.5" customHeight="1" x14ac:dyDescent="0.3">
      <c r="A21" s="7"/>
      <c r="B21" s="31" t="s">
        <v>20</v>
      </c>
      <c r="C21" s="32"/>
      <c r="D21" s="32"/>
      <c r="E21" s="32"/>
    </row>
    <row r="22" spans="1:5" ht="16.5" customHeight="1" x14ac:dyDescent="0.3">
      <c r="A22" s="7"/>
      <c r="B22" s="31" t="s">
        <v>21</v>
      </c>
      <c r="C22" s="32"/>
      <c r="D22" s="32"/>
      <c r="E22" s="32"/>
    </row>
    <row r="23" spans="1:5" ht="15.75" customHeight="1" x14ac:dyDescent="0.25">
      <c r="A23" s="6"/>
      <c r="B23" s="6"/>
      <c r="C23" s="6"/>
      <c r="D23" s="6"/>
      <c r="E23" s="6"/>
    </row>
    <row r="24" spans="1:5" ht="16.5" customHeight="1" x14ac:dyDescent="0.3">
      <c r="A24" s="2" t="s">
        <v>1</v>
      </c>
      <c r="B24" s="3" t="s">
        <v>22</v>
      </c>
    </row>
    <row r="25" spans="1:5" ht="16.5" customHeight="1" x14ac:dyDescent="0.3">
      <c r="A25" s="7" t="s">
        <v>4</v>
      </c>
      <c r="B25" s="249" t="s">
        <v>129</v>
      </c>
      <c r="C25" s="6"/>
      <c r="D25" s="6"/>
      <c r="E25" s="6"/>
    </row>
    <row r="26" spans="1:5" ht="16.5" customHeight="1" x14ac:dyDescent="0.3">
      <c r="A26" s="7" t="s">
        <v>6</v>
      </c>
      <c r="B26" s="250">
        <v>99.39</v>
      </c>
      <c r="C26" s="6"/>
      <c r="D26" s="6"/>
      <c r="E26" s="6"/>
    </row>
    <row r="27" spans="1:5" ht="16.5" customHeight="1" x14ac:dyDescent="0.3">
      <c r="A27" s="4" t="s">
        <v>7</v>
      </c>
      <c r="B27" s="250">
        <v>31.85</v>
      </c>
      <c r="C27" s="6"/>
      <c r="D27" s="6"/>
      <c r="E27" s="6"/>
    </row>
    <row r="28" spans="1:5" ht="16.5" customHeight="1" x14ac:dyDescent="0.3">
      <c r="A28" s="4" t="s">
        <v>8</v>
      </c>
      <c r="B28" s="251">
        <v>0.31850000000000001</v>
      </c>
      <c r="C28" s="6"/>
      <c r="D28" s="6"/>
      <c r="E28" s="6"/>
    </row>
    <row r="29" spans="1:5" ht="15.75" customHeight="1" x14ac:dyDescent="0.25">
      <c r="A29" s="6"/>
      <c r="B29" s="6"/>
      <c r="C29" s="6"/>
      <c r="D29" s="6"/>
      <c r="E29" s="6"/>
    </row>
    <row r="30" spans="1:5" ht="16.5" customHeight="1" x14ac:dyDescent="0.3">
      <c r="A30" s="10" t="s">
        <v>10</v>
      </c>
      <c r="B30" s="11" t="s">
        <v>11</v>
      </c>
      <c r="C30" s="10" t="s">
        <v>12</v>
      </c>
      <c r="D30" s="10" t="s">
        <v>13</v>
      </c>
      <c r="E30" s="10" t="s">
        <v>14</v>
      </c>
    </row>
    <row r="31" spans="1:5" ht="16.5" customHeight="1" x14ac:dyDescent="0.3">
      <c r="A31" s="12">
        <v>1</v>
      </c>
      <c r="B31" s="252">
        <v>117904928</v>
      </c>
      <c r="C31" s="253">
        <v>6454</v>
      </c>
      <c r="D31" s="254">
        <v>1.1000000000000001</v>
      </c>
      <c r="E31" s="255">
        <v>3.1</v>
      </c>
    </row>
    <row r="32" spans="1:5" ht="16.5" customHeight="1" x14ac:dyDescent="0.3">
      <c r="A32" s="12">
        <v>2</v>
      </c>
      <c r="B32" s="252">
        <v>117430263</v>
      </c>
      <c r="C32" s="253">
        <v>6470.1</v>
      </c>
      <c r="D32" s="254">
        <v>1.1000000000000001</v>
      </c>
      <c r="E32" s="254">
        <v>3.1</v>
      </c>
    </row>
    <row r="33" spans="1:7" ht="16.5" customHeight="1" x14ac:dyDescent="0.3">
      <c r="A33" s="12">
        <v>3</v>
      </c>
      <c r="B33" s="252">
        <v>117456623</v>
      </c>
      <c r="C33" s="253">
        <v>6475.2</v>
      </c>
      <c r="D33" s="254">
        <v>1.1000000000000001</v>
      </c>
      <c r="E33" s="254">
        <v>3.1</v>
      </c>
    </row>
    <row r="34" spans="1:7" ht="16.5" customHeight="1" x14ac:dyDescent="0.3">
      <c r="A34" s="12">
        <v>4</v>
      </c>
      <c r="B34" s="252">
        <v>117330026</v>
      </c>
      <c r="C34" s="253">
        <v>6490.8</v>
      </c>
      <c r="D34" s="254">
        <v>1.1000000000000001</v>
      </c>
      <c r="E34" s="254">
        <v>3.1</v>
      </c>
    </row>
    <row r="35" spans="1:7" ht="16.5" customHeight="1" x14ac:dyDescent="0.3">
      <c r="A35" s="12">
        <v>5</v>
      </c>
      <c r="B35" s="252">
        <v>117652140</v>
      </c>
      <c r="C35" s="253">
        <v>6489</v>
      </c>
      <c r="D35" s="254">
        <v>1.1000000000000001</v>
      </c>
      <c r="E35" s="254">
        <v>3.1</v>
      </c>
    </row>
    <row r="36" spans="1:7" ht="16.5" customHeight="1" x14ac:dyDescent="0.3">
      <c r="A36" s="12">
        <v>6</v>
      </c>
      <c r="B36" s="256">
        <v>117632031</v>
      </c>
      <c r="C36" s="257">
        <v>6475.8</v>
      </c>
      <c r="D36" s="258">
        <v>1.1000000000000001</v>
      </c>
      <c r="E36" s="258">
        <v>3.1</v>
      </c>
    </row>
    <row r="37" spans="1:7" ht="16.5" customHeight="1" x14ac:dyDescent="0.3">
      <c r="A37" s="18" t="s">
        <v>15</v>
      </c>
      <c r="B37" s="19">
        <f>AVERAGE(B31:B36)</f>
        <v>117567668.5</v>
      </c>
      <c r="C37" s="20">
        <f>AVERAGE(C31:C36)</f>
        <v>6475.8166666666666</v>
      </c>
      <c r="D37" s="21">
        <f>AVERAGE(D31:D36)</f>
        <v>1.0999999999999999</v>
      </c>
      <c r="E37" s="21">
        <f>AVERAGE(E31:E36)</f>
        <v>3.1</v>
      </c>
    </row>
    <row r="38" spans="1:7" ht="16.5" customHeight="1" x14ac:dyDescent="0.3">
      <c r="A38" s="22" t="s">
        <v>16</v>
      </c>
      <c r="B38" s="23">
        <f>(STDEV(B31:B36)/B37)</f>
        <v>1.7543581439808337E-3</v>
      </c>
      <c r="C38" s="24"/>
      <c r="D38" s="24"/>
      <c r="E38" s="25"/>
    </row>
    <row r="39" spans="1:7" s="1" customFormat="1" ht="16.5" customHeight="1" x14ac:dyDescent="0.3">
      <c r="A39" s="26" t="s">
        <v>17</v>
      </c>
      <c r="B39" s="27">
        <f>COUNT(B31:B36)</f>
        <v>6</v>
      </c>
      <c r="C39" s="28"/>
      <c r="D39" s="29"/>
      <c r="E39" s="30"/>
    </row>
    <row r="40" spans="1:7" s="1" customFormat="1" ht="15.75" customHeight="1" x14ac:dyDescent="0.25">
      <c r="A40" s="6"/>
      <c r="B40" s="6"/>
      <c r="C40" s="6"/>
      <c r="D40" s="6"/>
      <c r="E40" s="6"/>
    </row>
    <row r="41" spans="1:7" s="1" customFormat="1" ht="16.5" customHeight="1" x14ac:dyDescent="0.3">
      <c r="A41" s="7" t="s">
        <v>18</v>
      </c>
      <c r="B41" s="31" t="s">
        <v>19</v>
      </c>
      <c r="C41" s="32"/>
      <c r="D41" s="32"/>
      <c r="E41" s="32"/>
    </row>
    <row r="42" spans="1:7" ht="16.5" customHeight="1" x14ac:dyDescent="0.3">
      <c r="A42" s="7"/>
      <c r="B42" s="31" t="s">
        <v>20</v>
      </c>
      <c r="C42" s="32"/>
      <c r="D42" s="32"/>
      <c r="E42" s="32"/>
    </row>
    <row r="43" spans="1:7" ht="16.5" customHeight="1" x14ac:dyDescent="0.3">
      <c r="A43" s="7"/>
      <c r="B43" s="31" t="s">
        <v>21</v>
      </c>
      <c r="C43" s="32"/>
      <c r="D43" s="32"/>
      <c r="E43" s="32"/>
    </row>
    <row r="44" spans="1:7" ht="14.25" customHeight="1" thickBot="1" x14ac:dyDescent="0.3">
      <c r="A44" s="33"/>
      <c r="B44" s="34"/>
      <c r="D44" s="35"/>
      <c r="F44" s="36"/>
      <c r="G44" s="36"/>
    </row>
    <row r="45" spans="1:7" ht="15" customHeight="1" x14ac:dyDescent="0.3">
      <c r="B45" s="273" t="s">
        <v>23</v>
      </c>
      <c r="C45" s="273"/>
      <c r="E45" s="37" t="s">
        <v>24</v>
      </c>
      <c r="F45" s="38"/>
      <c r="G45" s="37" t="s">
        <v>25</v>
      </c>
    </row>
    <row r="46" spans="1:7" ht="15" customHeight="1" x14ac:dyDescent="0.3">
      <c r="A46" s="39" t="s">
        <v>26</v>
      </c>
      <c r="B46" s="40"/>
      <c r="C46" s="40"/>
      <c r="E46" s="40"/>
      <c r="G46" s="40"/>
    </row>
    <row r="47" spans="1:7" ht="15" customHeight="1" x14ac:dyDescent="0.3">
      <c r="A47" s="39" t="s">
        <v>27</v>
      </c>
      <c r="B47" s="41"/>
      <c r="C47" s="41"/>
      <c r="E47" s="41"/>
      <c r="G47" s="42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B45:C45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view="pageBreakPreview" topLeftCell="A4" zoomScale="60" workbookViewId="0">
      <selection activeCell="C43" sqref="C43"/>
    </sheetView>
  </sheetViews>
  <sheetFormatPr defaultRowHeight="13.5" x14ac:dyDescent="0.25"/>
  <cols>
    <col min="1" max="1" width="27.5703125" style="1" customWidth="1"/>
    <col min="2" max="2" width="20.42578125" style="1" customWidth="1"/>
    <col min="3" max="3" width="31.85546875" style="1" customWidth="1"/>
    <col min="4" max="4" width="25.85546875" style="1" customWidth="1"/>
    <col min="5" max="5" width="25.7109375" style="1" customWidth="1"/>
    <col min="6" max="6" width="23.140625" style="1" customWidth="1"/>
    <col min="7" max="7" width="28.42578125" style="1" customWidth="1"/>
    <col min="8" max="8" width="21.5703125" style="1" customWidth="1"/>
    <col min="9" max="9" width="9.140625" style="1" customWidth="1"/>
    <col min="10" max="16384" width="9.140625" style="36"/>
  </cols>
  <sheetData>
    <row r="1" spans="1:10" ht="18.75" customHeight="1" x14ac:dyDescent="0.3">
      <c r="A1" s="272" t="s">
        <v>0</v>
      </c>
      <c r="B1" s="272"/>
      <c r="C1" s="272"/>
      <c r="D1" s="272"/>
      <c r="E1" s="272"/>
    </row>
    <row r="2" spans="1:10" ht="16.5" customHeight="1" x14ac:dyDescent="0.3">
      <c r="A2" s="2" t="s">
        <v>1</v>
      </c>
      <c r="B2" s="3" t="s">
        <v>2</v>
      </c>
    </row>
    <row r="3" spans="1:10" ht="16.5" customHeight="1" x14ac:dyDescent="0.3">
      <c r="A3" s="4" t="s">
        <v>3</v>
      </c>
      <c r="B3" s="4" t="s">
        <v>128</v>
      </c>
      <c r="D3" s="5"/>
      <c r="E3" s="6"/>
    </row>
    <row r="4" spans="1:10" ht="16.5" customHeight="1" x14ac:dyDescent="0.3">
      <c r="A4" s="7" t="s">
        <v>4</v>
      </c>
      <c r="B4" s="4" t="s">
        <v>130</v>
      </c>
      <c r="C4" s="6"/>
      <c r="D4" s="6"/>
      <c r="E4" s="6"/>
    </row>
    <row r="5" spans="1:10" ht="16.5" customHeight="1" x14ac:dyDescent="0.3">
      <c r="A5" s="7" t="s">
        <v>6</v>
      </c>
      <c r="B5" s="8">
        <v>99</v>
      </c>
      <c r="C5" s="6"/>
      <c r="D5" s="6"/>
      <c r="E5" s="6"/>
    </row>
    <row r="6" spans="1:10" ht="16.5" customHeight="1" x14ac:dyDescent="0.3">
      <c r="A6" s="4" t="s">
        <v>7</v>
      </c>
      <c r="B6" s="8">
        <v>28.1</v>
      </c>
      <c r="C6" s="6"/>
      <c r="D6" s="6"/>
      <c r="E6" s="6"/>
    </row>
    <row r="7" spans="1:10" ht="16.5" customHeight="1" x14ac:dyDescent="0.3">
      <c r="A7" s="4" t="s">
        <v>8</v>
      </c>
      <c r="B7" s="9">
        <f>B6/100</f>
        <v>0.28100000000000003</v>
      </c>
      <c r="C7" s="6"/>
      <c r="D7" s="6"/>
      <c r="E7" s="6"/>
    </row>
    <row r="8" spans="1:10" ht="15.75" customHeight="1" x14ac:dyDescent="0.25">
      <c r="A8" s="6"/>
      <c r="B8" s="6"/>
      <c r="C8" s="6"/>
      <c r="D8" s="6"/>
      <c r="E8" s="6"/>
    </row>
    <row r="9" spans="1:10" ht="16.5" customHeight="1" x14ac:dyDescent="0.3">
      <c r="A9" s="10" t="s">
        <v>10</v>
      </c>
      <c r="B9" s="11" t="s">
        <v>11</v>
      </c>
      <c r="C9" s="10" t="s">
        <v>12</v>
      </c>
      <c r="D9" s="10" t="s">
        <v>13</v>
      </c>
      <c r="E9" s="43" t="s">
        <v>14</v>
      </c>
      <c r="F9" s="43" t="s">
        <v>131</v>
      </c>
      <c r="J9" s="1"/>
    </row>
    <row r="10" spans="1:10" ht="16.5" customHeight="1" x14ac:dyDescent="0.3">
      <c r="A10" s="12">
        <v>1</v>
      </c>
      <c r="B10" s="13">
        <v>49705639</v>
      </c>
      <c r="C10" s="13">
        <v>6569.71</v>
      </c>
      <c r="D10" s="14">
        <v>1.1100000000000001</v>
      </c>
      <c r="E10" s="15">
        <v>3.72</v>
      </c>
      <c r="F10" s="15">
        <v>5.27</v>
      </c>
      <c r="J10" s="1"/>
    </row>
    <row r="11" spans="1:10" ht="16.5" customHeight="1" x14ac:dyDescent="0.3">
      <c r="A11" s="12">
        <v>2</v>
      </c>
      <c r="B11" s="13">
        <v>49650466</v>
      </c>
      <c r="C11" s="13">
        <v>6568.8</v>
      </c>
      <c r="D11" s="14">
        <v>1.1200000000000001</v>
      </c>
      <c r="E11" s="14">
        <v>3.72</v>
      </c>
      <c r="F11" s="14">
        <v>5.26</v>
      </c>
      <c r="J11" s="1"/>
    </row>
    <row r="12" spans="1:10" ht="16.5" customHeight="1" x14ac:dyDescent="0.3">
      <c r="A12" s="12">
        <v>3</v>
      </c>
      <c r="B12" s="13">
        <v>49879574</v>
      </c>
      <c r="C12" s="13">
        <v>6562.82</v>
      </c>
      <c r="D12" s="14">
        <v>1.1299999999999999</v>
      </c>
      <c r="E12" s="14">
        <v>3.72</v>
      </c>
      <c r="F12" s="14">
        <v>5.26</v>
      </c>
      <c r="J12" s="1"/>
    </row>
    <row r="13" spans="1:10" ht="16.5" customHeight="1" x14ac:dyDescent="0.3">
      <c r="A13" s="12">
        <v>4</v>
      </c>
      <c r="B13" s="13">
        <v>49613766</v>
      </c>
      <c r="C13" s="13">
        <v>6570.43</v>
      </c>
      <c r="D13" s="14">
        <v>1.1200000000000001</v>
      </c>
      <c r="E13" s="14">
        <v>3.72</v>
      </c>
      <c r="F13" s="14">
        <v>5.26</v>
      </c>
      <c r="J13" s="1"/>
    </row>
    <row r="14" spans="1:10" ht="16.5" customHeight="1" x14ac:dyDescent="0.3">
      <c r="A14" s="12">
        <v>5</v>
      </c>
      <c r="B14" s="13">
        <v>49802921</v>
      </c>
      <c r="C14" s="13">
        <v>6584.57</v>
      </c>
      <c r="D14" s="14">
        <v>1.0900000000000001</v>
      </c>
      <c r="E14" s="14">
        <v>3.73</v>
      </c>
      <c r="F14" s="14">
        <v>5.28</v>
      </c>
      <c r="J14" s="1"/>
    </row>
    <row r="15" spans="1:10" ht="16.5" customHeight="1" x14ac:dyDescent="0.3">
      <c r="A15" s="12">
        <v>6</v>
      </c>
      <c r="B15" s="16">
        <v>49931197</v>
      </c>
      <c r="C15" s="16">
        <v>6578.47</v>
      </c>
      <c r="D15" s="17">
        <v>1.0900000000000001</v>
      </c>
      <c r="E15" s="17">
        <v>3.73</v>
      </c>
      <c r="F15" s="17">
        <v>5.28</v>
      </c>
      <c r="J15" s="1"/>
    </row>
    <row r="16" spans="1:10" ht="16.5" customHeight="1" x14ac:dyDescent="0.3">
      <c r="A16" s="18" t="s">
        <v>15</v>
      </c>
      <c r="B16" s="19">
        <f>AVERAGE(B10:B15)</f>
        <v>49763927.166666664</v>
      </c>
      <c r="C16" s="20">
        <f>AVERAGE(C10:C15)</f>
        <v>6572.4666666666672</v>
      </c>
      <c r="D16" s="21">
        <f>AVERAGE(D10:D15)</f>
        <v>1.1100000000000001</v>
      </c>
      <c r="E16" s="21">
        <f>AVERAGE(E10:E15)</f>
        <v>3.7233333333333332</v>
      </c>
      <c r="F16" s="21">
        <f>AVERAGE(F10:F15)</f>
        <v>5.2683333333333335</v>
      </c>
      <c r="J16" s="1"/>
    </row>
    <row r="17" spans="1:10" ht="16.5" customHeight="1" x14ac:dyDescent="0.3">
      <c r="A17" s="22" t="s">
        <v>16</v>
      </c>
      <c r="B17" s="23">
        <f>(STDEV(B10:B15)/B16)</f>
        <v>2.568581693665107E-3</v>
      </c>
      <c r="C17" s="24"/>
      <c r="D17" s="24"/>
      <c r="E17" s="24"/>
      <c r="F17" s="25"/>
      <c r="J17" s="1"/>
    </row>
    <row r="18" spans="1:10" s="1" customFormat="1" ht="16.5" customHeight="1" x14ac:dyDescent="0.3">
      <c r="A18" s="26" t="s">
        <v>17</v>
      </c>
      <c r="B18" s="27">
        <f>COUNT(B10:B15)</f>
        <v>6</v>
      </c>
      <c r="C18" s="28"/>
      <c r="D18" s="29"/>
      <c r="E18" s="29"/>
      <c r="F18" s="30"/>
    </row>
    <row r="19" spans="1:10" s="1" customFormat="1" ht="15.75" customHeight="1" x14ac:dyDescent="0.25">
      <c r="A19" s="6"/>
      <c r="B19" s="6"/>
      <c r="C19" s="6"/>
      <c r="D19" s="6"/>
      <c r="E19" s="6"/>
    </row>
    <row r="20" spans="1:10" s="1" customFormat="1" ht="16.5" customHeight="1" x14ac:dyDescent="0.3">
      <c r="A20" s="7" t="s">
        <v>18</v>
      </c>
      <c r="B20" s="31" t="s">
        <v>19</v>
      </c>
      <c r="C20" s="32"/>
      <c r="D20" s="32"/>
      <c r="E20" s="32"/>
    </row>
    <row r="21" spans="1:10" ht="16.5" customHeight="1" x14ac:dyDescent="0.3">
      <c r="A21" s="7"/>
      <c r="B21" s="31" t="s">
        <v>20</v>
      </c>
      <c r="C21" s="32"/>
      <c r="D21" s="32"/>
      <c r="E21" s="32"/>
    </row>
    <row r="22" spans="1:10" ht="16.5" customHeight="1" x14ac:dyDescent="0.3">
      <c r="A22" s="7"/>
      <c r="B22" s="31" t="s">
        <v>21</v>
      </c>
      <c r="C22" s="32"/>
      <c r="D22" s="32"/>
      <c r="E22" s="32"/>
    </row>
    <row r="23" spans="1:10" s="1" customFormat="1" ht="15.75" customHeight="1" x14ac:dyDescent="0.3">
      <c r="A23" s="6"/>
      <c r="B23" s="6" t="s">
        <v>132</v>
      </c>
      <c r="C23" s="6"/>
      <c r="D23" s="6"/>
      <c r="E23" s="6"/>
      <c r="J23" s="36"/>
    </row>
    <row r="24" spans="1:10" s="1" customFormat="1" ht="15.75" customHeight="1" x14ac:dyDescent="0.25">
      <c r="A24" s="6"/>
      <c r="B24" s="6"/>
      <c r="C24" s="6"/>
      <c r="D24" s="6"/>
      <c r="E24" s="6"/>
      <c r="J24" s="36"/>
    </row>
    <row r="25" spans="1:10" s="1" customFormat="1" ht="16.5" customHeight="1" x14ac:dyDescent="0.3">
      <c r="A25" s="2" t="s">
        <v>1</v>
      </c>
      <c r="B25" s="3" t="s">
        <v>22</v>
      </c>
      <c r="J25" s="36"/>
    </row>
    <row r="26" spans="1:10" s="1" customFormat="1" ht="16.5" customHeight="1" x14ac:dyDescent="0.3">
      <c r="A26" s="7" t="s">
        <v>4</v>
      </c>
      <c r="B26" s="249" t="s">
        <v>130</v>
      </c>
      <c r="C26" s="6"/>
      <c r="D26" s="6"/>
      <c r="E26" s="6"/>
      <c r="J26" s="36"/>
    </row>
    <row r="27" spans="1:10" s="1" customFormat="1" ht="16.5" customHeight="1" x14ac:dyDescent="0.3">
      <c r="A27" s="7" t="s">
        <v>6</v>
      </c>
      <c r="B27" s="250">
        <v>99</v>
      </c>
      <c r="C27" s="6"/>
      <c r="D27" s="6"/>
      <c r="E27" s="6"/>
      <c r="J27" s="36"/>
    </row>
    <row r="28" spans="1:10" s="1" customFormat="1" ht="16.5" customHeight="1" x14ac:dyDescent="0.3">
      <c r="A28" s="4" t="s">
        <v>7</v>
      </c>
      <c r="B28" s="250">
        <v>29.76</v>
      </c>
      <c r="C28" s="6"/>
      <c r="D28" s="6"/>
      <c r="E28" s="6"/>
      <c r="J28" s="36"/>
    </row>
    <row r="29" spans="1:10" s="1" customFormat="1" ht="16.5" customHeight="1" x14ac:dyDescent="0.3">
      <c r="A29" s="4" t="s">
        <v>8</v>
      </c>
      <c r="B29" s="251">
        <v>0.29759999999999998</v>
      </c>
      <c r="C29" s="6"/>
      <c r="D29" s="6"/>
      <c r="E29" s="6"/>
      <c r="J29" s="36"/>
    </row>
    <row r="30" spans="1:10" s="1" customFormat="1" ht="15.75" customHeight="1" x14ac:dyDescent="0.25">
      <c r="A30" s="6"/>
      <c r="B30" s="6"/>
      <c r="C30" s="6"/>
      <c r="D30" s="6"/>
      <c r="E30" s="6"/>
      <c r="J30" s="36"/>
    </row>
    <row r="31" spans="1:10" s="1" customFormat="1" ht="16.5" customHeight="1" x14ac:dyDescent="0.3">
      <c r="A31" s="10" t="s">
        <v>10</v>
      </c>
      <c r="B31" s="11" t="s">
        <v>11</v>
      </c>
      <c r="C31" s="10" t="s">
        <v>12</v>
      </c>
      <c r="D31" s="10" t="s">
        <v>13</v>
      </c>
      <c r="E31" s="10" t="s">
        <v>14</v>
      </c>
      <c r="J31" s="36"/>
    </row>
    <row r="32" spans="1:10" s="1" customFormat="1" ht="16.5" customHeight="1" x14ac:dyDescent="0.3">
      <c r="A32" s="12">
        <v>1</v>
      </c>
      <c r="B32" s="252">
        <v>93717691</v>
      </c>
      <c r="C32" s="253">
        <v>6981.1</v>
      </c>
      <c r="D32" s="254">
        <v>1.1000000000000001</v>
      </c>
      <c r="E32" s="255">
        <v>4.5999999999999996</v>
      </c>
      <c r="J32" s="36"/>
    </row>
    <row r="33" spans="1:10" s="1" customFormat="1" ht="16.5" customHeight="1" x14ac:dyDescent="0.3">
      <c r="A33" s="12">
        <v>2</v>
      </c>
      <c r="B33" s="252">
        <v>93372122</v>
      </c>
      <c r="C33" s="253">
        <v>7006.5</v>
      </c>
      <c r="D33" s="254">
        <v>1.1000000000000001</v>
      </c>
      <c r="E33" s="254">
        <v>4.5999999999999996</v>
      </c>
      <c r="J33" s="36"/>
    </row>
    <row r="34" spans="1:10" s="1" customFormat="1" ht="16.5" customHeight="1" x14ac:dyDescent="0.3">
      <c r="A34" s="12">
        <v>3</v>
      </c>
      <c r="B34" s="252">
        <v>93381491</v>
      </c>
      <c r="C34" s="253">
        <v>7012.8</v>
      </c>
      <c r="D34" s="254">
        <v>1.1000000000000001</v>
      </c>
      <c r="E34" s="254">
        <v>4.5999999999999996</v>
      </c>
      <c r="J34" s="36"/>
    </row>
    <row r="35" spans="1:10" s="1" customFormat="1" ht="16.5" customHeight="1" x14ac:dyDescent="0.3">
      <c r="A35" s="12">
        <v>4</v>
      </c>
      <c r="B35" s="252">
        <v>93338067</v>
      </c>
      <c r="C35" s="253">
        <v>7019.6</v>
      </c>
      <c r="D35" s="254">
        <v>1.1000000000000001</v>
      </c>
      <c r="E35" s="254">
        <v>4.5999999999999996</v>
      </c>
      <c r="J35" s="36"/>
    </row>
    <row r="36" spans="1:10" s="1" customFormat="1" ht="16.5" customHeight="1" x14ac:dyDescent="0.3">
      <c r="A36" s="12">
        <v>5</v>
      </c>
      <c r="B36" s="252">
        <v>93532701</v>
      </c>
      <c r="C36" s="253">
        <v>7023.6</v>
      </c>
      <c r="D36" s="254">
        <v>1.1000000000000001</v>
      </c>
      <c r="E36" s="254">
        <v>4.5999999999999996</v>
      </c>
      <c r="J36" s="36"/>
    </row>
    <row r="37" spans="1:10" s="1" customFormat="1" ht="16.5" customHeight="1" x14ac:dyDescent="0.3">
      <c r="A37" s="12">
        <v>6</v>
      </c>
      <c r="B37" s="256">
        <v>93566264</v>
      </c>
      <c r="C37" s="257">
        <v>7034.5</v>
      </c>
      <c r="D37" s="258">
        <v>1.1000000000000001</v>
      </c>
      <c r="E37" s="258">
        <v>4.5999999999999996</v>
      </c>
      <c r="J37" s="36"/>
    </row>
    <row r="38" spans="1:10" s="1" customFormat="1" ht="16.5" customHeight="1" x14ac:dyDescent="0.3">
      <c r="A38" s="18" t="s">
        <v>15</v>
      </c>
      <c r="B38" s="19">
        <f>AVERAGE(B32:B37)</f>
        <v>93484722.666666672</v>
      </c>
      <c r="C38" s="20">
        <f>AVERAGE(C32:C37)</f>
        <v>7013.0166666666664</v>
      </c>
      <c r="D38" s="21">
        <f>AVERAGE(D32:D37)</f>
        <v>1.0999999999999999</v>
      </c>
      <c r="E38" s="21">
        <f>AVERAGE(E32:E37)</f>
        <v>4.6000000000000005</v>
      </c>
      <c r="J38" s="36"/>
    </row>
    <row r="39" spans="1:10" s="1" customFormat="1" ht="16.5" customHeight="1" x14ac:dyDescent="0.3">
      <c r="A39" s="22" t="s">
        <v>16</v>
      </c>
      <c r="B39" s="23">
        <f>(STDEV(B32:B37)/B38)</f>
        <v>1.5726220793075328E-3</v>
      </c>
      <c r="C39" s="24"/>
      <c r="D39" s="24"/>
      <c r="E39" s="25"/>
      <c r="J39" s="36"/>
    </row>
    <row r="40" spans="1:10" s="1" customFormat="1" ht="16.5" customHeight="1" x14ac:dyDescent="0.3">
      <c r="A40" s="26" t="s">
        <v>17</v>
      </c>
      <c r="B40" s="27">
        <f>COUNT(B32:B37)</f>
        <v>6</v>
      </c>
      <c r="C40" s="28"/>
      <c r="D40" s="29"/>
      <c r="E40" s="30"/>
    </row>
    <row r="41" spans="1:10" s="1" customFormat="1" ht="15.75" customHeight="1" x14ac:dyDescent="0.25">
      <c r="A41" s="6"/>
      <c r="B41" s="6"/>
      <c r="C41" s="6"/>
      <c r="D41" s="6"/>
      <c r="E41" s="6"/>
    </row>
    <row r="42" spans="1:10" s="1" customFormat="1" ht="16.5" customHeight="1" x14ac:dyDescent="0.3">
      <c r="A42" s="7" t="s">
        <v>18</v>
      </c>
      <c r="B42" s="31" t="s">
        <v>19</v>
      </c>
      <c r="C42" s="32"/>
      <c r="D42" s="32"/>
      <c r="E42" s="32"/>
    </row>
    <row r="43" spans="1:10" s="1" customFormat="1" ht="16.5" customHeight="1" x14ac:dyDescent="0.3">
      <c r="A43" s="7"/>
      <c r="B43" s="31" t="s">
        <v>20</v>
      </c>
      <c r="C43" s="32"/>
      <c r="D43" s="32"/>
      <c r="E43" s="32"/>
      <c r="J43" s="36"/>
    </row>
    <row r="44" spans="1:10" s="1" customFormat="1" ht="16.5" customHeight="1" x14ac:dyDescent="0.3">
      <c r="A44" s="7"/>
      <c r="B44" s="31" t="s">
        <v>21</v>
      </c>
      <c r="C44" s="32"/>
      <c r="D44" s="32"/>
      <c r="E44" s="32"/>
      <c r="J44" s="36"/>
    </row>
    <row r="45" spans="1:10" s="1" customFormat="1" ht="14.25" customHeight="1" thickBot="1" x14ac:dyDescent="0.3">
      <c r="A45" s="33"/>
      <c r="B45" s="34"/>
      <c r="D45" s="35"/>
      <c r="F45" s="36"/>
      <c r="G45" s="36"/>
      <c r="J45" s="36"/>
    </row>
    <row r="46" spans="1:10" s="1" customFormat="1" ht="15" customHeight="1" x14ac:dyDescent="0.3">
      <c r="B46" s="273" t="s">
        <v>23</v>
      </c>
      <c r="C46" s="273"/>
      <c r="E46" s="37" t="s">
        <v>24</v>
      </c>
      <c r="F46" s="38"/>
      <c r="G46" s="37" t="s">
        <v>25</v>
      </c>
      <c r="J46" s="36"/>
    </row>
    <row r="47" spans="1:10" s="1" customFormat="1" ht="15" customHeight="1" x14ac:dyDescent="0.3">
      <c r="A47" s="39" t="s">
        <v>26</v>
      </c>
      <c r="B47" s="40"/>
      <c r="C47" s="40"/>
      <c r="E47" s="40"/>
      <c r="G47" s="40"/>
      <c r="J47" s="36"/>
    </row>
    <row r="48" spans="1:10" s="1" customFormat="1" ht="15" customHeight="1" x14ac:dyDescent="0.3">
      <c r="A48" s="39" t="s">
        <v>27</v>
      </c>
      <c r="B48" s="41"/>
      <c r="C48" s="41"/>
      <c r="E48" s="41"/>
      <c r="G48" s="42"/>
      <c r="J48" s="36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B46:C46"/>
  </mergeCells>
  <pageMargins left="0.7" right="0.7" top="0.75" bottom="0.75" header="0.3" footer="0.3"/>
  <pageSetup scale="50" orientation="portrait" r:id="rId1"/>
  <colBreaks count="1" manualBreakCount="1">
    <brk id="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view="pageBreakPreview" zoomScale="85" zoomScaleSheetLayoutView="85" workbookViewId="0">
      <selection activeCell="C32" sqref="C32"/>
    </sheetView>
  </sheetViews>
  <sheetFormatPr defaultRowHeight="13.5" x14ac:dyDescent="0.25"/>
  <cols>
    <col min="1" max="1" width="27.5703125" style="1" customWidth="1"/>
    <col min="2" max="2" width="20.42578125" style="1" customWidth="1"/>
    <col min="3" max="3" width="31.85546875" style="1" customWidth="1"/>
    <col min="4" max="4" width="25.85546875" style="1" customWidth="1"/>
    <col min="5" max="5" width="25.7109375" style="1" customWidth="1"/>
    <col min="6" max="6" width="23.140625" style="1" customWidth="1"/>
    <col min="7" max="7" width="28.42578125" style="1" customWidth="1"/>
    <col min="8" max="8" width="21.5703125" style="1" customWidth="1"/>
    <col min="9" max="9" width="9.140625" style="1" customWidth="1"/>
    <col min="10" max="16384" width="9.140625" style="36"/>
  </cols>
  <sheetData>
    <row r="1" spans="1:10" ht="18.75" customHeight="1" x14ac:dyDescent="0.3">
      <c r="A1" s="272" t="s">
        <v>0</v>
      </c>
      <c r="B1" s="272"/>
      <c r="C1" s="272"/>
      <c r="D1" s="272"/>
      <c r="E1" s="272"/>
    </row>
    <row r="2" spans="1:10" ht="16.5" customHeight="1" x14ac:dyDescent="0.3">
      <c r="A2" s="2" t="s">
        <v>1</v>
      </c>
      <c r="B2" s="3" t="s">
        <v>2</v>
      </c>
    </row>
    <row r="3" spans="1:10" ht="16.5" customHeight="1" x14ac:dyDescent="0.3">
      <c r="A3" s="4" t="s">
        <v>3</v>
      </c>
      <c r="B3" s="4" t="s">
        <v>128</v>
      </c>
      <c r="D3" s="5"/>
      <c r="E3" s="6"/>
    </row>
    <row r="4" spans="1:10" ht="16.5" customHeight="1" x14ac:dyDescent="0.3">
      <c r="A4" s="7" t="s">
        <v>4</v>
      </c>
      <c r="B4" s="4" t="s">
        <v>133</v>
      </c>
      <c r="C4" s="6"/>
      <c r="D4" s="6"/>
      <c r="E4" s="6"/>
    </row>
    <row r="5" spans="1:10" ht="16.5" customHeight="1" x14ac:dyDescent="0.3">
      <c r="A5" s="7" t="s">
        <v>6</v>
      </c>
      <c r="B5" s="8">
        <v>99.8</v>
      </c>
      <c r="C5" s="6"/>
      <c r="D5" s="6"/>
      <c r="E5" s="6"/>
    </row>
    <row r="6" spans="1:10" ht="16.5" customHeight="1" x14ac:dyDescent="0.3">
      <c r="A6" s="4" t="s">
        <v>7</v>
      </c>
      <c r="B6" s="8">
        <v>8.69</v>
      </c>
      <c r="C6" s="6"/>
      <c r="D6" s="6"/>
      <c r="E6" s="6"/>
    </row>
    <row r="7" spans="1:10" ht="16.5" customHeight="1" x14ac:dyDescent="0.3">
      <c r="A7" s="4" t="s">
        <v>8</v>
      </c>
      <c r="B7" s="9">
        <f>B6/100</f>
        <v>8.6899999999999991E-2</v>
      </c>
      <c r="C7" s="6"/>
      <c r="D7" s="6"/>
      <c r="E7" s="6"/>
    </row>
    <row r="8" spans="1:10" ht="15.75" customHeight="1" x14ac:dyDescent="0.25">
      <c r="A8" s="6"/>
      <c r="B8" s="6"/>
      <c r="C8" s="6"/>
      <c r="D8" s="6"/>
      <c r="E8" s="6"/>
    </row>
    <row r="9" spans="1:10" ht="16.5" customHeight="1" x14ac:dyDescent="0.3">
      <c r="A9" s="10" t="s">
        <v>10</v>
      </c>
      <c r="B9" s="11" t="s">
        <v>11</v>
      </c>
      <c r="C9" s="10" t="s">
        <v>12</v>
      </c>
      <c r="D9" s="10" t="s">
        <v>13</v>
      </c>
      <c r="E9" s="43" t="s">
        <v>14</v>
      </c>
      <c r="F9" s="43" t="s">
        <v>131</v>
      </c>
      <c r="J9" s="1"/>
    </row>
    <row r="10" spans="1:10" ht="16.5" customHeight="1" x14ac:dyDescent="0.3">
      <c r="A10" s="12">
        <v>1</v>
      </c>
      <c r="B10" s="13">
        <v>10970955</v>
      </c>
      <c r="C10" s="13">
        <v>6497.51</v>
      </c>
      <c r="D10" s="14">
        <v>1.05</v>
      </c>
      <c r="E10" s="15">
        <v>5.21</v>
      </c>
      <c r="F10" s="15">
        <v>6.76</v>
      </c>
      <c r="J10" s="1"/>
    </row>
    <row r="11" spans="1:10" ht="16.5" customHeight="1" x14ac:dyDescent="0.3">
      <c r="A11" s="12">
        <v>2</v>
      </c>
      <c r="B11" s="13">
        <v>10962119</v>
      </c>
      <c r="C11" s="13">
        <v>6501.15</v>
      </c>
      <c r="D11" s="14">
        <v>1.06</v>
      </c>
      <c r="E11" s="14">
        <v>5.22</v>
      </c>
      <c r="F11" s="14">
        <v>6.76</v>
      </c>
      <c r="J11" s="1"/>
    </row>
    <row r="12" spans="1:10" ht="16.5" customHeight="1" x14ac:dyDescent="0.3">
      <c r="A12" s="12">
        <v>3</v>
      </c>
      <c r="B12" s="13">
        <v>11011993</v>
      </c>
      <c r="C12" s="13">
        <v>6503.63</v>
      </c>
      <c r="D12" s="14">
        <v>1.06</v>
      </c>
      <c r="E12" s="14">
        <v>5.22</v>
      </c>
      <c r="F12" s="14">
        <v>6.76</v>
      </c>
      <c r="J12" s="1"/>
    </row>
    <row r="13" spans="1:10" ht="16.5" customHeight="1" x14ac:dyDescent="0.3">
      <c r="A13" s="12">
        <v>4</v>
      </c>
      <c r="B13" s="13">
        <v>10950768</v>
      </c>
      <c r="C13" s="13">
        <v>6507.19</v>
      </c>
      <c r="D13" s="14">
        <v>1.07</v>
      </c>
      <c r="E13" s="14">
        <v>5.22</v>
      </c>
      <c r="F13" s="14">
        <v>6.76</v>
      </c>
      <c r="J13" s="1"/>
    </row>
    <row r="14" spans="1:10" ht="16.5" customHeight="1" x14ac:dyDescent="0.3">
      <c r="A14" s="12">
        <v>5</v>
      </c>
      <c r="B14" s="13">
        <v>10993383</v>
      </c>
      <c r="C14" s="13">
        <v>6582.86</v>
      </c>
      <c r="D14" s="14">
        <v>1.08</v>
      </c>
      <c r="E14" s="14">
        <v>5.22</v>
      </c>
      <c r="F14" s="14">
        <v>6.76</v>
      </c>
      <c r="J14" s="1"/>
    </row>
    <row r="15" spans="1:10" ht="16.5" customHeight="1" x14ac:dyDescent="0.3">
      <c r="A15" s="12">
        <v>6</v>
      </c>
      <c r="B15" s="16">
        <v>11025232</v>
      </c>
      <c r="C15" s="16">
        <v>6588.28</v>
      </c>
      <c r="D15" s="17">
        <v>1.08</v>
      </c>
      <c r="E15" s="17">
        <v>5.22</v>
      </c>
      <c r="F15" s="17">
        <v>6.76</v>
      </c>
      <c r="J15" s="1"/>
    </row>
    <row r="16" spans="1:10" ht="16.5" customHeight="1" x14ac:dyDescent="0.3">
      <c r="A16" s="18" t="s">
        <v>15</v>
      </c>
      <c r="B16" s="19">
        <f>AVERAGE(B10:B15)</f>
        <v>10985741.666666666</v>
      </c>
      <c r="C16" s="20">
        <f>AVERAGE(C10:C15)</f>
        <v>6530.1033333333335</v>
      </c>
      <c r="D16" s="21">
        <f>AVERAGE(D10:D15)</f>
        <v>1.0666666666666667</v>
      </c>
      <c r="E16" s="21">
        <f>AVERAGE(E10:E15)</f>
        <v>5.2183333333333328</v>
      </c>
      <c r="F16" s="21">
        <f>AVERAGE(F10:F15)</f>
        <v>6.7599999999999989</v>
      </c>
      <c r="J16" s="1"/>
    </row>
    <row r="17" spans="1:10" ht="16.5" customHeight="1" x14ac:dyDescent="0.3">
      <c r="A17" s="22" t="s">
        <v>16</v>
      </c>
      <c r="B17" s="23">
        <f>(STDEV(B10:B15)/B16)</f>
        <v>2.6715609896788436E-3</v>
      </c>
      <c r="C17" s="24"/>
      <c r="D17" s="24"/>
      <c r="E17" s="24"/>
      <c r="F17" s="25"/>
      <c r="J17" s="1"/>
    </row>
    <row r="18" spans="1:10" s="1" customFormat="1" ht="16.5" customHeight="1" x14ac:dyDescent="0.3">
      <c r="A18" s="26" t="s">
        <v>17</v>
      </c>
      <c r="B18" s="27">
        <f>COUNT(B10:B15)</f>
        <v>6</v>
      </c>
      <c r="C18" s="28"/>
      <c r="D18" s="29"/>
      <c r="E18" s="29"/>
      <c r="F18" s="30"/>
    </row>
    <row r="19" spans="1:10" s="1" customFormat="1" ht="15.75" customHeight="1" x14ac:dyDescent="0.25">
      <c r="A19" s="6"/>
      <c r="B19" s="6"/>
      <c r="C19" s="6"/>
      <c r="D19" s="6"/>
      <c r="E19" s="6"/>
    </row>
    <row r="20" spans="1:10" s="1" customFormat="1" ht="16.5" customHeight="1" x14ac:dyDescent="0.3">
      <c r="A20" s="7" t="s">
        <v>18</v>
      </c>
      <c r="B20" s="31" t="s">
        <v>19</v>
      </c>
      <c r="C20" s="32"/>
      <c r="D20" s="32"/>
      <c r="E20" s="32"/>
    </row>
    <row r="21" spans="1:10" ht="16.5" customHeight="1" x14ac:dyDescent="0.3">
      <c r="A21" s="7"/>
      <c r="B21" s="31" t="s">
        <v>20</v>
      </c>
      <c r="C21" s="32"/>
      <c r="D21" s="32"/>
      <c r="E21" s="32"/>
    </row>
    <row r="22" spans="1:10" ht="16.5" customHeight="1" x14ac:dyDescent="0.3">
      <c r="A22" s="7"/>
      <c r="B22" s="31" t="s">
        <v>21</v>
      </c>
      <c r="C22" s="32"/>
      <c r="D22" s="32"/>
      <c r="E22" s="32"/>
    </row>
    <row r="23" spans="1:10" s="1" customFormat="1" ht="15.75" customHeight="1" x14ac:dyDescent="0.3">
      <c r="A23" s="6"/>
      <c r="B23" s="6" t="s">
        <v>134</v>
      </c>
      <c r="C23" s="6"/>
      <c r="D23" s="6"/>
      <c r="E23" s="6"/>
      <c r="J23" s="36"/>
    </row>
    <row r="24" spans="1:10" s="1" customFormat="1" ht="15.75" customHeight="1" x14ac:dyDescent="0.25">
      <c r="A24" s="6"/>
      <c r="B24" s="6"/>
      <c r="C24" s="6"/>
      <c r="D24" s="6"/>
      <c r="E24" s="6"/>
      <c r="J24" s="36"/>
    </row>
    <row r="25" spans="1:10" s="1" customFormat="1" ht="16.5" customHeight="1" x14ac:dyDescent="0.3">
      <c r="A25" s="2" t="s">
        <v>1</v>
      </c>
      <c r="B25" s="3" t="s">
        <v>22</v>
      </c>
      <c r="J25" s="36"/>
    </row>
    <row r="26" spans="1:10" s="1" customFormat="1" ht="16.5" customHeight="1" x14ac:dyDescent="0.3">
      <c r="A26" s="7" t="s">
        <v>4</v>
      </c>
      <c r="B26" s="249" t="s">
        <v>133</v>
      </c>
      <c r="C26" s="6"/>
      <c r="D26" s="6"/>
      <c r="E26" s="6"/>
      <c r="J26" s="36"/>
    </row>
    <row r="27" spans="1:10" s="1" customFormat="1" ht="16.5" customHeight="1" x14ac:dyDescent="0.3">
      <c r="A27" s="7" t="s">
        <v>6</v>
      </c>
      <c r="B27" s="250">
        <v>101.38</v>
      </c>
      <c r="C27" s="6"/>
      <c r="D27" s="6"/>
      <c r="E27" s="6"/>
      <c r="J27" s="36"/>
    </row>
    <row r="28" spans="1:10" s="1" customFormat="1" ht="16.5" customHeight="1" x14ac:dyDescent="0.3">
      <c r="A28" s="4" t="s">
        <v>7</v>
      </c>
      <c r="B28" s="250">
        <v>19.97</v>
      </c>
      <c r="C28" s="6"/>
      <c r="D28" s="6"/>
      <c r="E28" s="6"/>
      <c r="J28" s="36"/>
    </row>
    <row r="29" spans="1:10" s="1" customFormat="1" ht="16.5" customHeight="1" x14ac:dyDescent="0.3">
      <c r="A29" s="4" t="s">
        <v>8</v>
      </c>
      <c r="B29" s="251">
        <v>0.19969999999999999</v>
      </c>
      <c r="C29" s="6"/>
      <c r="D29" s="6"/>
      <c r="E29" s="6"/>
      <c r="J29" s="36"/>
    </row>
    <row r="30" spans="1:10" s="1" customFormat="1" ht="15.75" customHeight="1" x14ac:dyDescent="0.25">
      <c r="A30" s="6"/>
      <c r="B30" s="6"/>
      <c r="C30" s="6"/>
      <c r="D30" s="6"/>
      <c r="E30" s="6"/>
      <c r="J30" s="36"/>
    </row>
    <row r="31" spans="1:10" s="1" customFormat="1" ht="16.5" customHeight="1" x14ac:dyDescent="0.3">
      <c r="A31" s="10" t="s">
        <v>10</v>
      </c>
      <c r="B31" s="11" t="s">
        <v>11</v>
      </c>
      <c r="C31" s="10" t="s">
        <v>12</v>
      </c>
      <c r="D31" s="10" t="s">
        <v>13</v>
      </c>
      <c r="E31" s="10" t="s">
        <v>14</v>
      </c>
      <c r="J31" s="36"/>
    </row>
    <row r="32" spans="1:10" s="1" customFormat="1" ht="16.5" customHeight="1" x14ac:dyDescent="0.3">
      <c r="A32" s="12">
        <v>1</v>
      </c>
      <c r="B32" s="252">
        <v>47447554</v>
      </c>
      <c r="C32" s="253">
        <v>6969.3</v>
      </c>
      <c r="D32" s="254">
        <v>1.1000000000000001</v>
      </c>
      <c r="E32" s="255">
        <v>8.6</v>
      </c>
      <c r="J32" s="36"/>
    </row>
    <row r="33" spans="1:10" s="1" customFormat="1" ht="16.5" customHeight="1" x14ac:dyDescent="0.3">
      <c r="A33" s="12">
        <v>2</v>
      </c>
      <c r="B33" s="252">
        <v>47268146</v>
      </c>
      <c r="C33" s="253">
        <v>6949.5</v>
      </c>
      <c r="D33" s="254">
        <v>1.1000000000000001</v>
      </c>
      <c r="E33" s="254">
        <v>8.5</v>
      </c>
      <c r="J33" s="36"/>
    </row>
    <row r="34" spans="1:10" s="1" customFormat="1" ht="16.5" customHeight="1" x14ac:dyDescent="0.3">
      <c r="A34" s="12">
        <v>3</v>
      </c>
      <c r="B34" s="252">
        <v>47287591</v>
      </c>
      <c r="C34" s="253">
        <v>6961.3</v>
      </c>
      <c r="D34" s="254">
        <v>1.1000000000000001</v>
      </c>
      <c r="E34" s="254">
        <v>8.5</v>
      </c>
      <c r="J34" s="36"/>
    </row>
    <row r="35" spans="1:10" s="1" customFormat="1" ht="16.5" customHeight="1" x14ac:dyDescent="0.3">
      <c r="A35" s="12">
        <v>4</v>
      </c>
      <c r="B35" s="252">
        <v>47259989</v>
      </c>
      <c r="C35" s="253">
        <v>6979.9</v>
      </c>
      <c r="D35" s="254">
        <v>1.1000000000000001</v>
      </c>
      <c r="E35" s="254">
        <v>8.5</v>
      </c>
      <c r="J35" s="36"/>
    </row>
    <row r="36" spans="1:10" s="1" customFormat="1" ht="16.5" customHeight="1" x14ac:dyDescent="0.3">
      <c r="A36" s="12">
        <v>5</v>
      </c>
      <c r="B36" s="252">
        <v>47385004</v>
      </c>
      <c r="C36" s="253">
        <v>6990.7</v>
      </c>
      <c r="D36" s="254">
        <v>1.1000000000000001</v>
      </c>
      <c r="E36" s="254">
        <v>8.5</v>
      </c>
      <c r="J36" s="36"/>
    </row>
    <row r="37" spans="1:10" s="1" customFormat="1" ht="16.5" customHeight="1" x14ac:dyDescent="0.3">
      <c r="A37" s="12">
        <v>6</v>
      </c>
      <c r="B37" s="256">
        <v>47399219</v>
      </c>
      <c r="C37" s="257">
        <v>6972.6</v>
      </c>
      <c r="D37" s="258">
        <v>1.1000000000000001</v>
      </c>
      <c r="E37" s="258">
        <v>8.5</v>
      </c>
      <c r="J37" s="36"/>
    </row>
    <row r="38" spans="1:10" s="1" customFormat="1" ht="16.5" customHeight="1" x14ac:dyDescent="0.3">
      <c r="A38" s="18" t="s">
        <v>15</v>
      </c>
      <c r="B38" s="19">
        <f>AVERAGE(B32:B37)</f>
        <v>47341250.5</v>
      </c>
      <c r="C38" s="20">
        <f>AVERAGE(C32:C37)</f>
        <v>6970.5499999999993</v>
      </c>
      <c r="D38" s="21">
        <f>AVERAGE(D32:D37)</f>
        <v>1.0999999999999999</v>
      </c>
      <c r="E38" s="21">
        <f>AVERAGE(E32:E37)</f>
        <v>8.5166666666666675</v>
      </c>
      <c r="J38" s="36"/>
    </row>
    <row r="39" spans="1:10" s="1" customFormat="1" ht="16.5" customHeight="1" x14ac:dyDescent="0.3">
      <c r="A39" s="22" t="s">
        <v>16</v>
      </c>
      <c r="B39" s="23">
        <f>(STDEV(B32:B37)/B38)</f>
        <v>1.6739992093610229E-3</v>
      </c>
      <c r="C39" s="24"/>
      <c r="D39" s="24"/>
      <c r="E39" s="25"/>
      <c r="J39" s="36"/>
    </row>
    <row r="40" spans="1:10" s="1" customFormat="1" ht="16.5" customHeight="1" x14ac:dyDescent="0.3">
      <c r="A40" s="26" t="s">
        <v>17</v>
      </c>
      <c r="B40" s="27">
        <f>COUNT(B32:B37)</f>
        <v>6</v>
      </c>
      <c r="C40" s="28"/>
      <c r="D40" s="29"/>
      <c r="E40" s="30"/>
    </row>
    <row r="41" spans="1:10" s="1" customFormat="1" ht="15.75" customHeight="1" x14ac:dyDescent="0.25">
      <c r="A41" s="6"/>
      <c r="B41" s="6"/>
      <c r="C41" s="6"/>
      <c r="D41" s="6"/>
      <c r="E41" s="6"/>
    </row>
    <row r="42" spans="1:10" s="1" customFormat="1" ht="16.5" customHeight="1" x14ac:dyDescent="0.3">
      <c r="A42" s="7" t="s">
        <v>18</v>
      </c>
      <c r="B42" s="31" t="s">
        <v>19</v>
      </c>
      <c r="C42" s="32"/>
      <c r="D42" s="32"/>
      <c r="E42" s="32"/>
    </row>
    <row r="43" spans="1:10" s="1" customFormat="1" ht="16.5" customHeight="1" x14ac:dyDescent="0.3">
      <c r="A43" s="7"/>
      <c r="B43" s="31" t="s">
        <v>20</v>
      </c>
      <c r="C43" s="32"/>
      <c r="D43" s="32"/>
      <c r="E43" s="32"/>
      <c r="J43" s="36"/>
    </row>
    <row r="44" spans="1:10" s="1" customFormat="1" ht="16.5" customHeight="1" x14ac:dyDescent="0.3">
      <c r="A44" s="7"/>
      <c r="B44" s="31" t="s">
        <v>21</v>
      </c>
      <c r="C44" s="32"/>
      <c r="D44" s="32"/>
      <c r="E44" s="32"/>
      <c r="J44" s="36"/>
    </row>
    <row r="45" spans="1:10" s="1" customFormat="1" ht="14.25" customHeight="1" thickBot="1" x14ac:dyDescent="0.3">
      <c r="A45" s="33"/>
      <c r="B45" s="34"/>
      <c r="D45" s="35"/>
      <c r="F45" s="36"/>
      <c r="G45" s="36"/>
      <c r="J45" s="36"/>
    </row>
    <row r="46" spans="1:10" s="1" customFormat="1" ht="15" customHeight="1" x14ac:dyDescent="0.3">
      <c r="B46" s="273" t="s">
        <v>23</v>
      </c>
      <c r="C46" s="273"/>
      <c r="E46" s="37" t="s">
        <v>24</v>
      </c>
      <c r="F46" s="38"/>
      <c r="G46" s="37" t="s">
        <v>25</v>
      </c>
      <c r="J46" s="36"/>
    </row>
    <row r="47" spans="1:10" s="1" customFormat="1" ht="15" customHeight="1" x14ac:dyDescent="0.3">
      <c r="A47" s="39" t="s">
        <v>26</v>
      </c>
      <c r="B47" s="40"/>
      <c r="C47" s="40"/>
      <c r="E47" s="40"/>
      <c r="G47" s="40"/>
      <c r="J47" s="36"/>
    </row>
    <row r="48" spans="1:10" s="1" customFormat="1" ht="15" customHeight="1" x14ac:dyDescent="0.3">
      <c r="A48" s="39" t="s">
        <v>27</v>
      </c>
      <c r="B48" s="41"/>
      <c r="C48" s="41"/>
      <c r="E48" s="41"/>
      <c r="G48" s="42"/>
      <c r="J48" s="36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B46:C46"/>
  </mergeCells>
  <pageMargins left="0.7" right="0.7" top="0.75" bottom="0.75" header="0.3" footer="0.3"/>
  <pageSetup scale="50" orientation="portrait" r:id="rId1"/>
  <colBreaks count="1" manualBreakCount="1">
    <brk id="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59" zoomScale="55" zoomScaleNormal="60" zoomScaleSheetLayoutView="55" zoomScalePageLayoutView="55" workbookViewId="0">
      <selection activeCell="B24" sqref="B24"/>
    </sheetView>
  </sheetViews>
  <sheetFormatPr defaultColWidth="9.140625" defaultRowHeight="13.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30" style="1" customWidth="1"/>
    <col min="9" max="9" width="30.28515625" style="1" hidden="1" customWidth="1"/>
    <col min="10" max="10" width="30.42578125" style="1" customWidth="1"/>
    <col min="11" max="11" width="21.28515625" style="1" customWidth="1"/>
    <col min="12" max="12" width="9.140625" style="1"/>
    <col min="13" max="16384" width="9.140625" style="36"/>
  </cols>
  <sheetData>
    <row r="1" spans="1:9" ht="18.75" customHeight="1" x14ac:dyDescent="0.25">
      <c r="A1" s="307" t="s">
        <v>42</v>
      </c>
      <c r="B1" s="307"/>
      <c r="C1" s="307"/>
      <c r="D1" s="307"/>
      <c r="E1" s="307"/>
      <c r="F1" s="307"/>
      <c r="G1" s="307"/>
      <c r="H1" s="307"/>
      <c r="I1" s="307"/>
    </row>
    <row r="2" spans="1:9" ht="18.75" customHeight="1" x14ac:dyDescent="0.25">
      <c r="A2" s="307"/>
      <c r="B2" s="307"/>
      <c r="C2" s="307"/>
      <c r="D2" s="307"/>
      <c r="E2" s="307"/>
      <c r="F2" s="307"/>
      <c r="G2" s="307"/>
      <c r="H2" s="307"/>
      <c r="I2" s="307"/>
    </row>
    <row r="3" spans="1:9" ht="18.75" customHeight="1" x14ac:dyDescent="0.25">
      <c r="A3" s="307"/>
      <c r="B3" s="307"/>
      <c r="C3" s="307"/>
      <c r="D3" s="307"/>
      <c r="E3" s="307"/>
      <c r="F3" s="307"/>
      <c r="G3" s="307"/>
      <c r="H3" s="307"/>
      <c r="I3" s="307"/>
    </row>
    <row r="4" spans="1:9" ht="18.75" customHeight="1" x14ac:dyDescent="0.25">
      <c r="A4" s="307"/>
      <c r="B4" s="307"/>
      <c r="C4" s="307"/>
      <c r="D4" s="307"/>
      <c r="E4" s="307"/>
      <c r="F4" s="307"/>
      <c r="G4" s="307"/>
      <c r="H4" s="307"/>
      <c r="I4" s="307"/>
    </row>
    <row r="5" spans="1:9" ht="18.75" customHeight="1" x14ac:dyDescent="0.25">
      <c r="A5" s="307"/>
      <c r="B5" s="307"/>
      <c r="C5" s="307"/>
      <c r="D5" s="307"/>
      <c r="E5" s="307"/>
      <c r="F5" s="307"/>
      <c r="G5" s="307"/>
      <c r="H5" s="307"/>
      <c r="I5" s="307"/>
    </row>
    <row r="6" spans="1:9" ht="18.75" customHeight="1" x14ac:dyDescent="0.25">
      <c r="A6" s="307"/>
      <c r="B6" s="307"/>
      <c r="C6" s="307"/>
      <c r="D6" s="307"/>
      <c r="E6" s="307"/>
      <c r="F6" s="307"/>
      <c r="G6" s="307"/>
      <c r="H6" s="307"/>
      <c r="I6" s="307"/>
    </row>
    <row r="7" spans="1:9" ht="18.75" customHeight="1" x14ac:dyDescent="0.25">
      <c r="A7" s="307"/>
      <c r="B7" s="307"/>
      <c r="C7" s="307"/>
      <c r="D7" s="307"/>
      <c r="E7" s="307"/>
      <c r="F7" s="307"/>
      <c r="G7" s="307"/>
      <c r="H7" s="307"/>
      <c r="I7" s="307"/>
    </row>
    <row r="8" spans="1:9" x14ac:dyDescent="0.25">
      <c r="A8" s="308" t="s">
        <v>43</v>
      </c>
      <c r="B8" s="308"/>
      <c r="C8" s="308"/>
      <c r="D8" s="308"/>
      <c r="E8" s="308"/>
      <c r="F8" s="308"/>
      <c r="G8" s="308"/>
      <c r="H8" s="308"/>
      <c r="I8" s="308"/>
    </row>
    <row r="9" spans="1:9" x14ac:dyDescent="0.25">
      <c r="A9" s="308"/>
      <c r="B9" s="308"/>
      <c r="C9" s="308"/>
      <c r="D9" s="308"/>
      <c r="E9" s="308"/>
      <c r="F9" s="308"/>
      <c r="G9" s="308"/>
      <c r="H9" s="308"/>
      <c r="I9" s="308"/>
    </row>
    <row r="10" spans="1:9" x14ac:dyDescent="0.25">
      <c r="A10" s="308"/>
      <c r="B10" s="308"/>
      <c r="C10" s="308"/>
      <c r="D10" s="308"/>
      <c r="E10" s="308"/>
      <c r="F10" s="308"/>
      <c r="G10" s="308"/>
      <c r="H10" s="308"/>
      <c r="I10" s="308"/>
    </row>
    <row r="11" spans="1:9" x14ac:dyDescent="0.25">
      <c r="A11" s="308"/>
      <c r="B11" s="308"/>
      <c r="C11" s="308"/>
      <c r="D11" s="308"/>
      <c r="E11" s="308"/>
      <c r="F11" s="308"/>
      <c r="G11" s="308"/>
      <c r="H11" s="308"/>
      <c r="I11" s="308"/>
    </row>
    <row r="12" spans="1:9" x14ac:dyDescent="0.25">
      <c r="A12" s="308"/>
      <c r="B12" s="308"/>
      <c r="C12" s="308"/>
      <c r="D12" s="308"/>
      <c r="E12" s="308"/>
      <c r="F12" s="308"/>
      <c r="G12" s="308"/>
      <c r="H12" s="308"/>
      <c r="I12" s="308"/>
    </row>
    <row r="13" spans="1:9" x14ac:dyDescent="0.25">
      <c r="A13" s="308"/>
      <c r="B13" s="308"/>
      <c r="C13" s="308"/>
      <c r="D13" s="308"/>
      <c r="E13" s="308"/>
      <c r="F13" s="308"/>
      <c r="G13" s="308"/>
      <c r="H13" s="308"/>
      <c r="I13" s="308"/>
    </row>
    <row r="14" spans="1:9" x14ac:dyDescent="0.25">
      <c r="A14" s="308"/>
      <c r="B14" s="308"/>
      <c r="C14" s="308"/>
      <c r="D14" s="308"/>
      <c r="E14" s="308"/>
      <c r="F14" s="308"/>
      <c r="G14" s="308"/>
      <c r="H14" s="308"/>
      <c r="I14" s="308"/>
    </row>
    <row r="15" spans="1:9" ht="19.5" customHeight="1" thickBot="1" x14ac:dyDescent="0.35">
      <c r="A15" s="44"/>
    </row>
    <row r="16" spans="1:9" ht="19.5" customHeight="1" thickBot="1" x14ac:dyDescent="0.35">
      <c r="A16" s="309" t="s">
        <v>28</v>
      </c>
      <c r="B16" s="310"/>
      <c r="C16" s="310"/>
      <c r="D16" s="310"/>
      <c r="E16" s="310"/>
      <c r="F16" s="310"/>
      <c r="G16" s="310"/>
      <c r="H16" s="311"/>
    </row>
    <row r="17" spans="1:14" ht="20.25" customHeight="1" x14ac:dyDescent="0.25">
      <c r="A17" s="312" t="s">
        <v>44</v>
      </c>
      <c r="B17" s="312"/>
      <c r="C17" s="312"/>
      <c r="D17" s="312"/>
      <c r="E17" s="312"/>
      <c r="F17" s="312"/>
      <c r="G17" s="312"/>
      <c r="H17" s="312"/>
    </row>
    <row r="18" spans="1:14" ht="26.25" customHeight="1" x14ac:dyDescent="0.4">
      <c r="A18" s="45" t="s">
        <v>30</v>
      </c>
      <c r="B18" s="313" t="s">
        <v>5</v>
      </c>
      <c r="C18" s="313"/>
      <c r="D18" s="46"/>
      <c r="E18" s="47"/>
      <c r="F18" s="48"/>
      <c r="G18" s="48"/>
      <c r="H18" s="48"/>
    </row>
    <row r="19" spans="1:14" ht="26.25" customHeight="1" x14ac:dyDescent="0.4">
      <c r="A19" s="45" t="s">
        <v>31</v>
      </c>
      <c r="B19" s="49" t="s">
        <v>139</v>
      </c>
      <c r="C19" s="48">
        <v>1</v>
      </c>
      <c r="D19" s="48"/>
      <c r="E19" s="48"/>
      <c r="F19" s="48"/>
      <c r="G19" s="48"/>
      <c r="H19" s="48"/>
    </row>
    <row r="20" spans="1:14" ht="26.25" customHeight="1" x14ac:dyDescent="0.4">
      <c r="A20" s="45" t="s">
        <v>32</v>
      </c>
      <c r="B20" s="314" t="s">
        <v>135</v>
      </c>
      <c r="C20" s="314"/>
      <c r="D20" s="48"/>
      <c r="E20" s="48"/>
      <c r="F20" s="48"/>
      <c r="G20" s="48"/>
      <c r="H20" s="48"/>
    </row>
    <row r="21" spans="1:14" ht="26.25" customHeight="1" x14ac:dyDescent="0.4">
      <c r="A21" s="45" t="s">
        <v>33</v>
      </c>
      <c r="B21" s="315" t="s">
        <v>9</v>
      </c>
      <c r="C21" s="315"/>
      <c r="D21" s="315"/>
      <c r="E21" s="315"/>
      <c r="F21" s="315"/>
      <c r="G21" s="315"/>
      <c r="H21" s="315"/>
      <c r="I21" s="50"/>
    </row>
    <row r="22" spans="1:14" ht="26.25" customHeight="1" x14ac:dyDescent="0.4">
      <c r="A22" s="45" t="s">
        <v>34</v>
      </c>
      <c r="B22" s="51">
        <v>42676</v>
      </c>
      <c r="C22" s="48"/>
      <c r="D22" s="48"/>
      <c r="E22" s="48"/>
      <c r="F22" s="48"/>
      <c r="G22" s="48"/>
      <c r="H22" s="48"/>
    </row>
    <row r="23" spans="1:14" ht="26.25" customHeight="1" x14ac:dyDescent="0.4">
      <c r="A23" s="45" t="s">
        <v>35</v>
      </c>
      <c r="B23" s="51">
        <v>42688</v>
      </c>
      <c r="C23" s="48"/>
      <c r="D23" s="48"/>
      <c r="E23" s="48"/>
      <c r="F23" s="48"/>
      <c r="G23" s="48"/>
      <c r="H23" s="48"/>
    </row>
    <row r="24" spans="1:14" ht="18.75" x14ac:dyDescent="0.3">
      <c r="A24" s="45"/>
      <c r="B24" s="52"/>
    </row>
    <row r="25" spans="1:14" ht="18.75" x14ac:dyDescent="0.3">
      <c r="A25" s="53" t="s">
        <v>1</v>
      </c>
      <c r="B25" s="52"/>
    </row>
    <row r="26" spans="1:14" ht="26.25" customHeight="1" x14ac:dyDescent="0.4">
      <c r="A26" s="54" t="s">
        <v>4</v>
      </c>
      <c r="B26" s="316" t="s">
        <v>129</v>
      </c>
      <c r="C26" s="316"/>
    </row>
    <row r="27" spans="1:14" ht="26.25" customHeight="1" x14ac:dyDescent="0.4">
      <c r="A27" s="55" t="s">
        <v>45</v>
      </c>
      <c r="B27" s="317" t="s">
        <v>136</v>
      </c>
      <c r="C27" s="317"/>
    </row>
    <row r="28" spans="1:14" ht="27" customHeight="1" thickBot="1" x14ac:dyDescent="0.45">
      <c r="A28" s="55" t="s">
        <v>6</v>
      </c>
      <c r="B28" s="56">
        <v>99.3</v>
      </c>
    </row>
    <row r="29" spans="1:14" s="10" customFormat="1" ht="27" customHeight="1" thickBot="1" x14ac:dyDescent="0.45">
      <c r="A29" s="55" t="s">
        <v>46</v>
      </c>
      <c r="B29" s="57"/>
      <c r="C29" s="287" t="s">
        <v>47</v>
      </c>
      <c r="D29" s="288"/>
      <c r="E29" s="288"/>
      <c r="F29" s="288"/>
      <c r="G29" s="289"/>
      <c r="I29" s="58"/>
      <c r="J29" s="58"/>
      <c r="K29" s="58"/>
      <c r="L29" s="58"/>
    </row>
    <row r="30" spans="1:14" s="10" customFormat="1" ht="19.5" customHeight="1" thickBot="1" x14ac:dyDescent="0.35">
      <c r="A30" s="55" t="s">
        <v>48</v>
      </c>
      <c r="B30" s="59">
        <f>B28-B29</f>
        <v>99.3</v>
      </c>
      <c r="C30" s="60"/>
      <c r="D30" s="60"/>
      <c r="E30" s="60"/>
      <c r="F30" s="60"/>
      <c r="G30" s="61"/>
      <c r="I30" s="58"/>
      <c r="J30" s="58"/>
      <c r="K30" s="58"/>
      <c r="L30" s="58"/>
    </row>
    <row r="31" spans="1:14" s="10" customFormat="1" ht="27" customHeight="1" thickBot="1" x14ac:dyDescent="0.45">
      <c r="A31" s="55" t="s">
        <v>49</v>
      </c>
      <c r="B31" s="62">
        <v>1</v>
      </c>
      <c r="C31" s="290" t="s">
        <v>50</v>
      </c>
      <c r="D31" s="291"/>
      <c r="E31" s="291"/>
      <c r="F31" s="291"/>
      <c r="G31" s="291"/>
      <c r="H31" s="292"/>
      <c r="I31" s="58"/>
      <c r="J31" s="58"/>
      <c r="K31" s="58"/>
      <c r="L31" s="58"/>
    </row>
    <row r="32" spans="1:14" s="10" customFormat="1" ht="27" customHeight="1" thickBot="1" x14ac:dyDescent="0.45">
      <c r="A32" s="55" t="s">
        <v>51</v>
      </c>
      <c r="B32" s="62">
        <v>1</v>
      </c>
      <c r="C32" s="290" t="s">
        <v>52</v>
      </c>
      <c r="D32" s="291"/>
      <c r="E32" s="291"/>
      <c r="F32" s="291"/>
      <c r="G32" s="291"/>
      <c r="H32" s="292"/>
      <c r="I32" s="58"/>
      <c r="J32" s="58"/>
      <c r="K32" s="58"/>
      <c r="L32" s="63"/>
      <c r="M32" s="63"/>
      <c r="N32" s="64"/>
    </row>
    <row r="33" spans="1:14" s="10" customFormat="1" ht="17.25" customHeight="1" x14ac:dyDescent="0.3">
      <c r="A33" s="55"/>
      <c r="B33" s="65"/>
      <c r="C33" s="66"/>
      <c r="D33" s="66"/>
      <c r="E33" s="66"/>
      <c r="F33" s="66"/>
      <c r="G33" s="66"/>
      <c r="H33" s="66"/>
      <c r="I33" s="58"/>
      <c r="J33" s="58"/>
      <c r="K33" s="58"/>
      <c r="L33" s="63"/>
      <c r="M33" s="63"/>
      <c r="N33" s="64"/>
    </row>
    <row r="34" spans="1:14" s="10" customFormat="1" ht="18.75" x14ac:dyDescent="0.3">
      <c r="A34" s="55" t="s">
        <v>53</v>
      </c>
      <c r="B34" s="67">
        <f>B31/B32</f>
        <v>1</v>
      </c>
      <c r="C34" s="44" t="s">
        <v>54</v>
      </c>
      <c r="D34" s="44"/>
      <c r="E34" s="44"/>
      <c r="F34" s="44"/>
      <c r="G34" s="44"/>
      <c r="I34" s="58"/>
      <c r="J34" s="58"/>
      <c r="K34" s="58"/>
      <c r="L34" s="63"/>
      <c r="M34" s="63"/>
      <c r="N34" s="64"/>
    </row>
    <row r="35" spans="1:14" s="10" customFormat="1" ht="19.5" customHeight="1" thickBot="1" x14ac:dyDescent="0.35">
      <c r="A35" s="55"/>
      <c r="B35" s="59"/>
      <c r="G35" s="44"/>
      <c r="I35" s="58"/>
      <c r="J35" s="58"/>
      <c r="K35" s="58"/>
      <c r="L35" s="63"/>
      <c r="M35" s="63"/>
      <c r="N35" s="64"/>
    </row>
    <row r="36" spans="1:14" s="10" customFormat="1" ht="27" customHeight="1" thickBot="1" x14ac:dyDescent="0.45">
      <c r="A36" s="68" t="s">
        <v>55</v>
      </c>
      <c r="B36" s="69">
        <v>100</v>
      </c>
      <c r="C36" s="44"/>
      <c r="D36" s="293" t="s">
        <v>56</v>
      </c>
      <c r="E36" s="295"/>
      <c r="F36" s="293" t="s">
        <v>57</v>
      </c>
      <c r="G36" s="294"/>
      <c r="J36" s="58"/>
      <c r="K36" s="58"/>
      <c r="L36" s="63"/>
      <c r="M36" s="63"/>
      <c r="N36" s="64"/>
    </row>
    <row r="37" spans="1:14" s="10" customFormat="1" ht="27" customHeight="1" thickBot="1" x14ac:dyDescent="0.45">
      <c r="A37" s="70" t="s">
        <v>58</v>
      </c>
      <c r="B37" s="71">
        <v>1</v>
      </c>
      <c r="C37" s="72" t="s">
        <v>59</v>
      </c>
      <c r="D37" s="73" t="s">
        <v>60</v>
      </c>
      <c r="E37" s="74" t="s">
        <v>61</v>
      </c>
      <c r="F37" s="73" t="s">
        <v>60</v>
      </c>
      <c r="G37" s="75" t="s">
        <v>61</v>
      </c>
      <c r="I37" s="76" t="s">
        <v>62</v>
      </c>
      <c r="J37" s="58"/>
      <c r="K37" s="58"/>
      <c r="L37" s="63"/>
      <c r="M37" s="63"/>
      <c r="N37" s="64"/>
    </row>
    <row r="38" spans="1:14" s="10" customFormat="1" ht="26.25" customHeight="1" x14ac:dyDescent="0.4">
      <c r="A38" s="70" t="s">
        <v>63</v>
      </c>
      <c r="B38" s="71">
        <v>1</v>
      </c>
      <c r="C38" s="77">
        <v>1</v>
      </c>
      <c r="D38" s="78">
        <v>32508376</v>
      </c>
      <c r="E38" s="79">
        <f>IF(ISBLANK(D38),"-",$D$48/$D$45*D38)</f>
        <v>30200681.523431547</v>
      </c>
      <c r="F38" s="78">
        <v>36080426</v>
      </c>
      <c r="G38" s="80">
        <f>IF(ISBLANK(F38),"-",$D$48/$F$45*F38)</f>
        <v>29946238.504697718</v>
      </c>
      <c r="I38" s="81"/>
      <c r="J38" s="58"/>
      <c r="K38" s="58"/>
      <c r="L38" s="63"/>
      <c r="M38" s="63"/>
      <c r="N38" s="64"/>
    </row>
    <row r="39" spans="1:14" s="10" customFormat="1" ht="26.25" customHeight="1" x14ac:dyDescent="0.4">
      <c r="A39" s="70" t="s">
        <v>64</v>
      </c>
      <c r="B39" s="71">
        <v>1</v>
      </c>
      <c r="C39" s="82">
        <v>2</v>
      </c>
      <c r="D39" s="83">
        <v>32501130</v>
      </c>
      <c r="E39" s="84">
        <f>IF(ISBLANK(D39),"-",$D$48/$D$45*D39)</f>
        <v>30193949.900224075</v>
      </c>
      <c r="F39" s="83">
        <v>36380270</v>
      </c>
      <c r="G39" s="85">
        <f>IF(ISBLANK(F39),"-",$D$48/$F$45*F39)</f>
        <v>30195104.744198401</v>
      </c>
      <c r="I39" s="274">
        <f>ABS((F43/D43*D42)-F42)/D42</f>
        <v>7.1423936731146867E-3</v>
      </c>
      <c r="J39" s="58"/>
      <c r="K39" s="58"/>
      <c r="L39" s="63"/>
      <c r="M39" s="63"/>
      <c r="N39" s="64"/>
    </row>
    <row r="40" spans="1:14" ht="26.25" customHeight="1" x14ac:dyDescent="0.4">
      <c r="A40" s="70" t="s">
        <v>65</v>
      </c>
      <c r="B40" s="71">
        <v>1</v>
      </c>
      <c r="C40" s="82">
        <v>3</v>
      </c>
      <c r="D40" s="83">
        <v>32755274</v>
      </c>
      <c r="E40" s="84">
        <f>IF(ISBLANK(D40),"-",$D$48/$D$45*D40)</f>
        <v>30430052.805059772</v>
      </c>
      <c r="F40" s="83">
        <v>36270242</v>
      </c>
      <c r="G40" s="85">
        <f>IF(ISBLANK(F40),"-",$D$48/$F$45*F40)</f>
        <v>30103783.074931111</v>
      </c>
      <c r="I40" s="274"/>
      <c r="L40" s="63"/>
      <c r="M40" s="63"/>
      <c r="N40" s="44"/>
    </row>
    <row r="41" spans="1:14" ht="27" customHeight="1" thickBot="1" x14ac:dyDescent="0.45">
      <c r="A41" s="70" t="s">
        <v>66</v>
      </c>
      <c r="B41" s="71">
        <v>1</v>
      </c>
      <c r="C41" s="86">
        <v>4</v>
      </c>
      <c r="D41" s="87"/>
      <c r="E41" s="88" t="str">
        <f>IF(ISBLANK(D41),"-",$D$48/$D$45*D41)</f>
        <v>-</v>
      </c>
      <c r="F41" s="87"/>
      <c r="G41" s="89" t="str">
        <f>IF(ISBLANK(F41),"-",$D$48/$F$45*F41)</f>
        <v>-</v>
      </c>
      <c r="I41" s="90"/>
      <c r="L41" s="63"/>
      <c r="M41" s="63"/>
      <c r="N41" s="44"/>
    </row>
    <row r="42" spans="1:14" ht="27" customHeight="1" thickBot="1" x14ac:dyDescent="0.45">
      <c r="A42" s="70" t="s">
        <v>67</v>
      </c>
      <c r="B42" s="71">
        <v>1</v>
      </c>
      <c r="C42" s="91" t="s">
        <v>68</v>
      </c>
      <c r="D42" s="92">
        <f>AVERAGE(D38:D41)</f>
        <v>32588260</v>
      </c>
      <c r="E42" s="93">
        <f>AVERAGE(E38:E41)</f>
        <v>30274894.742905129</v>
      </c>
      <c r="F42" s="92">
        <f>AVERAGE(F38:F41)</f>
        <v>36243646</v>
      </c>
      <c r="G42" s="94">
        <f>AVERAGE(G38:G41)</f>
        <v>30081708.774609078</v>
      </c>
      <c r="H42" s="34"/>
    </row>
    <row r="43" spans="1:14" ht="26.25" customHeight="1" x14ac:dyDescent="0.4">
      <c r="A43" s="70" t="s">
        <v>69</v>
      </c>
      <c r="B43" s="71">
        <v>1</v>
      </c>
      <c r="C43" s="95" t="s">
        <v>70</v>
      </c>
      <c r="D43" s="96">
        <v>16.260000000000002</v>
      </c>
      <c r="E43" s="44"/>
      <c r="F43" s="96">
        <v>18.2</v>
      </c>
      <c r="H43" s="34"/>
    </row>
    <row r="44" spans="1:14" ht="26.25" customHeight="1" x14ac:dyDescent="0.4">
      <c r="A44" s="70" t="s">
        <v>71</v>
      </c>
      <c r="B44" s="71">
        <v>1</v>
      </c>
      <c r="C44" s="97" t="s">
        <v>72</v>
      </c>
      <c r="D44" s="98">
        <f>D43*$B$34</f>
        <v>16.260000000000002</v>
      </c>
      <c r="E44" s="99"/>
      <c r="F44" s="98">
        <f>F43*$B$34</f>
        <v>18.2</v>
      </c>
      <c r="H44" s="34"/>
    </row>
    <row r="45" spans="1:14" ht="19.5" customHeight="1" thickBot="1" x14ac:dyDescent="0.35">
      <c r="A45" s="70" t="s">
        <v>73</v>
      </c>
      <c r="B45" s="82">
        <f>(B44/B43)*(B42/B41)*(B40/B39)*(B38/B37)*B36</f>
        <v>100</v>
      </c>
      <c r="C45" s="97" t="s">
        <v>74</v>
      </c>
      <c r="D45" s="100">
        <f>D44*$B$30/100</f>
        <v>16.146180000000001</v>
      </c>
      <c r="E45" s="101"/>
      <c r="F45" s="100">
        <f>F44*$B$30/100</f>
        <v>18.072600000000001</v>
      </c>
      <c r="H45" s="34"/>
    </row>
    <row r="46" spans="1:14" ht="19.5" customHeight="1" thickBot="1" x14ac:dyDescent="0.35">
      <c r="A46" s="275" t="s">
        <v>75</v>
      </c>
      <c r="B46" s="279"/>
      <c r="C46" s="97" t="s">
        <v>76</v>
      </c>
      <c r="D46" s="102">
        <f>D45/$B$45</f>
        <v>0.16146180000000002</v>
      </c>
      <c r="E46" s="103"/>
      <c r="F46" s="104">
        <f>F45/$B$45</f>
        <v>0.18072600000000003</v>
      </c>
      <c r="H46" s="34"/>
    </row>
    <row r="47" spans="1:14" ht="27" customHeight="1" thickBot="1" x14ac:dyDescent="0.45">
      <c r="A47" s="277"/>
      <c r="B47" s="280"/>
      <c r="C47" s="105" t="s">
        <v>77</v>
      </c>
      <c r="D47" s="106">
        <v>0.15</v>
      </c>
      <c r="E47" s="107"/>
      <c r="F47" s="103"/>
      <c r="H47" s="34"/>
    </row>
    <row r="48" spans="1:14" ht="18.75" x14ac:dyDescent="0.3">
      <c r="C48" s="108" t="s">
        <v>78</v>
      </c>
      <c r="D48" s="100">
        <f>D47*$B$45</f>
        <v>15</v>
      </c>
      <c r="F48" s="109"/>
      <c r="H48" s="34"/>
    </row>
    <row r="49" spans="1:12" ht="19.5" customHeight="1" thickBot="1" x14ac:dyDescent="0.35">
      <c r="C49" s="110" t="s">
        <v>79</v>
      </c>
      <c r="D49" s="111">
        <f>D48/B34</f>
        <v>15</v>
      </c>
      <c r="F49" s="109"/>
      <c r="H49" s="34"/>
    </row>
    <row r="50" spans="1:12" ht="18.75" x14ac:dyDescent="0.3">
      <c r="C50" s="68" t="s">
        <v>80</v>
      </c>
      <c r="D50" s="112">
        <f>AVERAGE(E38:E41,G38:G41)</f>
        <v>30178301.758757103</v>
      </c>
      <c r="F50" s="113"/>
      <c r="H50" s="34"/>
    </row>
    <row r="51" spans="1:12" ht="18.75" x14ac:dyDescent="0.3">
      <c r="C51" s="70" t="s">
        <v>81</v>
      </c>
      <c r="D51" s="114">
        <f>STDEV(E38:E41,G38:G41)/D50</f>
        <v>5.2143885254478783E-3</v>
      </c>
      <c r="F51" s="113"/>
      <c r="H51" s="34"/>
    </row>
    <row r="52" spans="1:12" ht="19.5" customHeight="1" thickBot="1" x14ac:dyDescent="0.35">
      <c r="C52" s="115" t="s">
        <v>17</v>
      </c>
      <c r="D52" s="116">
        <f>COUNT(E38:E41,G38:G41)</f>
        <v>6</v>
      </c>
      <c r="F52" s="113"/>
    </row>
    <row r="54" spans="1:12" ht="18.75" x14ac:dyDescent="0.3">
      <c r="A54" s="117" t="s">
        <v>1</v>
      </c>
      <c r="B54" s="118" t="s">
        <v>82</v>
      </c>
    </row>
    <row r="55" spans="1:12" ht="18.75" x14ac:dyDescent="0.3">
      <c r="A55" s="44" t="s">
        <v>83</v>
      </c>
      <c r="B55" s="119" t="str">
        <f>B21</f>
        <v xml:space="preserve">Each film coated tablet contains Lamivudine 150mg Zidovudine 300mg Nevirapine 200mg </v>
      </c>
    </row>
    <row r="56" spans="1:12" ht="26.25" customHeight="1" x14ac:dyDescent="0.4">
      <c r="A56" s="119" t="s">
        <v>84</v>
      </c>
      <c r="B56" s="120">
        <v>150</v>
      </c>
      <c r="C56" s="44" t="str">
        <f>B20</f>
        <v>Lamivudine/Nevirapine/Zidovudine</v>
      </c>
      <c r="H56" s="99"/>
    </row>
    <row r="57" spans="1:12" ht="18.75" x14ac:dyDescent="0.3">
      <c r="A57" s="119" t="s">
        <v>85</v>
      </c>
      <c r="B57" s="121">
        <f>'Uniformity '!C46</f>
        <v>1119.3375000000001</v>
      </c>
      <c r="H57" s="99"/>
    </row>
    <row r="58" spans="1:12" ht="19.5" customHeight="1" thickBot="1" x14ac:dyDescent="0.35">
      <c r="H58" s="99"/>
    </row>
    <row r="59" spans="1:12" s="10" customFormat="1" ht="27" customHeight="1" thickBot="1" x14ac:dyDescent="0.45">
      <c r="A59" s="68" t="s">
        <v>86</v>
      </c>
      <c r="B59" s="69">
        <v>200</v>
      </c>
      <c r="C59" s="44"/>
      <c r="D59" s="122" t="s">
        <v>87</v>
      </c>
      <c r="E59" s="123" t="s">
        <v>59</v>
      </c>
      <c r="F59" s="123" t="s">
        <v>60</v>
      </c>
      <c r="G59" s="123" t="s">
        <v>88</v>
      </c>
      <c r="H59" s="72" t="s">
        <v>89</v>
      </c>
      <c r="L59" s="58"/>
    </row>
    <row r="60" spans="1:12" s="10" customFormat="1" ht="26.25" customHeight="1" x14ac:dyDescent="0.4">
      <c r="A60" s="70" t="s">
        <v>90</v>
      </c>
      <c r="B60" s="71">
        <v>4</v>
      </c>
      <c r="C60" s="296" t="s">
        <v>91</v>
      </c>
      <c r="D60" s="299">
        <v>1140.26</v>
      </c>
      <c r="E60" s="124">
        <v>1</v>
      </c>
      <c r="F60" s="125">
        <v>29091156</v>
      </c>
      <c r="G60" s="126">
        <f>IF(ISBLANK(F60),"-",(F60/$D$50*$D$47*$B$68)*($B$57/$D$60))</f>
        <v>141.94320447043438</v>
      </c>
      <c r="H60" s="127">
        <f t="shared" ref="H60:H71" si="0">IF(ISBLANK(F60),"-",(G60/$B$56)*100)</f>
        <v>94.628802980289578</v>
      </c>
      <c r="L60" s="58"/>
    </row>
    <row r="61" spans="1:12" s="10" customFormat="1" ht="26.25" customHeight="1" x14ac:dyDescent="0.4">
      <c r="A61" s="70" t="s">
        <v>92</v>
      </c>
      <c r="B61" s="71">
        <v>20</v>
      </c>
      <c r="C61" s="297"/>
      <c r="D61" s="300"/>
      <c r="E61" s="128">
        <v>2</v>
      </c>
      <c r="F61" s="83">
        <v>29329921</v>
      </c>
      <c r="G61" s="129">
        <f>IF(ISBLANK(F61),"-",(F61/$D$50*$D$47*$B$68)*($B$57/$D$60))</f>
        <v>143.10820008681287</v>
      </c>
      <c r="H61" s="130">
        <f t="shared" si="0"/>
        <v>95.40546672454191</v>
      </c>
      <c r="L61" s="58"/>
    </row>
    <row r="62" spans="1:12" s="10" customFormat="1" ht="26.25" customHeight="1" x14ac:dyDescent="0.4">
      <c r="A62" s="70" t="s">
        <v>93</v>
      </c>
      <c r="B62" s="71">
        <v>1</v>
      </c>
      <c r="C62" s="297"/>
      <c r="D62" s="300"/>
      <c r="E62" s="128">
        <v>3</v>
      </c>
      <c r="F62" s="131">
        <v>29214024</v>
      </c>
      <c r="G62" s="129">
        <f>IF(ISBLANK(F62),"-",(F62/$D$50*$D$47*$B$68)*($B$57/$D$60))</f>
        <v>142.54270892625158</v>
      </c>
      <c r="H62" s="130">
        <f t="shared" si="0"/>
        <v>95.028472617501052</v>
      </c>
      <c r="L62" s="58"/>
    </row>
    <row r="63" spans="1:12" ht="27" customHeight="1" thickBot="1" x14ac:dyDescent="0.45">
      <c r="A63" s="70" t="s">
        <v>94</v>
      </c>
      <c r="B63" s="71">
        <v>1</v>
      </c>
      <c r="C63" s="298"/>
      <c r="D63" s="301"/>
      <c r="E63" s="132">
        <v>4</v>
      </c>
      <c r="F63" s="133"/>
      <c r="G63" s="129" t="str">
        <f>IF(ISBLANK(F63),"-",(F63/$D$50*$D$47*$B$68)*($B$57/$D$60))</f>
        <v>-</v>
      </c>
      <c r="H63" s="130" t="str">
        <f t="shared" si="0"/>
        <v>-</v>
      </c>
    </row>
    <row r="64" spans="1:12" ht="26.25" customHeight="1" x14ac:dyDescent="0.4">
      <c r="A64" s="70" t="s">
        <v>95</v>
      </c>
      <c r="B64" s="71">
        <v>1</v>
      </c>
      <c r="C64" s="296" t="s">
        <v>96</v>
      </c>
      <c r="D64" s="299">
        <v>1129.25</v>
      </c>
      <c r="E64" s="124">
        <v>1</v>
      </c>
      <c r="F64" s="125">
        <v>30043108</v>
      </c>
      <c r="G64" s="126">
        <f>IF(ISBLANK(F64),"-",(F64/$D$50*$D$47*$B$68)*($B$57/$D$64))</f>
        <v>148.01723108468678</v>
      </c>
      <c r="H64" s="127">
        <f t="shared" si="0"/>
        <v>98.678154056457856</v>
      </c>
    </row>
    <row r="65" spans="1:8" ht="26.25" customHeight="1" x14ac:dyDescent="0.4">
      <c r="A65" s="70" t="s">
        <v>97</v>
      </c>
      <c r="B65" s="71">
        <v>1</v>
      </c>
      <c r="C65" s="297"/>
      <c r="D65" s="300"/>
      <c r="E65" s="128">
        <v>2</v>
      </c>
      <c r="F65" s="83">
        <v>30121711</v>
      </c>
      <c r="G65" s="129">
        <f>IF(ISBLANK(F65),"-",(F65/$D$50*$D$47*$B$68)*($B$57/$D$64))</f>
        <v>148.40449456005527</v>
      </c>
      <c r="H65" s="130">
        <f t="shared" si="0"/>
        <v>98.936329706703503</v>
      </c>
    </row>
    <row r="66" spans="1:8" ht="26.25" customHeight="1" x14ac:dyDescent="0.4">
      <c r="A66" s="70" t="s">
        <v>98</v>
      </c>
      <c r="B66" s="71">
        <v>1</v>
      </c>
      <c r="C66" s="297"/>
      <c r="D66" s="300"/>
      <c r="E66" s="128">
        <v>3</v>
      </c>
      <c r="F66" s="83">
        <v>30248632</v>
      </c>
      <c r="G66" s="129">
        <f>IF(ISBLANK(F66),"-",(F66/$D$50*$D$47*$B$68)*($B$57/$D$64))</f>
        <v>149.02981251938556</v>
      </c>
      <c r="H66" s="130">
        <f t="shared" si="0"/>
        <v>99.353208346257034</v>
      </c>
    </row>
    <row r="67" spans="1:8" ht="27" customHeight="1" thickBot="1" x14ac:dyDescent="0.45">
      <c r="A67" s="70" t="s">
        <v>99</v>
      </c>
      <c r="B67" s="71">
        <v>1</v>
      </c>
      <c r="C67" s="298"/>
      <c r="D67" s="301"/>
      <c r="E67" s="132">
        <v>4</v>
      </c>
      <c r="F67" s="133"/>
      <c r="G67" s="134" t="str">
        <f>IF(ISBLANK(F67),"-",(F67/$D$50*$D$47*$B$68)*($B$57/$D$64))</f>
        <v>-</v>
      </c>
      <c r="H67" s="135" t="str">
        <f t="shared" si="0"/>
        <v>-</v>
      </c>
    </row>
    <row r="68" spans="1:8" ht="26.25" customHeight="1" x14ac:dyDescent="0.4">
      <c r="A68" s="70" t="s">
        <v>100</v>
      </c>
      <c r="B68" s="136">
        <f>(B67/B66)*(B65/B64)*(B63/B62)*(B61/B60)*B59</f>
        <v>1000</v>
      </c>
      <c r="C68" s="296" t="s">
        <v>101</v>
      </c>
      <c r="D68" s="299">
        <v>1130.8900000000001</v>
      </c>
      <c r="E68" s="124">
        <v>1</v>
      </c>
      <c r="F68" s="125">
        <v>30037857</v>
      </c>
      <c r="G68" s="126">
        <f>IF(ISBLANK(F68),"-",(F68/$D$50*$D$47*$B$68)*($B$57/$D$68))</f>
        <v>147.77674542172517</v>
      </c>
      <c r="H68" s="130">
        <f t="shared" si="0"/>
        <v>98.517830281150111</v>
      </c>
    </row>
    <row r="69" spans="1:8" ht="27" customHeight="1" thickBot="1" x14ac:dyDescent="0.45">
      <c r="A69" s="115" t="s">
        <v>102</v>
      </c>
      <c r="B69" s="137">
        <f>(D47*B68)/B56*B57</f>
        <v>1119.3375000000001</v>
      </c>
      <c r="C69" s="297"/>
      <c r="D69" s="300"/>
      <c r="E69" s="128">
        <v>2</v>
      </c>
      <c r="F69" s="83">
        <v>29949010</v>
      </c>
      <c r="G69" s="129">
        <f>IF(ISBLANK(F69),"-",(F69/$D$50*$D$47*$B$68)*($B$57/$D$68))</f>
        <v>147.33964631374008</v>
      </c>
      <c r="H69" s="130">
        <f t="shared" si="0"/>
        <v>98.226430875826722</v>
      </c>
    </row>
    <row r="70" spans="1:8" ht="26.25" customHeight="1" x14ac:dyDescent="0.4">
      <c r="A70" s="303" t="s">
        <v>75</v>
      </c>
      <c r="B70" s="304"/>
      <c r="C70" s="297"/>
      <c r="D70" s="300"/>
      <c r="E70" s="128">
        <v>3</v>
      </c>
      <c r="F70" s="83">
        <v>30092542</v>
      </c>
      <c r="G70" s="129">
        <f>IF(ISBLANK(F70),"-",(F70/$D$50*$D$47*$B$68)*($B$57/$D$68))</f>
        <v>148.04577830657405</v>
      </c>
      <c r="H70" s="130">
        <f t="shared" si="0"/>
        <v>98.697185537716038</v>
      </c>
    </row>
    <row r="71" spans="1:8" ht="27" customHeight="1" thickBot="1" x14ac:dyDescent="0.45">
      <c r="A71" s="305"/>
      <c r="B71" s="306"/>
      <c r="C71" s="302"/>
      <c r="D71" s="301"/>
      <c r="E71" s="132">
        <v>4</v>
      </c>
      <c r="F71" s="133"/>
      <c r="G71" s="134" t="str">
        <f>IF(ISBLANK(F71),"-",(F71/$D$50*$D$47*$B$68)*($B$57/$D$68))</f>
        <v>-</v>
      </c>
      <c r="H71" s="135" t="str">
        <f t="shared" si="0"/>
        <v>-</v>
      </c>
    </row>
    <row r="72" spans="1:8" ht="26.25" customHeight="1" x14ac:dyDescent="0.4">
      <c r="A72" s="99"/>
      <c r="B72" s="99"/>
      <c r="C72" s="99"/>
      <c r="D72" s="99"/>
      <c r="E72" s="99"/>
      <c r="F72" s="138" t="s">
        <v>68</v>
      </c>
      <c r="G72" s="139">
        <f>AVERAGE(G60:G71)</f>
        <v>146.24531352107397</v>
      </c>
      <c r="H72" s="140">
        <f>AVERAGE(H60:H71)</f>
        <v>97.496875680715974</v>
      </c>
    </row>
    <row r="73" spans="1:8" ht="26.25" customHeight="1" x14ac:dyDescent="0.4">
      <c r="C73" s="99"/>
      <c r="D73" s="99"/>
      <c r="E73" s="99"/>
      <c r="F73" s="141" t="s">
        <v>81</v>
      </c>
      <c r="G73" s="142">
        <f>STDEV(G60:G71)/G72</f>
        <v>1.940042796149033E-2</v>
      </c>
      <c r="H73" s="142">
        <f>STDEV(H60:H71)/H72</f>
        <v>1.9400427961490344E-2</v>
      </c>
    </row>
    <row r="74" spans="1:8" ht="27" customHeight="1" thickBot="1" x14ac:dyDescent="0.45">
      <c r="A74" s="99"/>
      <c r="B74" s="99"/>
      <c r="C74" s="99"/>
      <c r="D74" s="99"/>
      <c r="E74" s="101"/>
      <c r="F74" s="143" t="s">
        <v>17</v>
      </c>
      <c r="G74" s="144">
        <f>COUNT(G60:G71)</f>
        <v>9</v>
      </c>
      <c r="H74" s="144">
        <f>COUNT(H60:H71)</f>
        <v>9</v>
      </c>
    </row>
    <row r="76" spans="1:8" ht="26.25" customHeight="1" x14ac:dyDescent="0.4">
      <c r="A76" s="54" t="s">
        <v>103</v>
      </c>
      <c r="B76" s="55" t="s">
        <v>104</v>
      </c>
      <c r="C76" s="283" t="str">
        <f>B26</f>
        <v>Lamivudine</v>
      </c>
      <c r="D76" s="283"/>
      <c r="E76" s="44" t="s">
        <v>105</v>
      </c>
      <c r="F76" s="44"/>
      <c r="G76" s="145">
        <f>H72</f>
        <v>97.496875680715974</v>
      </c>
      <c r="H76" s="59"/>
    </row>
    <row r="77" spans="1:8" ht="18.75" x14ac:dyDescent="0.3">
      <c r="A77" s="53" t="s">
        <v>106</v>
      </c>
      <c r="B77" s="53" t="s">
        <v>107</v>
      </c>
    </row>
    <row r="78" spans="1:8" ht="18.75" x14ac:dyDescent="0.3">
      <c r="A78" s="53"/>
      <c r="B78" s="53"/>
    </row>
    <row r="79" spans="1:8" ht="26.25" customHeight="1" x14ac:dyDescent="0.4">
      <c r="A79" s="54" t="s">
        <v>4</v>
      </c>
      <c r="B79" s="285" t="str">
        <f>B26</f>
        <v>Lamivudine</v>
      </c>
      <c r="C79" s="285"/>
    </row>
    <row r="80" spans="1:8" ht="26.25" customHeight="1" x14ac:dyDescent="0.4">
      <c r="A80" s="55" t="s">
        <v>45</v>
      </c>
      <c r="B80" s="286" t="s">
        <v>143</v>
      </c>
      <c r="C80" s="286"/>
    </row>
    <row r="81" spans="1:12" ht="27" customHeight="1" thickBot="1" x14ac:dyDescent="0.45">
      <c r="A81" s="55" t="s">
        <v>6</v>
      </c>
      <c r="B81" s="259">
        <v>99.39</v>
      </c>
    </row>
    <row r="82" spans="1:12" s="10" customFormat="1" ht="27" customHeight="1" thickBot="1" x14ac:dyDescent="0.45">
      <c r="A82" s="55" t="s">
        <v>46</v>
      </c>
      <c r="B82" s="57">
        <v>0</v>
      </c>
      <c r="C82" s="287" t="s">
        <v>47</v>
      </c>
      <c r="D82" s="288"/>
      <c r="E82" s="288"/>
      <c r="F82" s="288"/>
      <c r="G82" s="289"/>
      <c r="I82" s="58"/>
      <c r="J82" s="58"/>
      <c r="K82" s="58"/>
      <c r="L82" s="58"/>
    </row>
    <row r="83" spans="1:12" s="10" customFormat="1" ht="19.5" customHeight="1" thickBot="1" x14ac:dyDescent="0.35">
      <c r="A83" s="55" t="s">
        <v>48</v>
      </c>
      <c r="B83" s="59">
        <f>B81-B82</f>
        <v>99.39</v>
      </c>
      <c r="C83" s="60"/>
      <c r="D83" s="60"/>
      <c r="E83" s="60"/>
      <c r="F83" s="60"/>
      <c r="G83" s="61"/>
      <c r="I83" s="58"/>
      <c r="J83" s="58"/>
      <c r="K83" s="58"/>
      <c r="L83" s="58"/>
    </row>
    <row r="84" spans="1:12" s="10" customFormat="1" ht="27" customHeight="1" thickBot="1" x14ac:dyDescent="0.45">
      <c r="A84" s="55" t="s">
        <v>49</v>
      </c>
      <c r="B84" s="62">
        <v>1</v>
      </c>
      <c r="C84" s="290" t="s">
        <v>108</v>
      </c>
      <c r="D84" s="291"/>
      <c r="E84" s="291"/>
      <c r="F84" s="291"/>
      <c r="G84" s="291"/>
      <c r="H84" s="292"/>
      <c r="I84" s="58"/>
      <c r="J84" s="58"/>
      <c r="K84" s="58"/>
      <c r="L84" s="58"/>
    </row>
    <row r="85" spans="1:12" s="10" customFormat="1" ht="27" customHeight="1" thickBot="1" x14ac:dyDescent="0.45">
      <c r="A85" s="55" t="s">
        <v>51</v>
      </c>
      <c r="B85" s="62">
        <v>1</v>
      </c>
      <c r="C85" s="290" t="s">
        <v>109</v>
      </c>
      <c r="D85" s="291"/>
      <c r="E85" s="291"/>
      <c r="F85" s="291"/>
      <c r="G85" s="291"/>
      <c r="H85" s="292"/>
      <c r="I85" s="58"/>
      <c r="J85" s="58"/>
      <c r="K85" s="58"/>
      <c r="L85" s="58"/>
    </row>
    <row r="86" spans="1:12" s="10" customFormat="1" ht="18.75" x14ac:dyDescent="0.3">
      <c r="A86" s="55"/>
      <c r="B86" s="65"/>
      <c r="C86" s="66"/>
      <c r="D86" s="66"/>
      <c r="E86" s="66"/>
      <c r="F86" s="66"/>
      <c r="G86" s="66"/>
      <c r="H86" s="66"/>
      <c r="I86" s="58"/>
      <c r="J86" s="58"/>
      <c r="K86" s="58"/>
      <c r="L86" s="58"/>
    </row>
    <row r="87" spans="1:12" s="10" customFormat="1" ht="18.75" x14ac:dyDescent="0.3">
      <c r="A87" s="55" t="s">
        <v>53</v>
      </c>
      <c r="B87" s="67">
        <f>B84/B85</f>
        <v>1</v>
      </c>
      <c r="C87" s="44" t="s">
        <v>54</v>
      </c>
      <c r="D87" s="44"/>
      <c r="E87" s="44"/>
      <c r="F87" s="44"/>
      <c r="G87" s="44"/>
      <c r="I87" s="58"/>
      <c r="J87" s="58"/>
      <c r="K87" s="58"/>
      <c r="L87" s="58"/>
    </row>
    <row r="88" spans="1:12" ht="19.5" customHeight="1" thickBot="1" x14ac:dyDescent="0.35">
      <c r="A88" s="53"/>
      <c r="B88" s="53"/>
    </row>
    <row r="89" spans="1:12" ht="27" customHeight="1" thickBot="1" x14ac:dyDescent="0.45">
      <c r="A89" s="68" t="s">
        <v>55</v>
      </c>
      <c r="B89" s="69">
        <v>100</v>
      </c>
      <c r="D89" s="146" t="s">
        <v>56</v>
      </c>
      <c r="E89" s="147"/>
      <c r="F89" s="293" t="s">
        <v>57</v>
      </c>
      <c r="G89" s="294"/>
    </row>
    <row r="90" spans="1:12" ht="27" customHeight="1" thickBot="1" x14ac:dyDescent="0.45">
      <c r="A90" s="70" t="s">
        <v>58</v>
      </c>
      <c r="B90" s="71">
        <v>1</v>
      </c>
      <c r="C90" s="148" t="s">
        <v>59</v>
      </c>
      <c r="D90" s="73" t="s">
        <v>60</v>
      </c>
      <c r="E90" s="74" t="s">
        <v>61</v>
      </c>
      <c r="F90" s="73" t="s">
        <v>60</v>
      </c>
      <c r="G90" s="149" t="s">
        <v>61</v>
      </c>
      <c r="I90" s="76" t="s">
        <v>62</v>
      </c>
    </row>
    <row r="91" spans="1:12" ht="26.25" customHeight="1" x14ac:dyDescent="0.4">
      <c r="A91" s="70" t="s">
        <v>63</v>
      </c>
      <c r="B91" s="71">
        <v>1</v>
      </c>
      <c r="C91" s="150">
        <v>1</v>
      </c>
      <c r="D91" s="260">
        <v>117459841</v>
      </c>
      <c r="E91" s="79">
        <f>IF(ISBLANK(D91),"-",$D$101/$D$98*D91)</f>
        <v>61842356.638182588</v>
      </c>
      <c r="F91" s="260">
        <v>111926925</v>
      </c>
      <c r="G91" s="80">
        <f>IF(ISBLANK(F91),"-",$D$101/$F$98*F91)</f>
        <v>61841773.533546396</v>
      </c>
      <c r="I91" s="81"/>
    </row>
    <row r="92" spans="1:12" ht="26.25" customHeight="1" x14ac:dyDescent="0.4">
      <c r="A92" s="70" t="s">
        <v>64</v>
      </c>
      <c r="B92" s="71">
        <v>1</v>
      </c>
      <c r="C92" s="99">
        <v>2</v>
      </c>
      <c r="D92" s="261">
        <v>117508526</v>
      </c>
      <c r="E92" s="84">
        <f>IF(ISBLANK(D92),"-",$D$101/$D$98*D92)</f>
        <v>61867989.187207833</v>
      </c>
      <c r="F92" s="261">
        <v>112050280</v>
      </c>
      <c r="G92" s="85">
        <f>IF(ISBLANK(F92),"-",$D$101/$F$98*F92)</f>
        <v>61909929.53778068</v>
      </c>
      <c r="I92" s="274">
        <f>ABS((F96/D96*D95)-F95)/D95</f>
        <v>9.5033263047531271E-4</v>
      </c>
    </row>
    <row r="93" spans="1:12" ht="26.25" customHeight="1" x14ac:dyDescent="0.4">
      <c r="A93" s="70" t="s">
        <v>65</v>
      </c>
      <c r="B93" s="71">
        <v>1</v>
      </c>
      <c r="C93" s="99">
        <v>3</v>
      </c>
      <c r="D93" s="261">
        <v>118088512</v>
      </c>
      <c r="E93" s="84">
        <f>IF(ISBLANK(D93),"-",$D$101/$D$98*D93)</f>
        <v>62173350.583509684</v>
      </c>
      <c r="F93" s="261">
        <v>112116670</v>
      </c>
      <c r="G93" s="85">
        <f>IF(ISBLANK(F93),"-",$D$101/$F$98*F93)</f>
        <v>61946611.286563575</v>
      </c>
      <c r="I93" s="274"/>
    </row>
    <row r="94" spans="1:12" ht="27" customHeight="1" thickBot="1" x14ac:dyDescent="0.45">
      <c r="A94" s="70" t="s">
        <v>66</v>
      </c>
      <c r="B94" s="71">
        <v>1</v>
      </c>
      <c r="C94" s="151">
        <v>4</v>
      </c>
      <c r="D94" s="262"/>
      <c r="E94" s="88" t="str">
        <f>IF(ISBLANK(D94),"-",$D$101/$D$98*D94)</f>
        <v>-</v>
      </c>
      <c r="F94" s="263"/>
      <c r="G94" s="89" t="str">
        <f>IF(ISBLANK(F94),"-",$D$101/$F$98*F94)</f>
        <v>-</v>
      </c>
      <c r="I94" s="90"/>
    </row>
    <row r="95" spans="1:12" ht="27" customHeight="1" thickBot="1" x14ac:dyDescent="0.45">
      <c r="A95" s="70" t="s">
        <v>67</v>
      </c>
      <c r="B95" s="71">
        <v>1</v>
      </c>
      <c r="C95" s="55" t="s">
        <v>68</v>
      </c>
      <c r="D95" s="152">
        <f>AVERAGE(D91:D94)</f>
        <v>117685626.33333333</v>
      </c>
      <c r="E95" s="93">
        <f>AVERAGE(E91:E94)</f>
        <v>61961232.136300035</v>
      </c>
      <c r="F95" s="153">
        <f>AVERAGE(F91:F94)</f>
        <v>112031291.66666667</v>
      </c>
      <c r="G95" s="154">
        <f>AVERAGE(G91:G94)</f>
        <v>61899438.119296886</v>
      </c>
    </row>
    <row r="96" spans="1:12" ht="26.25" customHeight="1" x14ac:dyDescent="0.4">
      <c r="A96" s="70" t="s">
        <v>69</v>
      </c>
      <c r="B96" s="56">
        <v>1</v>
      </c>
      <c r="C96" s="155" t="s">
        <v>110</v>
      </c>
      <c r="D96" s="156">
        <v>31.85</v>
      </c>
      <c r="E96" s="44"/>
      <c r="F96" s="96">
        <v>30.35</v>
      </c>
    </row>
    <row r="97" spans="1:10" ht="26.25" customHeight="1" x14ac:dyDescent="0.4">
      <c r="A97" s="70" t="s">
        <v>71</v>
      </c>
      <c r="B97" s="56">
        <v>1</v>
      </c>
      <c r="C97" s="157" t="s">
        <v>111</v>
      </c>
      <c r="D97" s="158">
        <f>D96*$B$87</f>
        <v>31.85</v>
      </c>
      <c r="E97" s="99"/>
      <c r="F97" s="98">
        <f>F96*$B$87</f>
        <v>30.35</v>
      </c>
    </row>
    <row r="98" spans="1:10" ht="19.5" customHeight="1" thickBot="1" x14ac:dyDescent="0.35">
      <c r="A98" s="70" t="s">
        <v>73</v>
      </c>
      <c r="B98" s="99">
        <f>(B97/B96)*(B95/B94)*(B93/B92)*(B91/B90)*B89</f>
        <v>100</v>
      </c>
      <c r="C98" s="157" t="s">
        <v>112</v>
      </c>
      <c r="D98" s="159">
        <f>D97*$B$83/100</f>
        <v>31.655715000000001</v>
      </c>
      <c r="E98" s="101"/>
      <c r="F98" s="100">
        <f>F97*$B$83/100</f>
        <v>30.164864999999999</v>
      </c>
    </row>
    <row r="99" spans="1:10" ht="19.5" customHeight="1" thickBot="1" x14ac:dyDescent="0.35">
      <c r="A99" s="275" t="s">
        <v>75</v>
      </c>
      <c r="B99" s="276"/>
      <c r="C99" s="157" t="s">
        <v>113</v>
      </c>
      <c r="D99" s="160">
        <f>D98/$B$98</f>
        <v>0.31655715000000001</v>
      </c>
      <c r="E99" s="101"/>
      <c r="F99" s="104">
        <f>F98/$B$98</f>
        <v>0.30164864999999996</v>
      </c>
      <c r="H99" s="34"/>
    </row>
    <row r="100" spans="1:10" ht="19.5" customHeight="1" thickBot="1" x14ac:dyDescent="0.35">
      <c r="A100" s="277"/>
      <c r="B100" s="278"/>
      <c r="C100" s="157" t="s">
        <v>77</v>
      </c>
      <c r="D100" s="161">
        <f>$B$56/$B$116</f>
        <v>0.16666666666666666</v>
      </c>
      <c r="F100" s="109"/>
      <c r="G100" s="162"/>
      <c r="H100" s="34"/>
    </row>
    <row r="101" spans="1:10" ht="18.75" x14ac:dyDescent="0.3">
      <c r="C101" s="157" t="s">
        <v>78</v>
      </c>
      <c r="D101" s="158">
        <f>D100*$B$98</f>
        <v>16.666666666666664</v>
      </c>
      <c r="F101" s="109"/>
      <c r="H101" s="34"/>
    </row>
    <row r="102" spans="1:10" ht="19.5" customHeight="1" thickBot="1" x14ac:dyDescent="0.35">
      <c r="C102" s="163" t="s">
        <v>79</v>
      </c>
      <c r="D102" s="164">
        <f>D101/B34</f>
        <v>16.666666666666664</v>
      </c>
      <c r="F102" s="113"/>
      <c r="H102" s="34"/>
      <c r="J102" s="165"/>
    </row>
    <row r="103" spans="1:10" ht="18.75" x14ac:dyDescent="0.3">
      <c r="C103" s="166" t="s">
        <v>114</v>
      </c>
      <c r="D103" s="167">
        <f>AVERAGE(E91:E94,G91:G94)</f>
        <v>61930335.12779846</v>
      </c>
      <c r="F103" s="113"/>
      <c r="G103" s="162"/>
      <c r="H103" s="34"/>
      <c r="J103" s="168"/>
    </row>
    <row r="104" spans="1:10" ht="18.75" x14ac:dyDescent="0.3">
      <c r="C104" s="141" t="s">
        <v>81</v>
      </c>
      <c r="D104" s="169">
        <f>STDEV(E91:E94,G91:G94)/D103</f>
        <v>2.0323412871118816E-3</v>
      </c>
      <c r="F104" s="113"/>
      <c r="H104" s="34"/>
      <c r="J104" s="168"/>
    </row>
    <row r="105" spans="1:10" ht="19.5" customHeight="1" thickBot="1" x14ac:dyDescent="0.35">
      <c r="C105" s="143" t="s">
        <v>17</v>
      </c>
      <c r="D105" s="170">
        <f>COUNT(E91:E94,G91:G94)</f>
        <v>6</v>
      </c>
      <c r="F105" s="113"/>
      <c r="H105" s="34"/>
      <c r="J105" s="168"/>
    </row>
    <row r="106" spans="1:10" ht="19.5" customHeight="1" thickBot="1" x14ac:dyDescent="0.35">
      <c r="A106" s="117"/>
      <c r="B106" s="117"/>
      <c r="C106" s="117"/>
      <c r="D106" s="117"/>
      <c r="E106" s="117"/>
    </row>
    <row r="107" spans="1:10" ht="27" customHeight="1" thickBot="1" x14ac:dyDescent="0.45">
      <c r="A107" s="68" t="s">
        <v>115</v>
      </c>
      <c r="B107" s="69">
        <v>900</v>
      </c>
      <c r="C107" s="123" t="s">
        <v>116</v>
      </c>
      <c r="D107" s="123" t="s">
        <v>60</v>
      </c>
      <c r="E107" s="123" t="s">
        <v>117</v>
      </c>
      <c r="F107" s="171" t="s">
        <v>118</v>
      </c>
    </row>
    <row r="108" spans="1:10" ht="26.25" customHeight="1" x14ac:dyDescent="0.4">
      <c r="A108" s="70" t="s">
        <v>119</v>
      </c>
      <c r="B108" s="71">
        <v>1</v>
      </c>
      <c r="C108" s="124">
        <v>1</v>
      </c>
      <c r="D108" s="172">
        <v>60766936</v>
      </c>
      <c r="E108" s="173">
        <f t="shared" ref="E108:E113" si="1">IF(ISBLANK(D108),"-",D108/$D$103*$D$100*$B$116)</f>
        <v>147.1821584880874</v>
      </c>
      <c r="F108" s="174">
        <f t="shared" ref="F108:F113" si="2">IF(ISBLANK(D108), "-", (E108/$B$56)*100)</f>
        <v>98.121438992058259</v>
      </c>
    </row>
    <row r="109" spans="1:10" ht="26.25" customHeight="1" x14ac:dyDescent="0.4">
      <c r="A109" s="70" t="s">
        <v>92</v>
      </c>
      <c r="B109" s="71">
        <v>1</v>
      </c>
      <c r="C109" s="128">
        <v>2</v>
      </c>
      <c r="D109" s="175">
        <v>60542494</v>
      </c>
      <c r="E109" s="176">
        <f t="shared" si="1"/>
        <v>146.63854282816038</v>
      </c>
      <c r="F109" s="177">
        <f t="shared" si="2"/>
        <v>97.759028552106912</v>
      </c>
    </row>
    <row r="110" spans="1:10" ht="26.25" customHeight="1" x14ac:dyDescent="0.4">
      <c r="A110" s="70" t="s">
        <v>93</v>
      </c>
      <c r="B110" s="71">
        <v>1</v>
      </c>
      <c r="C110" s="128">
        <v>3</v>
      </c>
      <c r="D110" s="175">
        <v>59414075</v>
      </c>
      <c r="E110" s="176">
        <f t="shared" si="1"/>
        <v>143.90542585647418</v>
      </c>
      <c r="F110" s="177">
        <f t="shared" si="2"/>
        <v>95.936950570982788</v>
      </c>
    </row>
    <row r="111" spans="1:10" ht="26.25" customHeight="1" x14ac:dyDescent="0.4">
      <c r="A111" s="70" t="s">
        <v>94</v>
      </c>
      <c r="B111" s="71">
        <v>1</v>
      </c>
      <c r="C111" s="128">
        <v>4</v>
      </c>
      <c r="D111" s="175">
        <v>60218653</v>
      </c>
      <c r="E111" s="176">
        <f t="shared" si="1"/>
        <v>145.854175201217</v>
      </c>
      <c r="F111" s="177">
        <f t="shared" si="2"/>
        <v>97.236116800811331</v>
      </c>
    </row>
    <row r="112" spans="1:10" ht="26.25" customHeight="1" x14ac:dyDescent="0.4">
      <c r="A112" s="70" t="s">
        <v>95</v>
      </c>
      <c r="B112" s="71">
        <v>1</v>
      </c>
      <c r="C112" s="128">
        <v>5</v>
      </c>
      <c r="D112" s="175">
        <v>59909936</v>
      </c>
      <c r="E112" s="176">
        <f t="shared" si="1"/>
        <v>145.1064390569762</v>
      </c>
      <c r="F112" s="177">
        <f t="shared" si="2"/>
        <v>96.737626037984143</v>
      </c>
    </row>
    <row r="113" spans="1:10" ht="27" customHeight="1" thickBot="1" x14ac:dyDescent="0.45">
      <c r="A113" s="70" t="s">
        <v>97</v>
      </c>
      <c r="B113" s="71">
        <v>1</v>
      </c>
      <c r="C113" s="132">
        <v>6</v>
      </c>
      <c r="D113" s="178">
        <v>60405702</v>
      </c>
      <c r="E113" s="179">
        <f t="shared" si="1"/>
        <v>146.30722216022508</v>
      </c>
      <c r="F113" s="180">
        <f t="shared" si="2"/>
        <v>97.53814810681672</v>
      </c>
    </row>
    <row r="114" spans="1:10" ht="27" customHeight="1" thickBot="1" x14ac:dyDescent="0.45">
      <c r="A114" s="70" t="s">
        <v>98</v>
      </c>
      <c r="B114" s="71">
        <v>1</v>
      </c>
      <c r="C114" s="181"/>
      <c r="D114" s="99"/>
      <c r="E114" s="44"/>
      <c r="F114" s="177"/>
    </row>
    <row r="115" spans="1:10" ht="26.25" customHeight="1" x14ac:dyDescent="0.4">
      <c r="A115" s="70" t="s">
        <v>99</v>
      </c>
      <c r="B115" s="71">
        <v>1</v>
      </c>
      <c r="C115" s="181"/>
      <c r="D115" s="182" t="s">
        <v>68</v>
      </c>
      <c r="E115" s="183">
        <f>AVERAGE(E108:E113)</f>
        <v>145.83232726519006</v>
      </c>
      <c r="F115" s="184">
        <f>AVERAGE(F108:F113)</f>
        <v>97.221551510126687</v>
      </c>
    </row>
    <row r="116" spans="1:10" ht="27" customHeight="1" thickBot="1" x14ac:dyDescent="0.45">
      <c r="A116" s="70" t="s">
        <v>100</v>
      </c>
      <c r="B116" s="82">
        <f>(B115/B114)*(B113/B112)*(B111/B110)*(B109/B108)*B107</f>
        <v>900</v>
      </c>
      <c r="C116" s="185"/>
      <c r="D116" s="186" t="s">
        <v>81</v>
      </c>
      <c r="E116" s="142">
        <f>STDEV(E108:E113)/E115</f>
        <v>8.0774632884234969E-3</v>
      </c>
      <c r="F116" s="187">
        <f>STDEV(F108:F113)/F115</f>
        <v>8.0774632884234622E-3</v>
      </c>
      <c r="I116" s="44"/>
    </row>
    <row r="117" spans="1:10" ht="27" customHeight="1" thickBot="1" x14ac:dyDescent="0.45">
      <c r="A117" s="275" t="s">
        <v>75</v>
      </c>
      <c r="B117" s="279"/>
      <c r="C117" s="188"/>
      <c r="D117" s="143" t="s">
        <v>17</v>
      </c>
      <c r="E117" s="189">
        <f>COUNT(E108:E113)</f>
        <v>6</v>
      </c>
      <c r="F117" s="190">
        <f>COUNT(F108:F113)</f>
        <v>6</v>
      </c>
      <c r="I117" s="44"/>
      <c r="J117" s="168"/>
    </row>
    <row r="118" spans="1:10" ht="26.25" customHeight="1" thickBot="1" x14ac:dyDescent="0.35">
      <c r="A118" s="277"/>
      <c r="B118" s="280"/>
      <c r="C118" s="44"/>
      <c r="D118" s="191"/>
      <c r="E118" s="281" t="s">
        <v>120</v>
      </c>
      <c r="F118" s="282"/>
      <c r="G118" s="44"/>
      <c r="H118" s="44"/>
      <c r="I118" s="44"/>
    </row>
    <row r="119" spans="1:10" ht="25.5" customHeight="1" x14ac:dyDescent="0.4">
      <c r="A119" s="192"/>
      <c r="B119" s="66"/>
      <c r="C119" s="44"/>
      <c r="D119" s="186" t="s">
        <v>121</v>
      </c>
      <c r="E119" s="193">
        <f>MIN(E108:E113)</f>
        <v>143.90542585647418</v>
      </c>
      <c r="F119" s="194">
        <f>MIN(F108:F113)</f>
        <v>95.936950570982788</v>
      </c>
      <c r="G119" s="44"/>
      <c r="H119" s="44"/>
      <c r="I119" s="44"/>
    </row>
    <row r="120" spans="1:10" ht="24" customHeight="1" thickBot="1" x14ac:dyDescent="0.45">
      <c r="A120" s="192"/>
      <c r="B120" s="66"/>
      <c r="C120" s="44"/>
      <c r="D120" s="110" t="s">
        <v>122</v>
      </c>
      <c r="E120" s="195">
        <f>MAX(E108:E113)</f>
        <v>147.1821584880874</v>
      </c>
      <c r="F120" s="196">
        <f>MAX(F108:F113)</f>
        <v>98.121438992058259</v>
      </c>
      <c r="G120" s="44"/>
      <c r="H120" s="44"/>
      <c r="I120" s="44"/>
    </row>
    <row r="121" spans="1:10" ht="27" customHeight="1" x14ac:dyDescent="0.3">
      <c r="A121" s="192"/>
      <c r="B121" s="66"/>
      <c r="C121" s="44"/>
      <c r="D121" s="44"/>
      <c r="E121" s="44"/>
      <c r="F121" s="99"/>
      <c r="G121" s="44"/>
      <c r="H121" s="44"/>
      <c r="I121" s="44"/>
    </row>
    <row r="122" spans="1:10" ht="25.5" customHeight="1" x14ac:dyDescent="0.3">
      <c r="A122" s="192"/>
      <c r="B122" s="66"/>
      <c r="C122" s="44"/>
      <c r="D122" s="44"/>
      <c r="E122" s="44"/>
      <c r="F122" s="99"/>
      <c r="G122" s="44"/>
      <c r="H122" s="44"/>
      <c r="I122" s="44"/>
    </row>
    <row r="123" spans="1:10" ht="18.75" x14ac:dyDescent="0.3">
      <c r="A123" s="192"/>
      <c r="B123" s="66"/>
      <c r="C123" s="44"/>
      <c r="D123" s="44"/>
      <c r="E123" s="44"/>
      <c r="F123" s="99"/>
      <c r="G123" s="44"/>
      <c r="H123" s="44"/>
      <c r="I123" s="44"/>
    </row>
    <row r="124" spans="1:10" ht="45.75" customHeight="1" x14ac:dyDescent="0.65">
      <c r="A124" s="54" t="s">
        <v>103</v>
      </c>
      <c r="B124" s="55" t="s">
        <v>123</v>
      </c>
      <c r="C124" s="283" t="str">
        <f>B26</f>
        <v>Lamivudine</v>
      </c>
      <c r="D124" s="283"/>
      <c r="E124" s="44" t="s">
        <v>124</v>
      </c>
      <c r="F124" s="44"/>
      <c r="G124" s="197">
        <f>F115</f>
        <v>97.221551510126687</v>
      </c>
      <c r="H124" s="44"/>
      <c r="I124" s="44"/>
    </row>
    <row r="125" spans="1:10" ht="45.75" customHeight="1" x14ac:dyDescent="0.65">
      <c r="A125" s="54"/>
      <c r="B125" s="55" t="s">
        <v>125</v>
      </c>
      <c r="C125" s="55" t="s">
        <v>126</v>
      </c>
      <c r="D125" s="197">
        <f>MIN(F108:F113)</f>
        <v>95.936950570982788</v>
      </c>
      <c r="E125" s="55" t="s">
        <v>127</v>
      </c>
      <c r="F125" s="197">
        <f>MAX(F108:F113)</f>
        <v>98.121438992058259</v>
      </c>
      <c r="G125" s="198"/>
      <c r="H125" s="44"/>
      <c r="I125" s="44"/>
    </row>
    <row r="126" spans="1:10" ht="19.5" customHeight="1" thickBot="1" x14ac:dyDescent="0.35">
      <c r="A126" s="199"/>
      <c r="B126" s="199"/>
      <c r="C126" s="200"/>
      <c r="D126" s="200"/>
      <c r="E126" s="200"/>
      <c r="F126" s="200"/>
      <c r="G126" s="200"/>
      <c r="H126" s="200"/>
    </row>
    <row r="127" spans="1:10" ht="18.75" x14ac:dyDescent="0.3">
      <c r="B127" s="284" t="s">
        <v>23</v>
      </c>
      <c r="C127" s="284"/>
      <c r="E127" s="148" t="s">
        <v>24</v>
      </c>
      <c r="F127" s="201"/>
      <c r="G127" s="284" t="s">
        <v>25</v>
      </c>
      <c r="H127" s="284"/>
    </row>
    <row r="128" spans="1:10" ht="69.95" customHeight="1" x14ac:dyDescent="0.3">
      <c r="A128" s="54" t="s">
        <v>26</v>
      </c>
      <c r="B128" s="202"/>
      <c r="C128" s="202"/>
      <c r="E128" s="202"/>
      <c r="F128" s="44"/>
      <c r="G128" s="202"/>
      <c r="H128" s="202"/>
    </row>
    <row r="129" spans="1:9" ht="69.95" customHeight="1" x14ac:dyDescent="0.3">
      <c r="A129" s="54" t="s">
        <v>27</v>
      </c>
      <c r="B129" s="203"/>
      <c r="C129" s="203"/>
      <c r="E129" s="203"/>
      <c r="F129" s="44"/>
      <c r="G129" s="204"/>
      <c r="H129" s="204"/>
    </row>
    <row r="130" spans="1:9" ht="18.75" x14ac:dyDescent="0.3">
      <c r="A130" s="99"/>
      <c r="B130" s="99"/>
      <c r="C130" s="99"/>
      <c r="D130" s="99"/>
      <c r="E130" s="99"/>
      <c r="F130" s="101"/>
      <c r="G130" s="99"/>
      <c r="H130" s="99"/>
      <c r="I130" s="44"/>
    </row>
    <row r="131" spans="1:9" ht="18.75" x14ac:dyDescent="0.3">
      <c r="A131" s="99"/>
      <c r="B131" s="99"/>
      <c r="C131" s="99"/>
      <c r="D131" s="99"/>
      <c r="E131" s="99"/>
      <c r="F131" s="101"/>
      <c r="G131" s="99"/>
      <c r="H131" s="99"/>
      <c r="I131" s="44"/>
    </row>
    <row r="132" spans="1:9" ht="18.75" x14ac:dyDescent="0.3">
      <c r="A132" s="99"/>
      <c r="B132" s="99"/>
      <c r="C132" s="99"/>
      <c r="D132" s="99"/>
      <c r="E132" s="99"/>
      <c r="F132" s="101"/>
      <c r="G132" s="99"/>
      <c r="H132" s="99"/>
      <c r="I132" s="44"/>
    </row>
    <row r="133" spans="1:9" ht="18.75" x14ac:dyDescent="0.3">
      <c r="A133" s="99"/>
      <c r="B133" s="99"/>
      <c r="C133" s="99"/>
      <c r="D133" s="99"/>
      <c r="E133" s="99"/>
      <c r="F133" s="101"/>
      <c r="G133" s="99"/>
      <c r="H133" s="99"/>
      <c r="I133" s="44"/>
    </row>
    <row r="134" spans="1:9" ht="18.75" x14ac:dyDescent="0.3">
      <c r="A134" s="99"/>
      <c r="B134" s="99"/>
      <c r="C134" s="99"/>
      <c r="D134" s="99"/>
      <c r="E134" s="99"/>
      <c r="F134" s="101"/>
      <c r="G134" s="99"/>
      <c r="H134" s="99"/>
      <c r="I134" s="44"/>
    </row>
    <row r="135" spans="1:9" ht="18.75" x14ac:dyDescent="0.3">
      <c r="A135" s="99"/>
      <c r="B135" s="99"/>
      <c r="C135" s="99"/>
      <c r="D135" s="99"/>
      <c r="E135" s="99"/>
      <c r="F135" s="101"/>
      <c r="G135" s="99"/>
      <c r="H135" s="99"/>
      <c r="I135" s="44"/>
    </row>
    <row r="136" spans="1:9" ht="18.75" x14ac:dyDescent="0.3">
      <c r="A136" s="99"/>
      <c r="B136" s="99"/>
      <c r="C136" s="99"/>
      <c r="D136" s="99"/>
      <c r="E136" s="99"/>
      <c r="F136" s="101"/>
      <c r="G136" s="99"/>
      <c r="H136" s="99"/>
      <c r="I136" s="44"/>
    </row>
    <row r="137" spans="1:9" ht="18.75" x14ac:dyDescent="0.3">
      <c r="A137" s="99"/>
      <c r="B137" s="99"/>
      <c r="C137" s="99"/>
      <c r="D137" s="99"/>
      <c r="E137" s="99"/>
      <c r="F137" s="101"/>
      <c r="G137" s="99"/>
      <c r="H137" s="99"/>
      <c r="I137" s="44"/>
    </row>
    <row r="138" spans="1:9" ht="18.75" x14ac:dyDescent="0.3">
      <c r="A138" s="99"/>
      <c r="B138" s="99"/>
      <c r="C138" s="99"/>
      <c r="D138" s="99"/>
      <c r="E138" s="99"/>
      <c r="F138" s="101"/>
      <c r="G138" s="99"/>
      <c r="H138" s="99"/>
      <c r="I138" s="44"/>
    </row>
    <row r="250" spans="1:1" x14ac:dyDescent="0.25">
      <c r="A250" s="1">
        <v>0</v>
      </c>
    </row>
  </sheetData>
  <sheetProtection password="F258" sheet="1" objects="1" scenarios="1" formatCells="0" formatColumns="0"/>
  <mergeCells count="37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B127:C127"/>
    <mergeCell ref="G127:H127"/>
    <mergeCell ref="B79:C79"/>
    <mergeCell ref="B80:C80"/>
    <mergeCell ref="C82:G82"/>
    <mergeCell ref="C84:H84"/>
    <mergeCell ref="C85:H85"/>
    <mergeCell ref="F89:G89"/>
    <mergeCell ref="I92:I93"/>
    <mergeCell ref="A99:B100"/>
    <mergeCell ref="A117:B118"/>
    <mergeCell ref="E118:F118"/>
    <mergeCell ref="C124:D124"/>
  </mergeCells>
  <conditionalFormatting sqref="E51">
    <cfRule type="cellIs" dxfId="26" priority="9" operator="greaterThan">
      <formula>0.02</formula>
    </cfRule>
  </conditionalFormatting>
  <conditionalFormatting sqref="D51">
    <cfRule type="cellIs" dxfId="25" priority="8" operator="greaterThan">
      <formula>0.02</formula>
    </cfRule>
  </conditionalFormatting>
  <conditionalFormatting sqref="G73">
    <cfRule type="cellIs" dxfId="24" priority="7" operator="greaterThan">
      <formula>0.02</formula>
    </cfRule>
  </conditionalFormatting>
  <conditionalFormatting sqref="H73">
    <cfRule type="cellIs" dxfId="23" priority="6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4" operator="lessThanOrEqual">
      <formula>0.02</formula>
    </cfRule>
  </conditionalFormatting>
  <conditionalFormatting sqref="I39">
    <cfRule type="cellIs" dxfId="20" priority="3" operator="greaterThan">
      <formula>0.02</formula>
    </cfRule>
  </conditionalFormatting>
  <conditionalFormatting sqref="I92">
    <cfRule type="cellIs" dxfId="19" priority="2" operator="lessThanOrEqual">
      <formula>0.02</formula>
    </cfRule>
  </conditionalFormatting>
  <conditionalFormatting sqref="I92">
    <cfRule type="cellIs" dxfId="18" priority="1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4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51" zoomScale="55" zoomScaleNormal="60" zoomScaleSheetLayoutView="55" zoomScalePageLayoutView="55" workbookViewId="0">
      <selection activeCell="F62" sqref="F62"/>
    </sheetView>
  </sheetViews>
  <sheetFormatPr defaultColWidth="9.140625" defaultRowHeight="13.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30" style="1" customWidth="1"/>
    <col min="9" max="9" width="30.28515625" style="1" hidden="1" customWidth="1"/>
    <col min="10" max="10" width="30.42578125" style="1" customWidth="1"/>
    <col min="11" max="11" width="21.28515625" style="1" customWidth="1"/>
    <col min="12" max="12" width="9.140625" style="1"/>
    <col min="13" max="16384" width="9.140625" style="36"/>
  </cols>
  <sheetData>
    <row r="1" spans="1:9" ht="18.75" customHeight="1" x14ac:dyDescent="0.25">
      <c r="A1" s="307" t="s">
        <v>42</v>
      </c>
      <c r="B1" s="307"/>
      <c r="C1" s="307"/>
      <c r="D1" s="307"/>
      <c r="E1" s="307"/>
      <c r="F1" s="307"/>
      <c r="G1" s="307"/>
      <c r="H1" s="307"/>
      <c r="I1" s="307"/>
    </row>
    <row r="2" spans="1:9" ht="18.75" customHeight="1" x14ac:dyDescent="0.25">
      <c r="A2" s="307"/>
      <c r="B2" s="307"/>
      <c r="C2" s="307"/>
      <c r="D2" s="307"/>
      <c r="E2" s="307"/>
      <c r="F2" s="307"/>
      <c r="G2" s="307"/>
      <c r="H2" s="307"/>
      <c r="I2" s="307"/>
    </row>
    <row r="3" spans="1:9" ht="18.75" customHeight="1" x14ac:dyDescent="0.25">
      <c r="A3" s="307"/>
      <c r="B3" s="307"/>
      <c r="C3" s="307"/>
      <c r="D3" s="307"/>
      <c r="E3" s="307"/>
      <c r="F3" s="307"/>
      <c r="G3" s="307"/>
      <c r="H3" s="307"/>
      <c r="I3" s="307"/>
    </row>
    <row r="4" spans="1:9" ht="18.75" customHeight="1" x14ac:dyDescent="0.25">
      <c r="A4" s="307"/>
      <c r="B4" s="307"/>
      <c r="C4" s="307"/>
      <c r="D4" s="307"/>
      <c r="E4" s="307"/>
      <c r="F4" s="307"/>
      <c r="G4" s="307"/>
      <c r="H4" s="307"/>
      <c r="I4" s="307"/>
    </row>
    <row r="5" spans="1:9" ht="18.75" customHeight="1" x14ac:dyDescent="0.25">
      <c r="A5" s="307"/>
      <c r="B5" s="307"/>
      <c r="C5" s="307"/>
      <c r="D5" s="307"/>
      <c r="E5" s="307"/>
      <c r="F5" s="307"/>
      <c r="G5" s="307"/>
      <c r="H5" s="307"/>
      <c r="I5" s="307"/>
    </row>
    <row r="6" spans="1:9" ht="18.75" customHeight="1" x14ac:dyDescent="0.25">
      <c r="A6" s="307"/>
      <c r="B6" s="307"/>
      <c r="C6" s="307"/>
      <c r="D6" s="307"/>
      <c r="E6" s="307"/>
      <c r="F6" s="307"/>
      <c r="G6" s="307"/>
      <c r="H6" s="307"/>
      <c r="I6" s="307"/>
    </row>
    <row r="7" spans="1:9" ht="18.75" customHeight="1" x14ac:dyDescent="0.25">
      <c r="A7" s="307"/>
      <c r="B7" s="307"/>
      <c r="C7" s="307"/>
      <c r="D7" s="307"/>
      <c r="E7" s="307"/>
      <c r="F7" s="307"/>
      <c r="G7" s="307"/>
      <c r="H7" s="307"/>
      <c r="I7" s="307"/>
    </row>
    <row r="8" spans="1:9" x14ac:dyDescent="0.25">
      <c r="A8" s="308" t="s">
        <v>43</v>
      </c>
      <c r="B8" s="308"/>
      <c r="C8" s="308"/>
      <c r="D8" s="308"/>
      <c r="E8" s="308"/>
      <c r="F8" s="308"/>
      <c r="G8" s="308"/>
      <c r="H8" s="308"/>
      <c r="I8" s="308"/>
    </row>
    <row r="9" spans="1:9" x14ac:dyDescent="0.25">
      <c r="A9" s="308"/>
      <c r="B9" s="308"/>
      <c r="C9" s="308"/>
      <c r="D9" s="308"/>
      <c r="E9" s="308"/>
      <c r="F9" s="308"/>
      <c r="G9" s="308"/>
      <c r="H9" s="308"/>
      <c r="I9" s="308"/>
    </row>
    <row r="10" spans="1:9" x14ac:dyDescent="0.25">
      <c r="A10" s="308"/>
      <c r="B10" s="308"/>
      <c r="C10" s="308"/>
      <c r="D10" s="308"/>
      <c r="E10" s="308"/>
      <c r="F10" s="308"/>
      <c r="G10" s="308"/>
      <c r="H10" s="308"/>
      <c r="I10" s="308"/>
    </row>
    <row r="11" spans="1:9" x14ac:dyDescent="0.25">
      <c r="A11" s="308"/>
      <c r="B11" s="308"/>
      <c r="C11" s="308"/>
      <c r="D11" s="308"/>
      <c r="E11" s="308"/>
      <c r="F11" s="308"/>
      <c r="G11" s="308"/>
      <c r="H11" s="308"/>
      <c r="I11" s="308"/>
    </row>
    <row r="12" spans="1:9" x14ac:dyDescent="0.25">
      <c r="A12" s="308"/>
      <c r="B12" s="308"/>
      <c r="C12" s="308"/>
      <c r="D12" s="308"/>
      <c r="E12" s="308"/>
      <c r="F12" s="308"/>
      <c r="G12" s="308"/>
      <c r="H12" s="308"/>
      <c r="I12" s="308"/>
    </row>
    <row r="13" spans="1:9" x14ac:dyDescent="0.25">
      <c r="A13" s="308"/>
      <c r="B13" s="308"/>
      <c r="C13" s="308"/>
      <c r="D13" s="308"/>
      <c r="E13" s="308"/>
      <c r="F13" s="308"/>
      <c r="G13" s="308"/>
      <c r="H13" s="308"/>
      <c r="I13" s="308"/>
    </row>
    <row r="14" spans="1:9" x14ac:dyDescent="0.25">
      <c r="A14" s="308"/>
      <c r="B14" s="308"/>
      <c r="C14" s="308"/>
      <c r="D14" s="308"/>
      <c r="E14" s="308"/>
      <c r="F14" s="308"/>
      <c r="G14" s="308"/>
      <c r="H14" s="308"/>
      <c r="I14" s="308"/>
    </row>
    <row r="15" spans="1:9" ht="19.5" customHeight="1" thickBot="1" x14ac:dyDescent="0.35">
      <c r="A15" s="44"/>
    </row>
    <row r="16" spans="1:9" ht="19.5" customHeight="1" thickBot="1" x14ac:dyDescent="0.35">
      <c r="A16" s="309" t="s">
        <v>28</v>
      </c>
      <c r="B16" s="310"/>
      <c r="C16" s="310"/>
      <c r="D16" s="310"/>
      <c r="E16" s="310"/>
      <c r="F16" s="310"/>
      <c r="G16" s="310"/>
      <c r="H16" s="311"/>
    </row>
    <row r="17" spans="1:14" ht="20.25" customHeight="1" x14ac:dyDescent="0.25">
      <c r="A17" s="312" t="s">
        <v>44</v>
      </c>
      <c r="B17" s="312"/>
      <c r="C17" s="312"/>
      <c r="D17" s="312"/>
      <c r="E17" s="312"/>
      <c r="F17" s="312"/>
      <c r="G17" s="312"/>
      <c r="H17" s="312"/>
    </row>
    <row r="18" spans="1:14" ht="26.25" customHeight="1" x14ac:dyDescent="0.4">
      <c r="A18" s="45" t="s">
        <v>30</v>
      </c>
      <c r="B18" s="316" t="str">
        <f>Lamivudine!B18</f>
        <v>LAMIVUDINE, NEVIRAPINE AND ZIDOVUDINE TABLETS</v>
      </c>
      <c r="C18" s="316"/>
      <c r="D18" s="46"/>
      <c r="E18" s="47"/>
      <c r="F18" s="48"/>
      <c r="G18" s="48"/>
      <c r="H18" s="48"/>
    </row>
    <row r="19" spans="1:14" ht="26.25" customHeight="1" x14ac:dyDescent="0.4">
      <c r="A19" s="45" t="s">
        <v>31</v>
      </c>
      <c r="B19" s="49" t="str">
        <f>Lamivudine!B19</f>
        <v>NDQB201610166</v>
      </c>
      <c r="C19" s="48">
        <v>1</v>
      </c>
      <c r="D19" s="48"/>
      <c r="E19" s="48"/>
      <c r="F19" s="48"/>
      <c r="G19" s="48"/>
      <c r="H19" s="48"/>
    </row>
    <row r="20" spans="1:14" ht="26.25" customHeight="1" x14ac:dyDescent="0.4">
      <c r="A20" s="45" t="s">
        <v>32</v>
      </c>
      <c r="B20" s="314" t="s">
        <v>135</v>
      </c>
      <c r="C20" s="314"/>
      <c r="D20" s="48"/>
      <c r="E20" s="48"/>
      <c r="F20" s="48"/>
      <c r="G20" s="48"/>
      <c r="H20" s="48"/>
    </row>
    <row r="21" spans="1:14" ht="26.25" customHeight="1" x14ac:dyDescent="0.4">
      <c r="A21" s="45" t="s">
        <v>33</v>
      </c>
      <c r="B21" s="314" t="str">
        <f>Lamivudine!B21</f>
        <v xml:space="preserve">Each film coated tablet contains Lamivudine 150mg Zidovudine 300mg Nevirapine 200mg </v>
      </c>
      <c r="C21" s="314"/>
      <c r="D21" s="314"/>
      <c r="E21" s="314"/>
      <c r="F21" s="314"/>
      <c r="G21" s="314"/>
      <c r="H21" s="314"/>
      <c r="I21" s="50"/>
    </row>
    <row r="22" spans="1:14" ht="26.25" customHeight="1" x14ac:dyDescent="0.4">
      <c r="A22" s="45" t="s">
        <v>34</v>
      </c>
      <c r="B22" s="51">
        <f>Lamivudine!B22</f>
        <v>42676</v>
      </c>
      <c r="C22" s="48"/>
      <c r="D22" s="48"/>
      <c r="E22" s="48"/>
      <c r="F22" s="48"/>
      <c r="G22" s="48"/>
      <c r="H22" s="48"/>
    </row>
    <row r="23" spans="1:14" ht="26.25" customHeight="1" x14ac:dyDescent="0.4">
      <c r="A23" s="45" t="s">
        <v>35</v>
      </c>
      <c r="B23" s="51">
        <f>Lamivudine!B23</f>
        <v>42688</v>
      </c>
      <c r="C23" s="48"/>
      <c r="D23" s="48"/>
      <c r="E23" s="48"/>
      <c r="F23" s="48"/>
      <c r="G23" s="48"/>
      <c r="H23" s="48"/>
    </row>
    <row r="24" spans="1:14" ht="18.75" x14ac:dyDescent="0.3">
      <c r="A24" s="45"/>
      <c r="B24" s="52"/>
    </row>
    <row r="25" spans="1:14" ht="18.75" x14ac:dyDescent="0.3">
      <c r="A25" s="53" t="s">
        <v>1</v>
      </c>
      <c r="B25" s="52"/>
    </row>
    <row r="26" spans="1:14" ht="26.25" customHeight="1" x14ac:dyDescent="0.4">
      <c r="A26" s="54" t="s">
        <v>4</v>
      </c>
      <c r="B26" s="316" t="s">
        <v>130</v>
      </c>
      <c r="C26" s="316"/>
    </row>
    <row r="27" spans="1:14" ht="26.25" customHeight="1" x14ac:dyDescent="0.4">
      <c r="A27" s="55" t="s">
        <v>45</v>
      </c>
      <c r="B27" s="317" t="s">
        <v>137</v>
      </c>
      <c r="C27" s="317"/>
    </row>
    <row r="28" spans="1:14" ht="27" customHeight="1" thickBot="1" x14ac:dyDescent="0.45">
      <c r="A28" s="55" t="s">
        <v>6</v>
      </c>
      <c r="B28" s="56">
        <v>99</v>
      </c>
    </row>
    <row r="29" spans="1:14" s="10" customFormat="1" ht="27" customHeight="1" thickBot="1" x14ac:dyDescent="0.45">
      <c r="A29" s="55" t="s">
        <v>46</v>
      </c>
      <c r="B29" s="57"/>
      <c r="C29" s="287" t="s">
        <v>47</v>
      </c>
      <c r="D29" s="288"/>
      <c r="E29" s="288"/>
      <c r="F29" s="288"/>
      <c r="G29" s="289"/>
      <c r="I29" s="58"/>
      <c r="J29" s="58"/>
      <c r="K29" s="58"/>
      <c r="L29" s="58"/>
    </row>
    <row r="30" spans="1:14" s="10" customFormat="1" ht="19.5" customHeight="1" thickBot="1" x14ac:dyDescent="0.35">
      <c r="A30" s="55" t="s">
        <v>48</v>
      </c>
      <c r="B30" s="59">
        <f>B28-B29</f>
        <v>99</v>
      </c>
      <c r="C30" s="60"/>
      <c r="D30" s="60"/>
      <c r="E30" s="60"/>
      <c r="F30" s="60"/>
      <c r="G30" s="61"/>
      <c r="I30" s="58"/>
      <c r="J30" s="58"/>
      <c r="K30" s="58"/>
      <c r="L30" s="58"/>
    </row>
    <row r="31" spans="1:14" s="10" customFormat="1" ht="27" customHeight="1" thickBot="1" x14ac:dyDescent="0.45">
      <c r="A31" s="55" t="s">
        <v>49</v>
      </c>
      <c r="B31" s="62">
        <v>1</v>
      </c>
      <c r="C31" s="290" t="s">
        <v>50</v>
      </c>
      <c r="D31" s="291"/>
      <c r="E31" s="291"/>
      <c r="F31" s="291"/>
      <c r="G31" s="291"/>
      <c r="H31" s="292"/>
      <c r="I31" s="58"/>
      <c r="J31" s="58"/>
      <c r="K31" s="58"/>
      <c r="L31" s="58"/>
    </row>
    <row r="32" spans="1:14" s="10" customFormat="1" ht="27" customHeight="1" thickBot="1" x14ac:dyDescent="0.45">
      <c r="A32" s="55" t="s">
        <v>51</v>
      </c>
      <c r="B32" s="62">
        <v>1</v>
      </c>
      <c r="C32" s="290" t="s">
        <v>52</v>
      </c>
      <c r="D32" s="291"/>
      <c r="E32" s="291"/>
      <c r="F32" s="291"/>
      <c r="G32" s="291"/>
      <c r="H32" s="292"/>
      <c r="I32" s="58"/>
      <c r="J32" s="58"/>
      <c r="K32" s="58"/>
      <c r="L32" s="63"/>
      <c r="M32" s="63"/>
      <c r="N32" s="64"/>
    </row>
    <row r="33" spans="1:14" s="10" customFormat="1" ht="17.25" customHeight="1" x14ac:dyDescent="0.3">
      <c r="A33" s="55"/>
      <c r="B33" s="65"/>
      <c r="C33" s="66"/>
      <c r="D33" s="66"/>
      <c r="E33" s="66"/>
      <c r="F33" s="66"/>
      <c r="G33" s="66"/>
      <c r="H33" s="66"/>
      <c r="I33" s="58"/>
      <c r="J33" s="58"/>
      <c r="K33" s="58"/>
      <c r="L33" s="63"/>
      <c r="M33" s="63"/>
      <c r="N33" s="64"/>
    </row>
    <row r="34" spans="1:14" s="10" customFormat="1" ht="18.75" x14ac:dyDescent="0.3">
      <c r="A34" s="55" t="s">
        <v>53</v>
      </c>
      <c r="B34" s="67">
        <f>B31/B32</f>
        <v>1</v>
      </c>
      <c r="C34" s="44" t="s">
        <v>54</v>
      </c>
      <c r="D34" s="44"/>
      <c r="E34" s="44"/>
      <c r="F34" s="44"/>
      <c r="G34" s="44"/>
      <c r="I34" s="58"/>
      <c r="J34" s="58"/>
      <c r="K34" s="58"/>
      <c r="L34" s="63"/>
      <c r="M34" s="63"/>
      <c r="N34" s="64"/>
    </row>
    <row r="35" spans="1:14" s="10" customFormat="1" ht="19.5" customHeight="1" thickBot="1" x14ac:dyDescent="0.35">
      <c r="A35" s="55"/>
      <c r="B35" s="59"/>
      <c r="G35" s="44"/>
      <c r="I35" s="58"/>
      <c r="J35" s="58"/>
      <c r="K35" s="58"/>
      <c r="L35" s="63"/>
      <c r="M35" s="63"/>
      <c r="N35" s="64"/>
    </row>
    <row r="36" spans="1:14" s="10" customFormat="1" ht="27" customHeight="1" thickBot="1" x14ac:dyDescent="0.45">
      <c r="A36" s="68" t="s">
        <v>55</v>
      </c>
      <c r="B36" s="69">
        <v>100</v>
      </c>
      <c r="C36" s="44"/>
      <c r="D36" s="293" t="s">
        <v>56</v>
      </c>
      <c r="E36" s="295"/>
      <c r="F36" s="293" t="s">
        <v>57</v>
      </c>
      <c r="G36" s="294"/>
      <c r="J36" s="58"/>
      <c r="K36" s="58"/>
      <c r="L36" s="63"/>
      <c r="M36" s="63"/>
      <c r="N36" s="64"/>
    </row>
    <row r="37" spans="1:14" s="10" customFormat="1" ht="27" customHeight="1" thickBot="1" x14ac:dyDescent="0.45">
      <c r="A37" s="70" t="s">
        <v>58</v>
      </c>
      <c r="B37" s="71">
        <v>1</v>
      </c>
      <c r="C37" s="72" t="s">
        <v>59</v>
      </c>
      <c r="D37" s="73" t="s">
        <v>60</v>
      </c>
      <c r="E37" s="74" t="s">
        <v>61</v>
      </c>
      <c r="F37" s="73" t="s">
        <v>60</v>
      </c>
      <c r="G37" s="75" t="s">
        <v>61</v>
      </c>
      <c r="I37" s="76" t="s">
        <v>62</v>
      </c>
      <c r="J37" s="58"/>
      <c r="K37" s="58"/>
      <c r="L37" s="63"/>
      <c r="M37" s="63"/>
      <c r="N37" s="64"/>
    </row>
    <row r="38" spans="1:14" s="10" customFormat="1" ht="26.25" customHeight="1" x14ac:dyDescent="0.4">
      <c r="A38" s="70" t="s">
        <v>63</v>
      </c>
      <c r="B38" s="71">
        <v>1</v>
      </c>
      <c r="C38" s="77">
        <v>1</v>
      </c>
      <c r="D38" s="78">
        <v>49295769</v>
      </c>
      <c r="E38" s="79">
        <f>IF(ISBLANK(D38),"-",$D$48/$D$45*D38)</f>
        <v>53160540.278227113</v>
      </c>
      <c r="F38" s="78">
        <v>46732666</v>
      </c>
      <c r="G38" s="80">
        <f>IF(ISBLANK(F38),"-",$D$48/$F$45*F38)</f>
        <v>52999303.665396482</v>
      </c>
      <c r="I38" s="81"/>
      <c r="J38" s="58"/>
      <c r="K38" s="58"/>
      <c r="L38" s="63"/>
      <c r="M38" s="63"/>
      <c r="N38" s="64"/>
    </row>
    <row r="39" spans="1:14" s="10" customFormat="1" ht="26.25" customHeight="1" x14ac:dyDescent="0.4">
      <c r="A39" s="70" t="s">
        <v>64</v>
      </c>
      <c r="B39" s="71">
        <v>1</v>
      </c>
      <c r="C39" s="82">
        <v>2</v>
      </c>
      <c r="D39" s="83">
        <v>49283380</v>
      </c>
      <c r="E39" s="84">
        <f>IF(ISBLANK(D39),"-",$D$48/$D$45*D39)</f>
        <v>53147179.984902404</v>
      </c>
      <c r="F39" s="83">
        <v>47115358</v>
      </c>
      <c r="G39" s="85">
        <f>IF(ISBLANK(F39),"-",$D$48/$F$45*F39)</f>
        <v>53433312.919615321</v>
      </c>
      <c r="I39" s="274">
        <f>ABS((F43/D43*D42)-F42)/D42</f>
        <v>1.0391800548410974E-3</v>
      </c>
      <c r="J39" s="58"/>
      <c r="K39" s="58"/>
      <c r="L39" s="63"/>
      <c r="M39" s="63"/>
      <c r="N39" s="64"/>
    </row>
    <row r="40" spans="1:14" ht="26.25" customHeight="1" x14ac:dyDescent="0.4">
      <c r="A40" s="70" t="s">
        <v>65</v>
      </c>
      <c r="B40" s="71">
        <v>1</v>
      </c>
      <c r="C40" s="82">
        <v>3</v>
      </c>
      <c r="D40" s="83">
        <v>49686735</v>
      </c>
      <c r="E40" s="84">
        <f>IF(ISBLANK(D40),"-",$D$48/$D$45*D40)</f>
        <v>53582157.877709478</v>
      </c>
      <c r="F40" s="83">
        <v>46982400</v>
      </c>
      <c r="G40" s="85">
        <f>IF(ISBLANK(F40),"-",$D$48/$F$45*F40)</f>
        <v>53282525.857376158</v>
      </c>
      <c r="I40" s="274"/>
      <c r="L40" s="63"/>
      <c r="M40" s="63"/>
      <c r="N40" s="44"/>
    </row>
    <row r="41" spans="1:14" ht="27" customHeight="1" thickBot="1" x14ac:dyDescent="0.45">
      <c r="A41" s="70" t="s">
        <v>66</v>
      </c>
      <c r="B41" s="71">
        <v>1</v>
      </c>
      <c r="C41" s="86">
        <v>4</v>
      </c>
      <c r="D41" s="87"/>
      <c r="E41" s="88" t="str">
        <f>IF(ISBLANK(D41),"-",$D$48/$D$45*D41)</f>
        <v>-</v>
      </c>
      <c r="F41" s="87"/>
      <c r="G41" s="89" t="str">
        <f>IF(ISBLANK(F41),"-",$D$48/$F$45*F41)</f>
        <v>-</v>
      </c>
      <c r="I41" s="90"/>
      <c r="L41" s="63"/>
      <c r="M41" s="63"/>
      <c r="N41" s="44"/>
    </row>
    <row r="42" spans="1:14" ht="27" customHeight="1" thickBot="1" x14ac:dyDescent="0.45">
      <c r="A42" s="70" t="s">
        <v>67</v>
      </c>
      <c r="B42" s="71">
        <v>1</v>
      </c>
      <c r="C42" s="91" t="s">
        <v>68</v>
      </c>
      <c r="D42" s="92">
        <f>AVERAGE(D38:D41)</f>
        <v>49421961.333333336</v>
      </c>
      <c r="E42" s="93">
        <f>AVERAGE(E38:E41)</f>
        <v>53296626.046946324</v>
      </c>
      <c r="F42" s="92">
        <f>AVERAGE(F38:F41)</f>
        <v>46943474.666666664</v>
      </c>
      <c r="G42" s="94">
        <f>AVERAGE(G38:G41)</f>
        <v>53238380.814129323</v>
      </c>
      <c r="H42" s="34"/>
    </row>
    <row r="43" spans="1:14" ht="26.25" customHeight="1" x14ac:dyDescent="0.4">
      <c r="A43" s="70" t="s">
        <v>69</v>
      </c>
      <c r="B43" s="71">
        <v>1</v>
      </c>
      <c r="C43" s="95" t="s">
        <v>70</v>
      </c>
      <c r="D43" s="96">
        <v>28.1</v>
      </c>
      <c r="E43" s="44"/>
      <c r="F43" s="96">
        <v>26.72</v>
      </c>
      <c r="H43" s="34"/>
    </row>
    <row r="44" spans="1:14" ht="26.25" customHeight="1" x14ac:dyDescent="0.4">
      <c r="A44" s="70" t="s">
        <v>71</v>
      </c>
      <c r="B44" s="71">
        <v>1</v>
      </c>
      <c r="C44" s="97" t="s">
        <v>72</v>
      </c>
      <c r="D44" s="98">
        <f>D43*$B$34</f>
        <v>28.1</v>
      </c>
      <c r="E44" s="99"/>
      <c r="F44" s="98">
        <f>F43*$B$34</f>
        <v>26.72</v>
      </c>
      <c r="H44" s="34"/>
    </row>
    <row r="45" spans="1:14" ht="19.5" customHeight="1" thickBot="1" x14ac:dyDescent="0.35">
      <c r="A45" s="70" t="s">
        <v>73</v>
      </c>
      <c r="B45" s="82">
        <f>(B44/B43)*(B42/B41)*(B40/B39)*(B38/B37)*B36</f>
        <v>100</v>
      </c>
      <c r="C45" s="97" t="s">
        <v>74</v>
      </c>
      <c r="D45" s="100">
        <f>D44*$B$30/100</f>
        <v>27.819000000000003</v>
      </c>
      <c r="E45" s="101"/>
      <c r="F45" s="100">
        <f>F44*$B$30/100</f>
        <v>26.452799999999996</v>
      </c>
      <c r="H45" s="34"/>
    </row>
    <row r="46" spans="1:14" ht="19.5" customHeight="1" thickBot="1" x14ac:dyDescent="0.35">
      <c r="A46" s="275" t="s">
        <v>75</v>
      </c>
      <c r="B46" s="279"/>
      <c r="C46" s="97" t="s">
        <v>76</v>
      </c>
      <c r="D46" s="102">
        <f>D45/$B$45</f>
        <v>0.27819000000000005</v>
      </c>
      <c r="E46" s="103"/>
      <c r="F46" s="104">
        <f>F45/$B$45</f>
        <v>0.26452799999999999</v>
      </c>
      <c r="H46" s="34"/>
    </row>
    <row r="47" spans="1:14" ht="27" customHeight="1" thickBot="1" x14ac:dyDescent="0.45">
      <c r="A47" s="277"/>
      <c r="B47" s="280"/>
      <c r="C47" s="105" t="s">
        <v>77</v>
      </c>
      <c r="D47" s="106">
        <v>0.3</v>
      </c>
      <c r="E47" s="107"/>
      <c r="F47" s="103"/>
      <c r="H47" s="34"/>
    </row>
    <row r="48" spans="1:14" ht="18.75" x14ac:dyDescent="0.3">
      <c r="C48" s="108" t="s">
        <v>78</v>
      </c>
      <c r="D48" s="100">
        <f>D47*$B$45</f>
        <v>30</v>
      </c>
      <c r="F48" s="109"/>
      <c r="H48" s="34"/>
    </row>
    <row r="49" spans="1:12" ht="19.5" customHeight="1" thickBot="1" x14ac:dyDescent="0.35">
      <c r="C49" s="110" t="s">
        <v>79</v>
      </c>
      <c r="D49" s="111">
        <f>D48/B34</f>
        <v>30</v>
      </c>
      <c r="F49" s="109"/>
      <c r="H49" s="34"/>
    </row>
    <row r="50" spans="1:12" ht="18.75" x14ac:dyDescent="0.3">
      <c r="C50" s="68" t="s">
        <v>80</v>
      </c>
      <c r="D50" s="112">
        <f>AVERAGE(E38:E41,G38:G41)</f>
        <v>53267503.43053782</v>
      </c>
      <c r="F50" s="113"/>
      <c r="H50" s="34"/>
    </row>
    <row r="51" spans="1:12" ht="18.75" x14ac:dyDescent="0.3">
      <c r="C51" s="70" t="s">
        <v>81</v>
      </c>
      <c r="D51" s="114">
        <f>STDEV(E38:E41,G38:G41)/D50</f>
        <v>3.9786356913680994E-3</v>
      </c>
      <c r="F51" s="113"/>
      <c r="H51" s="34"/>
    </row>
    <row r="52" spans="1:12" ht="19.5" customHeight="1" thickBot="1" x14ac:dyDescent="0.35">
      <c r="C52" s="115" t="s">
        <v>17</v>
      </c>
      <c r="D52" s="116">
        <f>COUNT(E38:E41,G38:G41)</f>
        <v>6</v>
      </c>
      <c r="F52" s="113"/>
    </row>
    <row r="54" spans="1:12" ht="18.75" x14ac:dyDescent="0.3">
      <c r="A54" s="117" t="s">
        <v>1</v>
      </c>
      <c r="B54" s="118" t="s">
        <v>82</v>
      </c>
    </row>
    <row r="55" spans="1:12" ht="18.75" x14ac:dyDescent="0.3">
      <c r="A55" s="44" t="s">
        <v>83</v>
      </c>
      <c r="B55" s="119" t="str">
        <f>B21</f>
        <v xml:space="preserve">Each film coated tablet contains Lamivudine 150mg Zidovudine 300mg Nevirapine 200mg </v>
      </c>
    </row>
    <row r="56" spans="1:12" ht="26.25" customHeight="1" x14ac:dyDescent="0.4">
      <c r="A56" s="119" t="s">
        <v>84</v>
      </c>
      <c r="B56" s="120">
        <v>300</v>
      </c>
      <c r="C56" s="44" t="str">
        <f>B20</f>
        <v>Lamivudine/Nevirapine/Zidovudine</v>
      </c>
      <c r="H56" s="99"/>
    </row>
    <row r="57" spans="1:12" ht="18.75" x14ac:dyDescent="0.3">
      <c r="A57" s="119" t="s">
        <v>85</v>
      </c>
      <c r="B57" s="121">
        <f>Lamivudine!B57</f>
        <v>1119.3375000000001</v>
      </c>
      <c r="H57" s="99"/>
    </row>
    <row r="58" spans="1:12" ht="19.5" customHeight="1" thickBot="1" x14ac:dyDescent="0.35">
      <c r="H58" s="99"/>
    </row>
    <row r="59" spans="1:12" s="10" customFormat="1" ht="27" customHeight="1" thickBot="1" x14ac:dyDescent="0.45">
      <c r="A59" s="68" t="s">
        <v>86</v>
      </c>
      <c r="B59" s="69">
        <v>200</v>
      </c>
      <c r="C59" s="44"/>
      <c r="D59" s="122" t="s">
        <v>87</v>
      </c>
      <c r="E59" s="123" t="s">
        <v>59</v>
      </c>
      <c r="F59" s="123" t="s">
        <v>60</v>
      </c>
      <c r="G59" s="123" t="s">
        <v>88</v>
      </c>
      <c r="H59" s="72" t="s">
        <v>89</v>
      </c>
      <c r="L59" s="58"/>
    </row>
    <row r="60" spans="1:12" s="10" customFormat="1" ht="26.25" customHeight="1" x14ac:dyDescent="0.4">
      <c r="A60" s="70" t="s">
        <v>90</v>
      </c>
      <c r="B60" s="71">
        <v>4</v>
      </c>
      <c r="C60" s="296" t="s">
        <v>91</v>
      </c>
      <c r="D60" s="299">
        <f>Lamivudine!D60</f>
        <v>1140.26</v>
      </c>
      <c r="E60" s="124">
        <v>1</v>
      </c>
      <c r="F60" s="125"/>
      <c r="G60" s="126" t="str">
        <f>IF(ISBLANK(F60),"-",(F60/$D$50*$D$47*$B$68)*($B$57/$D$60))</f>
        <v>-</v>
      </c>
      <c r="H60" s="127" t="str">
        <f t="shared" ref="H60:H71" si="0">IF(ISBLANK(F60),"-",(G60/$B$56)*100)</f>
        <v>-</v>
      </c>
      <c r="L60" s="58"/>
    </row>
    <row r="61" spans="1:12" s="10" customFormat="1" ht="26.25" customHeight="1" x14ac:dyDescent="0.4">
      <c r="A61" s="70" t="s">
        <v>92</v>
      </c>
      <c r="B61" s="71">
        <v>20</v>
      </c>
      <c r="C61" s="297"/>
      <c r="D61" s="300"/>
      <c r="E61" s="128">
        <v>2</v>
      </c>
      <c r="F61" s="83">
        <v>51844740</v>
      </c>
      <c r="G61" s="129">
        <f>IF(ISBLANK(F61),"-",(F61/$D$50*$D$47*$B$68)*($B$57/$D$60))</f>
        <v>286.62942807066423</v>
      </c>
      <c r="H61" s="130">
        <f t="shared" si="0"/>
        <v>95.543142690221401</v>
      </c>
      <c r="L61" s="58"/>
    </row>
    <row r="62" spans="1:12" s="10" customFormat="1" ht="26.25" customHeight="1" x14ac:dyDescent="0.4">
      <c r="A62" s="70" t="s">
        <v>93</v>
      </c>
      <c r="B62" s="71">
        <v>1</v>
      </c>
      <c r="C62" s="297"/>
      <c r="D62" s="300"/>
      <c r="E62" s="128">
        <v>3</v>
      </c>
      <c r="F62" s="131"/>
      <c r="G62" s="129" t="str">
        <f>IF(ISBLANK(F62),"-",(F62/$D$50*$D$47*$B$68)*($B$57/$D$60))</f>
        <v>-</v>
      </c>
      <c r="H62" s="130" t="str">
        <f t="shared" si="0"/>
        <v>-</v>
      </c>
      <c r="L62" s="58"/>
    </row>
    <row r="63" spans="1:12" ht="27" customHeight="1" thickBot="1" x14ac:dyDescent="0.45">
      <c r="A63" s="70" t="s">
        <v>94</v>
      </c>
      <c r="B63" s="71">
        <v>1</v>
      </c>
      <c r="C63" s="298"/>
      <c r="D63" s="301"/>
      <c r="E63" s="132">
        <v>4</v>
      </c>
      <c r="F63" s="133"/>
      <c r="G63" s="129" t="str">
        <f>IF(ISBLANK(F63),"-",(F63/$D$50*$D$47*$B$68)*($B$57/$D$60))</f>
        <v>-</v>
      </c>
      <c r="H63" s="130" t="str">
        <f t="shared" si="0"/>
        <v>-</v>
      </c>
    </row>
    <row r="64" spans="1:12" ht="26.25" customHeight="1" x14ac:dyDescent="0.4">
      <c r="A64" s="70" t="s">
        <v>95</v>
      </c>
      <c r="B64" s="71">
        <v>1</v>
      </c>
      <c r="C64" s="296" t="s">
        <v>96</v>
      </c>
      <c r="D64" s="299">
        <f>Lamivudine!D64</f>
        <v>1129.25</v>
      </c>
      <c r="E64" s="124">
        <v>1</v>
      </c>
      <c r="F64" s="125">
        <v>53164842</v>
      </c>
      <c r="G64" s="126">
        <f>IF(ISBLANK(F64),"-",(F64/$D$50*$D$47*$B$68)*($B$57/$D$64))</f>
        <v>296.79350607627782</v>
      </c>
      <c r="H64" s="127">
        <f t="shared" si="0"/>
        <v>98.931168692092612</v>
      </c>
    </row>
    <row r="65" spans="1:8" ht="26.25" customHeight="1" x14ac:dyDescent="0.4">
      <c r="A65" s="70" t="s">
        <v>97</v>
      </c>
      <c r="B65" s="71">
        <v>1</v>
      </c>
      <c r="C65" s="297"/>
      <c r="D65" s="300"/>
      <c r="E65" s="128">
        <v>2</v>
      </c>
      <c r="F65" s="83">
        <v>53286841</v>
      </c>
      <c r="G65" s="129">
        <f>IF(ISBLANK(F65),"-",(F65/$D$50*$D$47*$B$68)*($B$57/$D$64))</f>
        <v>297.4745672735969</v>
      </c>
      <c r="H65" s="130">
        <f t="shared" si="0"/>
        <v>99.158189091198963</v>
      </c>
    </row>
    <row r="66" spans="1:8" ht="26.25" customHeight="1" x14ac:dyDescent="0.4">
      <c r="A66" s="70" t="s">
        <v>98</v>
      </c>
      <c r="B66" s="71">
        <v>1</v>
      </c>
      <c r="C66" s="297"/>
      <c r="D66" s="300"/>
      <c r="E66" s="128">
        <v>3</v>
      </c>
      <c r="F66" s="83">
        <v>53526631</v>
      </c>
      <c r="G66" s="129">
        <f>IF(ISBLANK(F66),"-",(F66/$D$50*$D$47*$B$68)*($B$57/$D$64))</f>
        <v>298.81319844684549</v>
      </c>
      <c r="H66" s="130">
        <f t="shared" si="0"/>
        <v>99.604399482281821</v>
      </c>
    </row>
    <row r="67" spans="1:8" ht="27" customHeight="1" thickBot="1" x14ac:dyDescent="0.45">
      <c r="A67" s="70" t="s">
        <v>99</v>
      </c>
      <c r="B67" s="71">
        <v>1</v>
      </c>
      <c r="C67" s="298"/>
      <c r="D67" s="301"/>
      <c r="E67" s="132">
        <v>4</v>
      </c>
      <c r="F67" s="133"/>
      <c r="G67" s="134" t="str">
        <f>IF(ISBLANK(F67),"-",(F67/$D$50*$D$47*$B$68)*($B$57/$D$64))</f>
        <v>-</v>
      </c>
      <c r="H67" s="135" t="str">
        <f t="shared" si="0"/>
        <v>-</v>
      </c>
    </row>
    <row r="68" spans="1:8" ht="26.25" customHeight="1" x14ac:dyDescent="0.4">
      <c r="A68" s="70" t="s">
        <v>100</v>
      </c>
      <c r="B68" s="136">
        <f>(B67/B66)*(B65/B64)*(B63/B62)*(B61/B60)*B59</f>
        <v>1000</v>
      </c>
      <c r="C68" s="296" t="s">
        <v>101</v>
      </c>
      <c r="D68" s="299">
        <f>Lamivudine!D68</f>
        <v>1130.8900000000001</v>
      </c>
      <c r="E68" s="124">
        <v>1</v>
      </c>
      <c r="F68" s="125">
        <v>53254340</v>
      </c>
      <c r="G68" s="126">
        <f>IF(ISBLANK(F68),"-",(F68/$D$50*$D$47*$B$68)*($B$57/$D$68))</f>
        <v>296.86199985425117</v>
      </c>
      <c r="H68" s="130">
        <f t="shared" si="0"/>
        <v>98.95399995141706</v>
      </c>
    </row>
    <row r="69" spans="1:8" ht="27" customHeight="1" thickBot="1" x14ac:dyDescent="0.45">
      <c r="A69" s="115" t="s">
        <v>102</v>
      </c>
      <c r="B69" s="137">
        <f>(D47*B68)/B56*B57</f>
        <v>1119.3375000000001</v>
      </c>
      <c r="C69" s="297"/>
      <c r="D69" s="300"/>
      <c r="E69" s="128">
        <v>2</v>
      </c>
      <c r="F69" s="83">
        <v>51302379</v>
      </c>
      <c r="G69" s="129">
        <f>IF(ISBLANK(F69),"-",(F69/$D$50*$D$47*$B$68)*($B$57/$D$68))</f>
        <v>285.98095154724928</v>
      </c>
      <c r="H69" s="130">
        <f t="shared" si="0"/>
        <v>95.326983849083092</v>
      </c>
    </row>
    <row r="70" spans="1:8" ht="26.25" customHeight="1" x14ac:dyDescent="0.4">
      <c r="A70" s="303" t="s">
        <v>75</v>
      </c>
      <c r="B70" s="304"/>
      <c r="C70" s="297"/>
      <c r="D70" s="300"/>
      <c r="E70" s="128">
        <v>3</v>
      </c>
      <c r="F70" s="83">
        <v>53361353</v>
      </c>
      <c r="G70" s="129">
        <f>IF(ISBLANK(F70),"-",(F70/$D$50*$D$47*$B$68)*($B$57/$D$68))</f>
        <v>297.45853514490358</v>
      </c>
      <c r="H70" s="130">
        <f t="shared" si="0"/>
        <v>99.152845048301202</v>
      </c>
    </row>
    <row r="71" spans="1:8" ht="27" customHeight="1" thickBot="1" x14ac:dyDescent="0.45">
      <c r="A71" s="305"/>
      <c r="B71" s="306"/>
      <c r="C71" s="302"/>
      <c r="D71" s="301"/>
      <c r="E71" s="132">
        <v>4</v>
      </c>
      <c r="F71" s="133"/>
      <c r="G71" s="134" t="str">
        <f>IF(ISBLANK(F71),"-",(F71/$D$50*$D$47*$B$68)*($B$57/$D$68))</f>
        <v>-</v>
      </c>
      <c r="H71" s="135" t="str">
        <f t="shared" si="0"/>
        <v>-</v>
      </c>
    </row>
    <row r="72" spans="1:8" ht="26.25" customHeight="1" x14ac:dyDescent="0.4">
      <c r="A72" s="99"/>
      <c r="B72" s="99"/>
      <c r="C72" s="99"/>
      <c r="D72" s="99"/>
      <c r="E72" s="99"/>
      <c r="F72" s="138" t="s">
        <v>68</v>
      </c>
      <c r="G72" s="139">
        <f>AVERAGE(G60:G71)</f>
        <v>294.28745520196981</v>
      </c>
      <c r="H72" s="140">
        <f>AVERAGE(H60:H71)</f>
        <v>98.095818400656597</v>
      </c>
    </row>
    <row r="73" spans="1:8" ht="26.25" customHeight="1" x14ac:dyDescent="0.4">
      <c r="C73" s="99"/>
      <c r="D73" s="99"/>
      <c r="E73" s="99"/>
      <c r="F73" s="141" t="s">
        <v>81</v>
      </c>
      <c r="G73" s="142">
        <f>STDEV(G60:G71)/G72</f>
        <v>1.8676217440721093E-2</v>
      </c>
      <c r="H73" s="142">
        <f>STDEV(H60:H71)/H72</f>
        <v>1.8676217440721114E-2</v>
      </c>
    </row>
    <row r="74" spans="1:8" ht="27" customHeight="1" thickBot="1" x14ac:dyDescent="0.45">
      <c r="A74" s="99"/>
      <c r="B74" s="99"/>
      <c r="C74" s="99"/>
      <c r="D74" s="99"/>
      <c r="E74" s="101"/>
      <c r="F74" s="143" t="s">
        <v>17</v>
      </c>
      <c r="G74" s="144">
        <f>COUNT(G60:G71)</f>
        <v>7</v>
      </c>
      <c r="H74" s="144">
        <f>COUNT(H60:H71)</f>
        <v>7</v>
      </c>
    </row>
    <row r="76" spans="1:8" ht="26.25" customHeight="1" x14ac:dyDescent="0.4">
      <c r="A76" s="54" t="s">
        <v>103</v>
      </c>
      <c r="B76" s="55" t="s">
        <v>104</v>
      </c>
      <c r="C76" s="283" t="str">
        <f>B26</f>
        <v>Zidovudine</v>
      </c>
      <c r="D76" s="283"/>
      <c r="E76" s="44" t="s">
        <v>105</v>
      </c>
      <c r="F76" s="44"/>
      <c r="G76" s="145">
        <f>H72</f>
        <v>98.095818400656597</v>
      </c>
      <c r="H76" s="59"/>
    </row>
    <row r="77" spans="1:8" ht="18.75" x14ac:dyDescent="0.3">
      <c r="A77" s="53" t="s">
        <v>106</v>
      </c>
      <c r="B77" s="53" t="s">
        <v>107</v>
      </c>
    </row>
    <row r="78" spans="1:8" ht="18.75" x14ac:dyDescent="0.3">
      <c r="A78" s="53"/>
      <c r="B78" s="53"/>
    </row>
    <row r="79" spans="1:8" ht="26.25" customHeight="1" x14ac:dyDescent="0.4">
      <c r="A79" s="54" t="s">
        <v>4</v>
      </c>
      <c r="B79" s="285" t="str">
        <f>B26</f>
        <v>Zidovudine</v>
      </c>
      <c r="C79" s="285"/>
    </row>
    <row r="80" spans="1:8" ht="26.25" customHeight="1" x14ac:dyDescent="0.4">
      <c r="A80" s="55" t="s">
        <v>45</v>
      </c>
      <c r="B80" s="285" t="str">
        <f>B27</f>
        <v>Z1-1</v>
      </c>
      <c r="C80" s="285"/>
    </row>
    <row r="81" spans="1:12" ht="27" customHeight="1" thickBot="1" x14ac:dyDescent="0.45">
      <c r="A81" s="55" t="s">
        <v>6</v>
      </c>
      <c r="B81" s="56">
        <f>B28</f>
        <v>99</v>
      </c>
    </row>
    <row r="82" spans="1:12" s="10" customFormat="1" ht="27" customHeight="1" thickBot="1" x14ac:dyDescent="0.45">
      <c r="A82" s="55" t="s">
        <v>46</v>
      </c>
      <c r="B82" s="57">
        <v>0</v>
      </c>
      <c r="C82" s="287" t="s">
        <v>47</v>
      </c>
      <c r="D82" s="288"/>
      <c r="E82" s="288"/>
      <c r="F82" s="288"/>
      <c r="G82" s="289"/>
      <c r="I82" s="58"/>
      <c r="J82" s="58"/>
      <c r="K82" s="58"/>
      <c r="L82" s="58"/>
    </row>
    <row r="83" spans="1:12" s="10" customFormat="1" ht="19.5" customHeight="1" thickBot="1" x14ac:dyDescent="0.35">
      <c r="A83" s="55" t="s">
        <v>48</v>
      </c>
      <c r="B83" s="59">
        <f>B81-B82</f>
        <v>99</v>
      </c>
      <c r="C83" s="60"/>
      <c r="D83" s="60"/>
      <c r="E83" s="60"/>
      <c r="F83" s="60"/>
      <c r="G83" s="61"/>
      <c r="I83" s="58"/>
      <c r="J83" s="58"/>
      <c r="K83" s="58"/>
      <c r="L83" s="58"/>
    </row>
    <row r="84" spans="1:12" s="10" customFormat="1" ht="27" customHeight="1" thickBot="1" x14ac:dyDescent="0.45">
      <c r="A84" s="55" t="s">
        <v>49</v>
      </c>
      <c r="B84" s="62">
        <v>1</v>
      </c>
      <c r="C84" s="290" t="s">
        <v>108</v>
      </c>
      <c r="D84" s="291"/>
      <c r="E84" s="291"/>
      <c r="F84" s="291"/>
      <c r="G84" s="291"/>
      <c r="H84" s="292"/>
      <c r="I84" s="58"/>
      <c r="J84" s="58"/>
      <c r="K84" s="58"/>
      <c r="L84" s="58"/>
    </row>
    <row r="85" spans="1:12" s="10" customFormat="1" ht="27" customHeight="1" thickBot="1" x14ac:dyDescent="0.45">
      <c r="A85" s="55" t="s">
        <v>51</v>
      </c>
      <c r="B85" s="62">
        <v>1</v>
      </c>
      <c r="C85" s="290" t="s">
        <v>109</v>
      </c>
      <c r="D85" s="291"/>
      <c r="E85" s="291"/>
      <c r="F85" s="291"/>
      <c r="G85" s="291"/>
      <c r="H85" s="292"/>
      <c r="I85" s="58"/>
      <c r="J85" s="58"/>
      <c r="K85" s="58"/>
      <c r="L85" s="58"/>
    </row>
    <row r="86" spans="1:12" s="10" customFormat="1" ht="18.75" x14ac:dyDescent="0.3">
      <c r="A86" s="55"/>
      <c r="B86" s="65"/>
      <c r="C86" s="66"/>
      <c r="D86" s="66"/>
      <c r="E86" s="66"/>
      <c r="F86" s="66"/>
      <c r="G86" s="66"/>
      <c r="H86" s="66"/>
      <c r="I86" s="58"/>
      <c r="J86" s="58"/>
      <c r="K86" s="58"/>
      <c r="L86" s="58"/>
    </row>
    <row r="87" spans="1:12" s="10" customFormat="1" ht="18.75" x14ac:dyDescent="0.3">
      <c r="A87" s="55" t="s">
        <v>53</v>
      </c>
      <c r="B87" s="67">
        <f>B84/B85</f>
        <v>1</v>
      </c>
      <c r="C87" s="44" t="s">
        <v>54</v>
      </c>
      <c r="D87" s="44"/>
      <c r="E87" s="44"/>
      <c r="F87" s="44"/>
      <c r="G87" s="44"/>
      <c r="I87" s="58"/>
      <c r="J87" s="58"/>
      <c r="K87" s="58"/>
      <c r="L87" s="58"/>
    </row>
    <row r="88" spans="1:12" ht="19.5" customHeight="1" thickBot="1" x14ac:dyDescent="0.35">
      <c r="A88" s="53"/>
      <c r="B88" s="53"/>
    </row>
    <row r="89" spans="1:12" ht="27" customHeight="1" thickBot="1" x14ac:dyDescent="0.45">
      <c r="A89" s="68" t="s">
        <v>55</v>
      </c>
      <c r="B89" s="69">
        <v>100</v>
      </c>
      <c r="D89" s="146" t="s">
        <v>56</v>
      </c>
      <c r="E89" s="147"/>
      <c r="F89" s="293" t="s">
        <v>57</v>
      </c>
      <c r="G89" s="294"/>
    </row>
    <row r="90" spans="1:12" ht="27" customHeight="1" thickBot="1" x14ac:dyDescent="0.45">
      <c r="A90" s="70" t="s">
        <v>58</v>
      </c>
      <c r="B90" s="71">
        <v>1</v>
      </c>
      <c r="C90" s="148" t="s">
        <v>59</v>
      </c>
      <c r="D90" s="73" t="s">
        <v>60</v>
      </c>
      <c r="E90" s="74" t="s">
        <v>61</v>
      </c>
      <c r="F90" s="73" t="s">
        <v>60</v>
      </c>
      <c r="G90" s="149" t="s">
        <v>61</v>
      </c>
      <c r="I90" s="76" t="s">
        <v>62</v>
      </c>
    </row>
    <row r="91" spans="1:12" ht="26.25" customHeight="1" x14ac:dyDescent="0.4">
      <c r="A91" s="70" t="s">
        <v>63</v>
      </c>
      <c r="B91" s="71">
        <v>1</v>
      </c>
      <c r="C91" s="150">
        <v>1</v>
      </c>
      <c r="D91" s="260">
        <v>93430894</v>
      </c>
      <c r="E91" s="79">
        <f>IF(ISBLANK(D91),"-",$D$101/$D$98*D91)</f>
        <v>105706362.45972264</v>
      </c>
      <c r="F91" s="260">
        <v>92087794</v>
      </c>
      <c r="G91" s="80">
        <f>IF(ISBLANK(F91),"-",$D$101/$F$98*F91)</f>
        <v>106003388.87449996</v>
      </c>
      <c r="I91" s="81"/>
    </row>
    <row r="92" spans="1:12" ht="26.25" customHeight="1" x14ac:dyDescent="0.4">
      <c r="A92" s="70" t="s">
        <v>64</v>
      </c>
      <c r="B92" s="71">
        <v>1</v>
      </c>
      <c r="C92" s="99">
        <v>2</v>
      </c>
      <c r="D92" s="261">
        <v>93437543</v>
      </c>
      <c r="E92" s="84">
        <f>IF(ISBLANK(D92),"-",$D$101/$D$98*D92)</f>
        <v>105713885.04217802</v>
      </c>
      <c r="F92" s="261">
        <v>92166388</v>
      </c>
      <c r="G92" s="85">
        <f>IF(ISBLANK(F92),"-",$D$101/$F$98*F92)</f>
        <v>106093859.39163715</v>
      </c>
      <c r="I92" s="274">
        <f>ABS((F96/D96*D95)-F95)/D95</f>
        <v>1.6559882727218078E-3</v>
      </c>
    </row>
    <row r="93" spans="1:12" ht="26.25" customHeight="1" x14ac:dyDescent="0.4">
      <c r="A93" s="70" t="s">
        <v>65</v>
      </c>
      <c r="B93" s="71">
        <v>1</v>
      </c>
      <c r="C93" s="99">
        <v>3</v>
      </c>
      <c r="D93" s="261">
        <v>93935809</v>
      </c>
      <c r="E93" s="84">
        <f>IF(ISBLANK(D93),"-",$D$101/$D$98*D93)</f>
        <v>106277615.98964553</v>
      </c>
      <c r="F93" s="261">
        <v>92202903</v>
      </c>
      <c r="G93" s="85">
        <f>IF(ISBLANK(F93),"-",$D$101/$F$98*F93)</f>
        <v>106135892.25589223</v>
      </c>
      <c r="I93" s="274"/>
    </row>
    <row r="94" spans="1:12" ht="27" customHeight="1" thickBot="1" x14ac:dyDescent="0.45">
      <c r="A94" s="70" t="s">
        <v>66</v>
      </c>
      <c r="B94" s="71">
        <v>1</v>
      </c>
      <c r="C94" s="151">
        <v>4</v>
      </c>
      <c r="D94" s="262"/>
      <c r="E94" s="88" t="str">
        <f>IF(ISBLANK(D94),"-",$D$101/$D$98*D94)</f>
        <v>-</v>
      </c>
      <c r="F94" s="263"/>
      <c r="G94" s="89" t="str">
        <f>IF(ISBLANK(F94),"-",$D$101/$F$98*F94)</f>
        <v>-</v>
      </c>
      <c r="I94" s="90"/>
    </row>
    <row r="95" spans="1:12" ht="27" customHeight="1" thickBot="1" x14ac:dyDescent="0.45">
      <c r="A95" s="70" t="s">
        <v>67</v>
      </c>
      <c r="B95" s="71">
        <v>1</v>
      </c>
      <c r="C95" s="55" t="s">
        <v>68</v>
      </c>
      <c r="D95" s="152">
        <f>AVERAGE(D91:D94)</f>
        <v>93601415.333333328</v>
      </c>
      <c r="E95" s="93">
        <f>AVERAGE(E91:E94)</f>
        <v>105899287.8305154</v>
      </c>
      <c r="F95" s="153">
        <f>AVERAGE(F91:F94)</f>
        <v>92152361.666666672</v>
      </c>
      <c r="G95" s="154">
        <f>AVERAGE(G91:G94)</f>
        <v>106077713.50734311</v>
      </c>
    </row>
    <row r="96" spans="1:12" ht="26.25" customHeight="1" x14ac:dyDescent="0.4">
      <c r="A96" s="70" t="s">
        <v>69</v>
      </c>
      <c r="B96" s="56">
        <v>1</v>
      </c>
      <c r="C96" s="155" t="s">
        <v>110</v>
      </c>
      <c r="D96" s="156">
        <v>29.76</v>
      </c>
      <c r="E96" s="44"/>
      <c r="F96" s="96">
        <v>29.25</v>
      </c>
    </row>
    <row r="97" spans="1:10" ht="26.25" customHeight="1" x14ac:dyDescent="0.4">
      <c r="A97" s="70" t="s">
        <v>71</v>
      </c>
      <c r="B97" s="56">
        <v>1</v>
      </c>
      <c r="C97" s="157" t="s">
        <v>111</v>
      </c>
      <c r="D97" s="158">
        <f>D96*$B$87</f>
        <v>29.76</v>
      </c>
      <c r="E97" s="99"/>
      <c r="F97" s="98">
        <f>F96*$B$87</f>
        <v>29.25</v>
      </c>
    </row>
    <row r="98" spans="1:10" ht="19.5" customHeight="1" thickBot="1" x14ac:dyDescent="0.35">
      <c r="A98" s="70" t="s">
        <v>73</v>
      </c>
      <c r="B98" s="99">
        <f>(B97/B96)*(B95/B94)*(B93/B92)*(B91/B90)*B89</f>
        <v>100</v>
      </c>
      <c r="C98" s="157" t="s">
        <v>112</v>
      </c>
      <c r="D98" s="159">
        <f>D97*$B$83/100</f>
        <v>29.462400000000002</v>
      </c>
      <c r="E98" s="101"/>
      <c r="F98" s="100">
        <f>F97*$B$83/100</f>
        <v>28.9575</v>
      </c>
    </row>
    <row r="99" spans="1:10" ht="19.5" customHeight="1" thickBot="1" x14ac:dyDescent="0.35">
      <c r="A99" s="275" t="s">
        <v>75</v>
      </c>
      <c r="B99" s="276"/>
      <c r="C99" s="157" t="s">
        <v>113</v>
      </c>
      <c r="D99" s="160">
        <f>D98/$B$98</f>
        <v>0.294624</v>
      </c>
      <c r="E99" s="101"/>
      <c r="F99" s="104">
        <f>F98/$B$98</f>
        <v>0.28957499999999997</v>
      </c>
      <c r="H99" s="34"/>
    </row>
    <row r="100" spans="1:10" ht="19.5" customHeight="1" thickBot="1" x14ac:dyDescent="0.35">
      <c r="A100" s="277"/>
      <c r="B100" s="278"/>
      <c r="C100" s="157" t="s">
        <v>77</v>
      </c>
      <c r="D100" s="161">
        <f>$B$56/$B$116</f>
        <v>0.33333333333333331</v>
      </c>
      <c r="F100" s="109"/>
      <c r="G100" s="162"/>
      <c r="H100" s="34"/>
    </row>
    <row r="101" spans="1:10" ht="18.75" x14ac:dyDescent="0.3">
      <c r="C101" s="157" t="s">
        <v>78</v>
      </c>
      <c r="D101" s="158">
        <f>D100*$B$98</f>
        <v>33.333333333333329</v>
      </c>
      <c r="F101" s="109"/>
      <c r="H101" s="34"/>
    </row>
    <row r="102" spans="1:10" ht="19.5" customHeight="1" thickBot="1" x14ac:dyDescent="0.35">
      <c r="C102" s="163" t="s">
        <v>79</v>
      </c>
      <c r="D102" s="164">
        <f>D101/B34</f>
        <v>33.333333333333329</v>
      </c>
      <c r="F102" s="113"/>
      <c r="H102" s="34"/>
      <c r="J102" s="165"/>
    </row>
    <row r="103" spans="1:10" ht="18.75" x14ac:dyDescent="0.3">
      <c r="C103" s="166" t="s">
        <v>114</v>
      </c>
      <c r="D103" s="167">
        <f>AVERAGE(E91:E94,G91:G94)</f>
        <v>105988500.66892926</v>
      </c>
      <c r="F103" s="113"/>
      <c r="G103" s="162"/>
      <c r="H103" s="34"/>
      <c r="J103" s="168"/>
    </row>
    <row r="104" spans="1:10" ht="18.75" x14ac:dyDescent="0.3">
      <c r="C104" s="141" t="s">
        <v>81</v>
      </c>
      <c r="D104" s="169">
        <f>STDEV(E91:E94,G91:G94)/D103</f>
        <v>2.1991807606291545E-3</v>
      </c>
      <c r="F104" s="113"/>
      <c r="H104" s="34"/>
      <c r="J104" s="168"/>
    </row>
    <row r="105" spans="1:10" ht="19.5" customHeight="1" thickBot="1" x14ac:dyDescent="0.35">
      <c r="C105" s="143" t="s">
        <v>17</v>
      </c>
      <c r="D105" s="170">
        <f>COUNT(E91:E94,G91:G94)</f>
        <v>6</v>
      </c>
      <c r="F105" s="113"/>
      <c r="H105" s="34"/>
      <c r="J105" s="168"/>
    </row>
    <row r="106" spans="1:10" ht="19.5" customHeight="1" thickBot="1" x14ac:dyDescent="0.35">
      <c r="A106" s="117"/>
      <c r="B106" s="117"/>
      <c r="C106" s="117"/>
      <c r="D106" s="117"/>
      <c r="E106" s="117"/>
    </row>
    <row r="107" spans="1:10" ht="27" customHeight="1" thickBot="1" x14ac:dyDescent="0.45">
      <c r="A107" s="68" t="s">
        <v>115</v>
      </c>
      <c r="B107" s="69">
        <v>900</v>
      </c>
      <c r="C107" s="123" t="s">
        <v>116</v>
      </c>
      <c r="D107" s="123" t="s">
        <v>60</v>
      </c>
      <c r="E107" s="123" t="s">
        <v>117</v>
      </c>
      <c r="F107" s="171" t="s">
        <v>118</v>
      </c>
    </row>
    <row r="108" spans="1:10" ht="26.25" customHeight="1" x14ac:dyDescent="0.4">
      <c r="A108" s="70" t="s">
        <v>119</v>
      </c>
      <c r="B108" s="71">
        <v>1</v>
      </c>
      <c r="C108" s="124">
        <v>1</v>
      </c>
      <c r="D108" s="172">
        <v>103596357</v>
      </c>
      <c r="E108" s="173">
        <f t="shared" ref="E108:E113" si="1">IF(ISBLANK(D108),"-",D108/$D$103*$D$100*$B$116)</f>
        <v>293.22904752733086</v>
      </c>
      <c r="F108" s="174">
        <f t="shared" ref="F108:F113" si="2">IF(ISBLANK(D108), "-", (E108/$B$56)*100)</f>
        <v>97.743015842443626</v>
      </c>
    </row>
    <row r="109" spans="1:10" ht="26.25" customHeight="1" x14ac:dyDescent="0.4">
      <c r="A109" s="70" t="s">
        <v>92</v>
      </c>
      <c r="B109" s="71">
        <v>1</v>
      </c>
      <c r="C109" s="128">
        <v>2</v>
      </c>
      <c r="D109" s="175">
        <v>103449970</v>
      </c>
      <c r="E109" s="176">
        <f t="shared" si="1"/>
        <v>292.81469974693175</v>
      </c>
      <c r="F109" s="177">
        <f t="shared" si="2"/>
        <v>97.604899915643912</v>
      </c>
    </row>
    <row r="110" spans="1:10" ht="26.25" customHeight="1" x14ac:dyDescent="0.4">
      <c r="A110" s="70" t="s">
        <v>93</v>
      </c>
      <c r="B110" s="71">
        <v>1</v>
      </c>
      <c r="C110" s="128">
        <v>3</v>
      </c>
      <c r="D110" s="175">
        <v>101465993</v>
      </c>
      <c r="E110" s="176">
        <f t="shared" si="1"/>
        <v>287.19906129329257</v>
      </c>
      <c r="F110" s="177">
        <f t="shared" si="2"/>
        <v>95.733020431097529</v>
      </c>
    </row>
    <row r="111" spans="1:10" ht="26.25" customHeight="1" x14ac:dyDescent="0.4">
      <c r="A111" s="70" t="s">
        <v>94</v>
      </c>
      <c r="B111" s="71">
        <v>1</v>
      </c>
      <c r="C111" s="128">
        <v>4</v>
      </c>
      <c r="D111" s="175">
        <v>102841404</v>
      </c>
      <c r="E111" s="176">
        <f t="shared" si="1"/>
        <v>291.09215627431217</v>
      </c>
      <c r="F111" s="177">
        <f t="shared" si="2"/>
        <v>97.030718758104058</v>
      </c>
    </row>
    <row r="112" spans="1:10" ht="26.25" customHeight="1" x14ac:dyDescent="0.4">
      <c r="A112" s="70" t="s">
        <v>95</v>
      </c>
      <c r="B112" s="71">
        <v>1</v>
      </c>
      <c r="C112" s="128">
        <v>5</v>
      </c>
      <c r="D112" s="175">
        <v>102158089</v>
      </c>
      <c r="E112" s="176">
        <f t="shared" si="1"/>
        <v>289.15803607536407</v>
      </c>
      <c r="F112" s="177">
        <f t="shared" si="2"/>
        <v>96.38601202512136</v>
      </c>
    </row>
    <row r="113" spans="1:10" ht="27" customHeight="1" thickBot="1" x14ac:dyDescent="0.45">
      <c r="A113" s="70" t="s">
        <v>97</v>
      </c>
      <c r="B113" s="71">
        <v>1</v>
      </c>
      <c r="C113" s="132">
        <v>6</v>
      </c>
      <c r="D113" s="178">
        <v>103004474</v>
      </c>
      <c r="E113" s="179">
        <f t="shared" si="1"/>
        <v>291.55372521519956</v>
      </c>
      <c r="F113" s="180">
        <f t="shared" si="2"/>
        <v>97.184575071733192</v>
      </c>
    </row>
    <row r="114" spans="1:10" ht="27" customHeight="1" thickBot="1" x14ac:dyDescent="0.45">
      <c r="A114" s="70" t="s">
        <v>98</v>
      </c>
      <c r="B114" s="71">
        <v>1</v>
      </c>
      <c r="C114" s="181"/>
      <c r="D114" s="99"/>
      <c r="E114" s="44"/>
      <c r="F114" s="177"/>
    </row>
    <row r="115" spans="1:10" ht="26.25" customHeight="1" x14ac:dyDescent="0.4">
      <c r="A115" s="70" t="s">
        <v>99</v>
      </c>
      <c r="B115" s="71">
        <v>1</v>
      </c>
      <c r="C115" s="181"/>
      <c r="D115" s="182" t="s">
        <v>68</v>
      </c>
      <c r="E115" s="183">
        <f>AVERAGE(E108:E113)</f>
        <v>290.84112102207183</v>
      </c>
      <c r="F115" s="184">
        <f>AVERAGE(F108:F113)</f>
        <v>96.947040340690606</v>
      </c>
    </row>
    <row r="116" spans="1:10" ht="27" customHeight="1" thickBot="1" x14ac:dyDescent="0.45">
      <c r="A116" s="70" t="s">
        <v>100</v>
      </c>
      <c r="B116" s="82">
        <f>(B115/B114)*(B113/B112)*(B111/B110)*(B109/B108)*B107</f>
        <v>900</v>
      </c>
      <c r="C116" s="185"/>
      <c r="D116" s="186" t="s">
        <v>81</v>
      </c>
      <c r="E116" s="142">
        <f>STDEV(E108:E113)/E115</f>
        <v>7.88045377175761E-3</v>
      </c>
      <c r="F116" s="187">
        <f>STDEV(F108:F113)/F115</f>
        <v>7.8804537717575927E-3</v>
      </c>
      <c r="I116" s="44"/>
    </row>
    <row r="117" spans="1:10" ht="27" customHeight="1" thickBot="1" x14ac:dyDescent="0.45">
      <c r="A117" s="275" t="s">
        <v>75</v>
      </c>
      <c r="B117" s="279"/>
      <c r="C117" s="188"/>
      <c r="D117" s="143" t="s">
        <v>17</v>
      </c>
      <c r="E117" s="189">
        <f>COUNT(E108:E113)</f>
        <v>6</v>
      </c>
      <c r="F117" s="190">
        <f>COUNT(F108:F113)</f>
        <v>6</v>
      </c>
      <c r="I117" s="44"/>
      <c r="J117" s="168"/>
    </row>
    <row r="118" spans="1:10" ht="26.25" customHeight="1" thickBot="1" x14ac:dyDescent="0.35">
      <c r="A118" s="277"/>
      <c r="B118" s="280"/>
      <c r="C118" s="44"/>
      <c r="D118" s="191"/>
      <c r="E118" s="281" t="s">
        <v>120</v>
      </c>
      <c r="F118" s="282"/>
      <c r="G118" s="44"/>
      <c r="H118" s="44"/>
      <c r="I118" s="44"/>
    </row>
    <row r="119" spans="1:10" ht="25.5" customHeight="1" x14ac:dyDescent="0.4">
      <c r="A119" s="192"/>
      <c r="B119" s="66"/>
      <c r="C119" s="44"/>
      <c r="D119" s="186" t="s">
        <v>121</v>
      </c>
      <c r="E119" s="193">
        <f>MIN(E108:E113)</f>
        <v>287.19906129329257</v>
      </c>
      <c r="F119" s="194">
        <f>MIN(F108:F113)</f>
        <v>95.733020431097529</v>
      </c>
      <c r="G119" s="44"/>
      <c r="H119" s="44"/>
      <c r="I119" s="44"/>
    </row>
    <row r="120" spans="1:10" ht="24" customHeight="1" thickBot="1" x14ac:dyDescent="0.45">
      <c r="A120" s="192"/>
      <c r="B120" s="66"/>
      <c r="C120" s="44"/>
      <c r="D120" s="110" t="s">
        <v>122</v>
      </c>
      <c r="E120" s="195">
        <f>MAX(E108:E113)</f>
        <v>293.22904752733086</v>
      </c>
      <c r="F120" s="196">
        <f>MAX(F108:F113)</f>
        <v>97.743015842443626</v>
      </c>
      <c r="G120" s="44"/>
      <c r="H120" s="44"/>
      <c r="I120" s="44"/>
    </row>
    <row r="121" spans="1:10" ht="27" customHeight="1" x14ac:dyDescent="0.3">
      <c r="A121" s="192"/>
      <c r="B121" s="66"/>
      <c r="C121" s="44"/>
      <c r="D121" s="44"/>
      <c r="E121" s="44"/>
      <c r="F121" s="99"/>
      <c r="G121" s="44"/>
      <c r="H121" s="44"/>
      <c r="I121" s="44"/>
    </row>
    <row r="122" spans="1:10" ht="25.5" customHeight="1" x14ac:dyDescent="0.3">
      <c r="A122" s="192"/>
      <c r="B122" s="66"/>
      <c r="C122" s="44"/>
      <c r="D122" s="44"/>
      <c r="E122" s="44"/>
      <c r="F122" s="99"/>
      <c r="G122" s="44"/>
      <c r="H122" s="44"/>
      <c r="I122" s="44"/>
    </row>
    <row r="123" spans="1:10" ht="18.75" x14ac:dyDescent="0.3">
      <c r="A123" s="192"/>
      <c r="B123" s="66"/>
      <c r="C123" s="44"/>
      <c r="D123" s="44"/>
      <c r="E123" s="44"/>
      <c r="F123" s="99"/>
      <c r="G123" s="44"/>
      <c r="H123" s="44"/>
      <c r="I123" s="44"/>
    </row>
    <row r="124" spans="1:10" ht="45.75" customHeight="1" x14ac:dyDescent="0.65">
      <c r="A124" s="54" t="s">
        <v>103</v>
      </c>
      <c r="B124" s="55" t="s">
        <v>123</v>
      </c>
      <c r="C124" s="283" t="str">
        <f>B26</f>
        <v>Zidovudine</v>
      </c>
      <c r="D124" s="283"/>
      <c r="E124" s="44" t="s">
        <v>124</v>
      </c>
      <c r="F124" s="44"/>
      <c r="G124" s="197">
        <f>F115</f>
        <v>96.947040340690606</v>
      </c>
      <c r="H124" s="44"/>
      <c r="I124" s="44"/>
    </row>
    <row r="125" spans="1:10" ht="45.75" customHeight="1" x14ac:dyDescent="0.65">
      <c r="A125" s="54"/>
      <c r="B125" s="55" t="s">
        <v>125</v>
      </c>
      <c r="C125" s="55" t="s">
        <v>126</v>
      </c>
      <c r="D125" s="197">
        <f>MIN(F108:F113)</f>
        <v>95.733020431097529</v>
      </c>
      <c r="E125" s="55" t="s">
        <v>127</v>
      </c>
      <c r="F125" s="197">
        <f>MAX(F108:F113)</f>
        <v>97.743015842443626</v>
      </c>
      <c r="G125" s="198"/>
      <c r="H125" s="44"/>
      <c r="I125" s="44"/>
    </row>
    <row r="126" spans="1:10" ht="19.5" customHeight="1" thickBot="1" x14ac:dyDescent="0.35">
      <c r="A126" s="199"/>
      <c r="B126" s="199"/>
      <c r="C126" s="200"/>
      <c r="D126" s="200"/>
      <c r="E126" s="200"/>
      <c r="F126" s="200"/>
      <c r="G126" s="200"/>
      <c r="H126" s="200"/>
    </row>
    <row r="127" spans="1:10" ht="18.75" x14ac:dyDescent="0.3">
      <c r="B127" s="284" t="s">
        <v>23</v>
      </c>
      <c r="C127" s="284"/>
      <c r="E127" s="148" t="s">
        <v>24</v>
      </c>
      <c r="F127" s="201"/>
      <c r="G127" s="284" t="s">
        <v>25</v>
      </c>
      <c r="H127" s="284"/>
    </row>
    <row r="128" spans="1:10" ht="69.95" customHeight="1" x14ac:dyDescent="0.3">
      <c r="A128" s="54" t="s">
        <v>26</v>
      </c>
      <c r="B128" s="202"/>
      <c r="C128" s="202"/>
      <c r="E128" s="202"/>
      <c r="F128" s="44"/>
      <c r="G128" s="202"/>
      <c r="H128" s="202"/>
    </row>
    <row r="129" spans="1:9" ht="69.95" customHeight="1" x14ac:dyDescent="0.3">
      <c r="A129" s="54" t="s">
        <v>27</v>
      </c>
      <c r="B129" s="203"/>
      <c r="C129" s="203"/>
      <c r="E129" s="203"/>
      <c r="F129" s="44"/>
      <c r="G129" s="204"/>
      <c r="H129" s="204"/>
    </row>
    <row r="130" spans="1:9" ht="18.75" x14ac:dyDescent="0.3">
      <c r="A130" s="99"/>
      <c r="B130" s="99"/>
      <c r="C130" s="99"/>
      <c r="D130" s="99"/>
      <c r="E130" s="99"/>
      <c r="F130" s="101"/>
      <c r="G130" s="99"/>
      <c r="H130" s="99"/>
      <c r="I130" s="44"/>
    </row>
    <row r="131" spans="1:9" ht="18.75" x14ac:dyDescent="0.3">
      <c r="A131" s="99"/>
      <c r="B131" s="99"/>
      <c r="C131" s="99"/>
      <c r="D131" s="99"/>
      <c r="E131" s="99"/>
      <c r="F131" s="101"/>
      <c r="G131" s="99"/>
      <c r="H131" s="99"/>
      <c r="I131" s="44"/>
    </row>
    <row r="132" spans="1:9" ht="18.75" x14ac:dyDescent="0.3">
      <c r="A132" s="99"/>
      <c r="B132" s="99"/>
      <c r="C132" s="99"/>
      <c r="D132" s="99"/>
      <c r="E132" s="99"/>
      <c r="F132" s="101"/>
      <c r="G132" s="99"/>
      <c r="H132" s="99"/>
      <c r="I132" s="44"/>
    </row>
    <row r="133" spans="1:9" ht="18.75" x14ac:dyDescent="0.3">
      <c r="A133" s="99"/>
      <c r="B133" s="99"/>
      <c r="C133" s="99"/>
      <c r="D133" s="99"/>
      <c r="E133" s="99"/>
      <c r="F133" s="101"/>
      <c r="G133" s="99"/>
      <c r="H133" s="99"/>
      <c r="I133" s="44"/>
    </row>
    <row r="134" spans="1:9" ht="18.75" x14ac:dyDescent="0.3">
      <c r="A134" s="99"/>
      <c r="B134" s="99"/>
      <c r="C134" s="99"/>
      <c r="D134" s="99"/>
      <c r="E134" s="99"/>
      <c r="F134" s="101"/>
      <c r="G134" s="99"/>
      <c r="H134" s="99"/>
      <c r="I134" s="44"/>
    </row>
    <row r="135" spans="1:9" ht="18.75" x14ac:dyDescent="0.3">
      <c r="A135" s="99"/>
      <c r="B135" s="99"/>
      <c r="C135" s="99"/>
      <c r="D135" s="99"/>
      <c r="E135" s="99"/>
      <c r="F135" s="101"/>
      <c r="G135" s="99"/>
      <c r="H135" s="99"/>
      <c r="I135" s="44"/>
    </row>
    <row r="136" spans="1:9" ht="18.75" x14ac:dyDescent="0.3">
      <c r="A136" s="99"/>
      <c r="B136" s="99"/>
      <c r="C136" s="99"/>
      <c r="D136" s="99"/>
      <c r="E136" s="99"/>
      <c r="F136" s="101"/>
      <c r="G136" s="99"/>
      <c r="H136" s="99"/>
      <c r="I136" s="44"/>
    </row>
    <row r="137" spans="1:9" ht="18.75" x14ac:dyDescent="0.3">
      <c r="A137" s="99"/>
      <c r="B137" s="99"/>
      <c r="C137" s="99"/>
      <c r="D137" s="99"/>
      <c r="E137" s="99"/>
      <c r="F137" s="101"/>
      <c r="G137" s="99"/>
      <c r="H137" s="99"/>
      <c r="I137" s="44"/>
    </row>
    <row r="138" spans="1:9" ht="18.75" x14ac:dyDescent="0.3">
      <c r="A138" s="99"/>
      <c r="B138" s="99"/>
      <c r="C138" s="99"/>
      <c r="D138" s="99"/>
      <c r="E138" s="99"/>
      <c r="F138" s="101"/>
      <c r="G138" s="99"/>
      <c r="H138" s="99"/>
      <c r="I138" s="44"/>
    </row>
    <row r="250" spans="1:1" x14ac:dyDescent="0.25">
      <c r="A250" s="1">
        <v>0</v>
      </c>
    </row>
  </sheetData>
  <sheetProtection password="F258" sheet="1" objects="1" scenarios="1" formatCells="0" formatColumns="0"/>
  <mergeCells count="37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B127:C127"/>
    <mergeCell ref="G127:H127"/>
    <mergeCell ref="B79:C79"/>
    <mergeCell ref="B80:C80"/>
    <mergeCell ref="C82:G82"/>
    <mergeCell ref="C84:H84"/>
    <mergeCell ref="C85:H85"/>
    <mergeCell ref="F89:G89"/>
    <mergeCell ref="I92:I93"/>
    <mergeCell ref="A99:B100"/>
    <mergeCell ref="A117:B118"/>
    <mergeCell ref="E118:F118"/>
    <mergeCell ref="C124:D124"/>
  </mergeCells>
  <conditionalFormatting sqref="E51">
    <cfRule type="cellIs" dxfId="17" priority="9" operator="greaterThan">
      <formula>0.02</formula>
    </cfRule>
  </conditionalFormatting>
  <conditionalFormatting sqref="D51">
    <cfRule type="cellIs" dxfId="16" priority="8" operator="greaterThan">
      <formula>0.02</formula>
    </cfRule>
  </conditionalFormatting>
  <conditionalFormatting sqref="G73">
    <cfRule type="cellIs" dxfId="15" priority="7" operator="greaterThan">
      <formula>0.02</formula>
    </cfRule>
  </conditionalFormatting>
  <conditionalFormatting sqref="H73">
    <cfRule type="cellIs" dxfId="14" priority="6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4" operator="lessThanOrEqual">
      <formula>0.02</formula>
    </cfRule>
  </conditionalFormatting>
  <conditionalFormatting sqref="I39">
    <cfRule type="cellIs" dxfId="11" priority="3" operator="greaterThan">
      <formula>0.02</formula>
    </cfRule>
  </conditionalFormatting>
  <conditionalFormatting sqref="I92">
    <cfRule type="cellIs" dxfId="10" priority="2" operator="lessThanOrEqual">
      <formula>0.02</formula>
    </cfRule>
  </conditionalFormatting>
  <conditionalFormatting sqref="I92">
    <cfRule type="cellIs" dxfId="9" priority="1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4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52" zoomScale="55" zoomScaleNormal="60" zoomScaleSheetLayoutView="55" zoomScalePageLayoutView="55" workbookViewId="0">
      <selection activeCell="F60" sqref="F60"/>
    </sheetView>
  </sheetViews>
  <sheetFormatPr defaultColWidth="9.140625" defaultRowHeight="13.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30" style="1" customWidth="1"/>
    <col min="9" max="9" width="30.28515625" style="1" hidden="1" customWidth="1"/>
    <col min="10" max="10" width="30.42578125" style="1" customWidth="1"/>
    <col min="11" max="11" width="21.28515625" style="1" customWidth="1"/>
    <col min="12" max="12" width="9.140625" style="1"/>
    <col min="13" max="16384" width="9.140625" style="36"/>
  </cols>
  <sheetData>
    <row r="1" spans="1:9" ht="18.75" customHeight="1" x14ac:dyDescent="0.25">
      <c r="A1" s="307" t="s">
        <v>42</v>
      </c>
      <c r="B1" s="307"/>
      <c r="C1" s="307"/>
      <c r="D1" s="307"/>
      <c r="E1" s="307"/>
      <c r="F1" s="307"/>
      <c r="G1" s="307"/>
      <c r="H1" s="307"/>
      <c r="I1" s="307"/>
    </row>
    <row r="2" spans="1:9" ht="18.75" customHeight="1" x14ac:dyDescent="0.25">
      <c r="A2" s="307"/>
      <c r="B2" s="307"/>
      <c r="C2" s="307"/>
      <c r="D2" s="307"/>
      <c r="E2" s="307"/>
      <c r="F2" s="307"/>
      <c r="G2" s="307"/>
      <c r="H2" s="307"/>
      <c r="I2" s="307"/>
    </row>
    <row r="3" spans="1:9" ht="18.75" customHeight="1" x14ac:dyDescent="0.25">
      <c r="A3" s="307"/>
      <c r="B3" s="307"/>
      <c r="C3" s="307"/>
      <c r="D3" s="307"/>
      <c r="E3" s="307"/>
      <c r="F3" s="307"/>
      <c r="G3" s="307"/>
      <c r="H3" s="307"/>
      <c r="I3" s="307"/>
    </row>
    <row r="4" spans="1:9" ht="18.75" customHeight="1" x14ac:dyDescent="0.25">
      <c r="A4" s="307"/>
      <c r="B4" s="307"/>
      <c r="C4" s="307"/>
      <c r="D4" s="307"/>
      <c r="E4" s="307"/>
      <c r="F4" s="307"/>
      <c r="G4" s="307"/>
      <c r="H4" s="307"/>
      <c r="I4" s="307"/>
    </row>
    <row r="5" spans="1:9" ht="18.75" customHeight="1" x14ac:dyDescent="0.25">
      <c r="A5" s="307"/>
      <c r="B5" s="307"/>
      <c r="C5" s="307"/>
      <c r="D5" s="307"/>
      <c r="E5" s="307"/>
      <c r="F5" s="307"/>
      <c r="G5" s="307"/>
      <c r="H5" s="307"/>
      <c r="I5" s="307"/>
    </row>
    <row r="6" spans="1:9" ht="18.75" customHeight="1" x14ac:dyDescent="0.25">
      <c r="A6" s="307"/>
      <c r="B6" s="307"/>
      <c r="C6" s="307"/>
      <c r="D6" s="307"/>
      <c r="E6" s="307"/>
      <c r="F6" s="307"/>
      <c r="G6" s="307"/>
      <c r="H6" s="307"/>
      <c r="I6" s="307"/>
    </row>
    <row r="7" spans="1:9" ht="18.75" customHeight="1" x14ac:dyDescent="0.25">
      <c r="A7" s="307"/>
      <c r="B7" s="307"/>
      <c r="C7" s="307"/>
      <c r="D7" s="307"/>
      <c r="E7" s="307"/>
      <c r="F7" s="307"/>
      <c r="G7" s="307"/>
      <c r="H7" s="307"/>
      <c r="I7" s="307"/>
    </row>
    <row r="8" spans="1:9" x14ac:dyDescent="0.25">
      <c r="A8" s="308" t="s">
        <v>43</v>
      </c>
      <c r="B8" s="308"/>
      <c r="C8" s="308"/>
      <c r="D8" s="308"/>
      <c r="E8" s="308"/>
      <c r="F8" s="308"/>
      <c r="G8" s="308"/>
      <c r="H8" s="308"/>
      <c r="I8" s="308"/>
    </row>
    <row r="9" spans="1:9" x14ac:dyDescent="0.25">
      <c r="A9" s="308"/>
      <c r="B9" s="308"/>
      <c r="C9" s="308"/>
      <c r="D9" s="308"/>
      <c r="E9" s="308"/>
      <c r="F9" s="308"/>
      <c r="G9" s="308"/>
      <c r="H9" s="308"/>
      <c r="I9" s="308"/>
    </row>
    <row r="10" spans="1:9" x14ac:dyDescent="0.25">
      <c r="A10" s="308"/>
      <c r="B10" s="308"/>
      <c r="C10" s="308"/>
      <c r="D10" s="308"/>
      <c r="E10" s="308"/>
      <c r="F10" s="308"/>
      <c r="G10" s="308"/>
      <c r="H10" s="308"/>
      <c r="I10" s="308"/>
    </row>
    <row r="11" spans="1:9" x14ac:dyDescent="0.25">
      <c r="A11" s="308"/>
      <c r="B11" s="308"/>
      <c r="C11" s="308"/>
      <c r="D11" s="308"/>
      <c r="E11" s="308"/>
      <c r="F11" s="308"/>
      <c r="G11" s="308"/>
      <c r="H11" s="308"/>
      <c r="I11" s="308"/>
    </row>
    <row r="12" spans="1:9" x14ac:dyDescent="0.25">
      <c r="A12" s="308"/>
      <c r="B12" s="308"/>
      <c r="C12" s="308"/>
      <c r="D12" s="308"/>
      <c r="E12" s="308"/>
      <c r="F12" s="308"/>
      <c r="G12" s="308"/>
      <c r="H12" s="308"/>
      <c r="I12" s="308"/>
    </row>
    <row r="13" spans="1:9" x14ac:dyDescent="0.25">
      <c r="A13" s="308"/>
      <c r="B13" s="308"/>
      <c r="C13" s="308"/>
      <c r="D13" s="308"/>
      <c r="E13" s="308"/>
      <c r="F13" s="308"/>
      <c r="G13" s="308"/>
      <c r="H13" s="308"/>
      <c r="I13" s="308"/>
    </row>
    <row r="14" spans="1:9" x14ac:dyDescent="0.25">
      <c r="A14" s="308"/>
      <c r="B14" s="308"/>
      <c r="C14" s="308"/>
      <c r="D14" s="308"/>
      <c r="E14" s="308"/>
      <c r="F14" s="308"/>
      <c r="G14" s="308"/>
      <c r="H14" s="308"/>
      <c r="I14" s="308"/>
    </row>
    <row r="15" spans="1:9" ht="19.5" customHeight="1" thickBot="1" x14ac:dyDescent="0.35">
      <c r="A15" s="44"/>
    </row>
    <row r="16" spans="1:9" ht="19.5" customHeight="1" thickBot="1" x14ac:dyDescent="0.35">
      <c r="A16" s="309" t="s">
        <v>28</v>
      </c>
      <c r="B16" s="310"/>
      <c r="C16" s="310"/>
      <c r="D16" s="310"/>
      <c r="E16" s="310"/>
      <c r="F16" s="310"/>
      <c r="G16" s="310"/>
      <c r="H16" s="311"/>
    </row>
    <row r="17" spans="1:14" ht="20.25" customHeight="1" x14ac:dyDescent="0.25">
      <c r="A17" s="312" t="s">
        <v>44</v>
      </c>
      <c r="B17" s="312"/>
      <c r="C17" s="312"/>
      <c r="D17" s="312"/>
      <c r="E17" s="312"/>
      <c r="F17" s="312"/>
      <c r="G17" s="312"/>
      <c r="H17" s="312"/>
    </row>
    <row r="18" spans="1:14" ht="26.25" customHeight="1" x14ac:dyDescent="0.4">
      <c r="A18" s="45" t="s">
        <v>30</v>
      </c>
      <c r="B18" s="316" t="str">
        <f>Lamivudine!B18</f>
        <v>LAMIVUDINE, NEVIRAPINE AND ZIDOVUDINE TABLETS</v>
      </c>
      <c r="C18" s="316"/>
      <c r="D18" s="46"/>
      <c r="E18" s="47"/>
      <c r="F18" s="48"/>
      <c r="G18" s="48"/>
      <c r="H18" s="48"/>
    </row>
    <row r="19" spans="1:14" ht="26.25" customHeight="1" x14ac:dyDescent="0.4">
      <c r="A19" s="45" t="s">
        <v>31</v>
      </c>
      <c r="B19" s="49" t="str">
        <f>Lamivudine!B19</f>
        <v>NDQB201610166</v>
      </c>
      <c r="C19" s="48">
        <v>1</v>
      </c>
      <c r="D19" s="48"/>
      <c r="E19" s="48"/>
      <c r="F19" s="48"/>
      <c r="G19" s="48"/>
      <c r="H19" s="48"/>
    </row>
    <row r="20" spans="1:14" ht="26.25" customHeight="1" x14ac:dyDescent="0.4">
      <c r="A20" s="45" t="s">
        <v>32</v>
      </c>
      <c r="B20" s="314" t="s">
        <v>135</v>
      </c>
      <c r="C20" s="314"/>
      <c r="D20" s="48"/>
      <c r="E20" s="48"/>
      <c r="F20" s="48"/>
      <c r="G20" s="48"/>
      <c r="H20" s="48"/>
    </row>
    <row r="21" spans="1:14" ht="26.25" customHeight="1" x14ac:dyDescent="0.4">
      <c r="A21" s="45" t="s">
        <v>33</v>
      </c>
      <c r="B21" s="314" t="str">
        <f>Lamivudine!B21</f>
        <v xml:space="preserve">Each film coated tablet contains Lamivudine 150mg Zidovudine 300mg Nevirapine 200mg </v>
      </c>
      <c r="C21" s="314"/>
      <c r="D21" s="314"/>
      <c r="E21" s="314"/>
      <c r="F21" s="314"/>
      <c r="G21" s="314"/>
      <c r="H21" s="314"/>
      <c r="I21" s="50"/>
    </row>
    <row r="22" spans="1:14" ht="26.25" customHeight="1" x14ac:dyDescent="0.4">
      <c r="A22" s="45" t="s">
        <v>34</v>
      </c>
      <c r="B22" s="51">
        <f>Lamivudine!B22</f>
        <v>42676</v>
      </c>
      <c r="C22" s="48"/>
      <c r="D22" s="48"/>
      <c r="E22" s="48"/>
      <c r="F22" s="48"/>
      <c r="G22" s="48"/>
      <c r="H22" s="48"/>
    </row>
    <row r="23" spans="1:14" ht="26.25" customHeight="1" x14ac:dyDescent="0.4">
      <c r="A23" s="45" t="s">
        <v>35</v>
      </c>
      <c r="B23" s="51">
        <f>Lamivudine!B23</f>
        <v>42688</v>
      </c>
      <c r="C23" s="48"/>
      <c r="D23" s="48"/>
      <c r="E23" s="48"/>
      <c r="F23" s="48"/>
      <c r="G23" s="48"/>
      <c r="H23" s="48"/>
    </row>
    <row r="24" spans="1:14" ht="18.75" x14ac:dyDescent="0.3">
      <c r="A24" s="45"/>
      <c r="B24" s="52"/>
    </row>
    <row r="25" spans="1:14" ht="18.75" x14ac:dyDescent="0.3">
      <c r="A25" s="53" t="s">
        <v>1</v>
      </c>
      <c r="B25" s="52"/>
    </row>
    <row r="26" spans="1:14" ht="26.25" customHeight="1" x14ac:dyDescent="0.4">
      <c r="A26" s="54" t="s">
        <v>4</v>
      </c>
      <c r="B26" s="316" t="s">
        <v>133</v>
      </c>
      <c r="C26" s="316"/>
    </row>
    <row r="27" spans="1:14" ht="26.25" customHeight="1" x14ac:dyDescent="0.4">
      <c r="A27" s="55" t="s">
        <v>45</v>
      </c>
      <c r="B27" s="317" t="s">
        <v>138</v>
      </c>
      <c r="C27" s="317"/>
    </row>
    <row r="28" spans="1:14" ht="27" customHeight="1" thickBot="1" x14ac:dyDescent="0.45">
      <c r="A28" s="55" t="s">
        <v>6</v>
      </c>
      <c r="B28" s="56">
        <v>99.8</v>
      </c>
    </row>
    <row r="29" spans="1:14" s="10" customFormat="1" ht="27" customHeight="1" thickBot="1" x14ac:dyDescent="0.45">
      <c r="A29" s="55" t="s">
        <v>46</v>
      </c>
      <c r="B29" s="57"/>
      <c r="C29" s="287" t="s">
        <v>47</v>
      </c>
      <c r="D29" s="288"/>
      <c r="E29" s="288"/>
      <c r="F29" s="288"/>
      <c r="G29" s="289"/>
      <c r="I29" s="58"/>
      <c r="J29" s="58"/>
      <c r="K29" s="58"/>
      <c r="L29" s="58"/>
    </row>
    <row r="30" spans="1:14" s="10" customFormat="1" ht="19.5" customHeight="1" thickBot="1" x14ac:dyDescent="0.35">
      <c r="A30" s="55" t="s">
        <v>48</v>
      </c>
      <c r="B30" s="59">
        <f>B28-B29</f>
        <v>99.8</v>
      </c>
      <c r="C30" s="60"/>
      <c r="D30" s="60"/>
      <c r="E30" s="60"/>
      <c r="F30" s="60"/>
      <c r="G30" s="61"/>
      <c r="I30" s="58"/>
      <c r="J30" s="58"/>
      <c r="K30" s="58"/>
      <c r="L30" s="58"/>
    </row>
    <row r="31" spans="1:14" s="10" customFormat="1" ht="27" customHeight="1" thickBot="1" x14ac:dyDescent="0.45">
      <c r="A31" s="55" t="s">
        <v>49</v>
      </c>
      <c r="B31" s="62">
        <v>1</v>
      </c>
      <c r="C31" s="290" t="s">
        <v>50</v>
      </c>
      <c r="D31" s="291"/>
      <c r="E31" s="291"/>
      <c r="F31" s="291"/>
      <c r="G31" s="291"/>
      <c r="H31" s="292"/>
      <c r="I31" s="58"/>
      <c r="J31" s="58"/>
      <c r="K31" s="58"/>
      <c r="L31" s="58"/>
    </row>
    <row r="32" spans="1:14" s="10" customFormat="1" ht="27" customHeight="1" thickBot="1" x14ac:dyDescent="0.45">
      <c r="A32" s="55" t="s">
        <v>51</v>
      </c>
      <c r="B32" s="62">
        <v>1</v>
      </c>
      <c r="C32" s="290" t="s">
        <v>52</v>
      </c>
      <c r="D32" s="291"/>
      <c r="E32" s="291"/>
      <c r="F32" s="291"/>
      <c r="G32" s="291"/>
      <c r="H32" s="292"/>
      <c r="I32" s="58"/>
      <c r="J32" s="58"/>
      <c r="K32" s="58"/>
      <c r="L32" s="63"/>
      <c r="M32" s="63"/>
      <c r="N32" s="64"/>
    </row>
    <row r="33" spans="1:14" s="10" customFormat="1" ht="17.25" customHeight="1" x14ac:dyDescent="0.3">
      <c r="A33" s="55"/>
      <c r="B33" s="65"/>
      <c r="C33" s="66"/>
      <c r="D33" s="66"/>
      <c r="E33" s="66"/>
      <c r="F33" s="66"/>
      <c r="G33" s="66"/>
      <c r="H33" s="66"/>
      <c r="I33" s="58"/>
      <c r="J33" s="58"/>
      <c r="K33" s="58"/>
      <c r="L33" s="63"/>
      <c r="M33" s="63"/>
      <c r="N33" s="64"/>
    </row>
    <row r="34" spans="1:14" s="10" customFormat="1" ht="18.75" x14ac:dyDescent="0.3">
      <c r="A34" s="55" t="s">
        <v>53</v>
      </c>
      <c r="B34" s="67">
        <f>B31/B32</f>
        <v>1</v>
      </c>
      <c r="C34" s="44" t="s">
        <v>54</v>
      </c>
      <c r="D34" s="44"/>
      <c r="E34" s="44"/>
      <c r="F34" s="44"/>
      <c r="G34" s="44"/>
      <c r="I34" s="58"/>
      <c r="J34" s="58"/>
      <c r="K34" s="58"/>
      <c r="L34" s="63"/>
      <c r="M34" s="63"/>
      <c r="N34" s="64"/>
    </row>
    <row r="35" spans="1:14" s="10" customFormat="1" ht="19.5" customHeight="1" thickBot="1" x14ac:dyDescent="0.35">
      <c r="A35" s="55"/>
      <c r="B35" s="59"/>
      <c r="G35" s="44"/>
      <c r="I35" s="58"/>
      <c r="J35" s="58"/>
      <c r="K35" s="58"/>
      <c r="L35" s="63"/>
      <c r="M35" s="63"/>
      <c r="N35" s="64"/>
    </row>
    <row r="36" spans="1:14" s="10" customFormat="1" ht="27" customHeight="1" thickBot="1" x14ac:dyDescent="0.45">
      <c r="A36" s="68" t="s">
        <v>55</v>
      </c>
      <c r="B36" s="69">
        <v>100</v>
      </c>
      <c r="C36" s="44"/>
      <c r="D36" s="293" t="s">
        <v>56</v>
      </c>
      <c r="E36" s="295"/>
      <c r="F36" s="293" t="s">
        <v>57</v>
      </c>
      <c r="G36" s="294"/>
      <c r="J36" s="58"/>
      <c r="K36" s="58"/>
      <c r="L36" s="63"/>
      <c r="M36" s="63"/>
      <c r="N36" s="64"/>
    </row>
    <row r="37" spans="1:14" s="10" customFormat="1" ht="27" customHeight="1" thickBot="1" x14ac:dyDescent="0.45">
      <c r="A37" s="70" t="s">
        <v>58</v>
      </c>
      <c r="B37" s="71">
        <v>1</v>
      </c>
      <c r="C37" s="72" t="s">
        <v>59</v>
      </c>
      <c r="D37" s="73" t="s">
        <v>60</v>
      </c>
      <c r="E37" s="74" t="s">
        <v>61</v>
      </c>
      <c r="F37" s="73" t="s">
        <v>60</v>
      </c>
      <c r="G37" s="75" t="s">
        <v>61</v>
      </c>
      <c r="I37" s="76" t="s">
        <v>62</v>
      </c>
      <c r="J37" s="58"/>
      <c r="K37" s="58"/>
      <c r="L37" s="63"/>
      <c r="M37" s="63"/>
      <c r="N37" s="64"/>
    </row>
    <row r="38" spans="1:14" s="10" customFormat="1" ht="26.25" customHeight="1" x14ac:dyDescent="0.4">
      <c r="A38" s="70" t="s">
        <v>63</v>
      </c>
      <c r="B38" s="71">
        <v>1</v>
      </c>
      <c r="C38" s="77">
        <v>1</v>
      </c>
      <c r="D38" s="78">
        <v>10880632</v>
      </c>
      <c r="E38" s="79">
        <f>IF(ISBLANK(D38),"-",$D$48/$D$45*D38)</f>
        <v>25091914.554079391</v>
      </c>
      <c r="F38" s="78">
        <v>15006821</v>
      </c>
      <c r="G38" s="80">
        <f>IF(ISBLANK(F38),"-",$D$48/$F$45*F38)</f>
        <v>25992903.698494658</v>
      </c>
      <c r="I38" s="81"/>
      <c r="J38" s="58"/>
      <c r="K38" s="58"/>
      <c r="L38" s="63"/>
      <c r="M38" s="63"/>
      <c r="N38" s="64"/>
    </row>
    <row r="39" spans="1:14" s="10" customFormat="1" ht="26.25" customHeight="1" x14ac:dyDescent="0.4">
      <c r="A39" s="70" t="s">
        <v>64</v>
      </c>
      <c r="B39" s="71">
        <v>1</v>
      </c>
      <c r="C39" s="82">
        <v>2</v>
      </c>
      <c r="D39" s="83">
        <v>10879383</v>
      </c>
      <c r="E39" s="84">
        <f>IF(ISBLANK(D39),"-",$D$48/$D$45*D39)</f>
        <v>25089034.224951632</v>
      </c>
      <c r="F39" s="83">
        <v>15062190</v>
      </c>
      <c r="G39" s="85">
        <f>IF(ISBLANK(F39),"-",$D$48/$F$45*F39)</f>
        <v>26088806.827137422</v>
      </c>
      <c r="I39" s="274">
        <f>ABS((F43/D43*D42)-F42)/D42</f>
        <v>4.7077653135088673E-2</v>
      </c>
      <c r="J39" s="58"/>
      <c r="K39" s="58"/>
      <c r="L39" s="63"/>
      <c r="M39" s="63"/>
      <c r="N39" s="64"/>
    </row>
    <row r="40" spans="1:14" ht="26.25" customHeight="1" x14ac:dyDescent="0.4">
      <c r="A40" s="70" t="s">
        <v>65</v>
      </c>
      <c r="B40" s="71">
        <v>1</v>
      </c>
      <c r="C40" s="82">
        <v>3</v>
      </c>
      <c r="D40" s="83">
        <v>10935693</v>
      </c>
      <c r="E40" s="84">
        <f>IF(ISBLANK(D40),"-",$D$48/$D$45*D40)</f>
        <v>25218891.177060682</v>
      </c>
      <c r="F40" s="83">
        <v>15001796</v>
      </c>
      <c r="G40" s="85">
        <f>IF(ISBLANK(F40),"-",$D$48/$F$45*F40)</f>
        <v>25984200.033602212</v>
      </c>
      <c r="I40" s="274"/>
      <c r="L40" s="63"/>
      <c r="M40" s="63"/>
      <c r="N40" s="44"/>
    </row>
    <row r="41" spans="1:14" ht="27" customHeight="1" thickBot="1" x14ac:dyDescent="0.45">
      <c r="A41" s="70" t="s">
        <v>66</v>
      </c>
      <c r="B41" s="71">
        <v>1</v>
      </c>
      <c r="C41" s="86">
        <v>4</v>
      </c>
      <c r="D41" s="87"/>
      <c r="E41" s="88" t="str">
        <f>IF(ISBLANK(D41),"-",$D$48/$D$45*D41)</f>
        <v>-</v>
      </c>
      <c r="F41" s="87"/>
      <c r="G41" s="89" t="str">
        <f>IF(ISBLANK(F41),"-",$D$48/$F$45*F41)</f>
        <v>-</v>
      </c>
      <c r="I41" s="90"/>
      <c r="L41" s="63"/>
      <c r="M41" s="63"/>
      <c r="N41" s="44"/>
    </row>
    <row r="42" spans="1:14" ht="27" customHeight="1" thickBot="1" x14ac:dyDescent="0.45">
      <c r="A42" s="70" t="s">
        <v>67</v>
      </c>
      <c r="B42" s="71">
        <v>1</v>
      </c>
      <c r="C42" s="91" t="s">
        <v>68</v>
      </c>
      <c r="D42" s="92">
        <f>AVERAGE(D38:D41)</f>
        <v>10898569.333333334</v>
      </c>
      <c r="E42" s="93">
        <f>AVERAGE(E38:E41)</f>
        <v>25133279.985363901</v>
      </c>
      <c r="F42" s="92">
        <f>AVERAGE(F38:F41)</f>
        <v>15023602.333333334</v>
      </c>
      <c r="G42" s="94">
        <f>AVERAGE(G38:G41)</f>
        <v>26021970.186411429</v>
      </c>
      <c r="H42" s="34"/>
    </row>
    <row r="43" spans="1:14" ht="26.25" customHeight="1" x14ac:dyDescent="0.4">
      <c r="A43" s="70" t="s">
        <v>69</v>
      </c>
      <c r="B43" s="71">
        <v>1</v>
      </c>
      <c r="C43" s="95" t="s">
        <v>70</v>
      </c>
      <c r="D43" s="96">
        <v>8.69</v>
      </c>
      <c r="E43" s="44"/>
      <c r="F43" s="96">
        <v>11.57</v>
      </c>
      <c r="H43" s="34"/>
    </row>
    <row r="44" spans="1:14" ht="26.25" customHeight="1" x14ac:dyDescent="0.4">
      <c r="A44" s="70" t="s">
        <v>71</v>
      </c>
      <c r="B44" s="71">
        <v>1</v>
      </c>
      <c r="C44" s="97" t="s">
        <v>72</v>
      </c>
      <c r="D44" s="98">
        <f>D43*$B$34</f>
        <v>8.69</v>
      </c>
      <c r="E44" s="99"/>
      <c r="F44" s="98">
        <f>F43*$B$34</f>
        <v>11.57</v>
      </c>
      <c r="H44" s="34"/>
    </row>
    <row r="45" spans="1:14" ht="19.5" customHeight="1" thickBot="1" x14ac:dyDescent="0.35">
      <c r="A45" s="70" t="s">
        <v>73</v>
      </c>
      <c r="B45" s="82">
        <f>(B44/B43)*(B42/B41)*(B40/B39)*(B38/B37)*B36</f>
        <v>100</v>
      </c>
      <c r="C45" s="97" t="s">
        <v>74</v>
      </c>
      <c r="D45" s="100">
        <f>D44*$B$30/100</f>
        <v>8.6726200000000002</v>
      </c>
      <c r="E45" s="101"/>
      <c r="F45" s="100">
        <f>F44*$B$30/100</f>
        <v>11.546859999999999</v>
      </c>
      <c r="H45" s="34"/>
    </row>
    <row r="46" spans="1:14" ht="19.5" customHeight="1" thickBot="1" x14ac:dyDescent="0.35">
      <c r="A46" s="275" t="s">
        <v>75</v>
      </c>
      <c r="B46" s="279"/>
      <c r="C46" s="97" t="s">
        <v>76</v>
      </c>
      <c r="D46" s="102">
        <f>D45/$B$45</f>
        <v>8.6726200000000003E-2</v>
      </c>
      <c r="E46" s="103"/>
      <c r="F46" s="104">
        <f>F45/$B$45</f>
        <v>0.11546859999999999</v>
      </c>
      <c r="H46" s="34"/>
    </row>
    <row r="47" spans="1:14" ht="27" customHeight="1" thickBot="1" x14ac:dyDescent="0.45">
      <c r="A47" s="277"/>
      <c r="B47" s="280"/>
      <c r="C47" s="105" t="s">
        <v>77</v>
      </c>
      <c r="D47" s="106">
        <v>0.2</v>
      </c>
      <c r="E47" s="107"/>
      <c r="F47" s="103"/>
      <c r="H47" s="34"/>
    </row>
    <row r="48" spans="1:14" ht="18.75" x14ac:dyDescent="0.3">
      <c r="C48" s="108" t="s">
        <v>78</v>
      </c>
      <c r="D48" s="100">
        <f>D47*$B$45</f>
        <v>20</v>
      </c>
      <c r="F48" s="109"/>
      <c r="H48" s="34"/>
    </row>
    <row r="49" spans="1:12" ht="19.5" customHeight="1" thickBot="1" x14ac:dyDescent="0.35">
      <c r="C49" s="110" t="s">
        <v>79</v>
      </c>
      <c r="D49" s="111">
        <f>D48/B34</f>
        <v>20</v>
      </c>
      <c r="F49" s="109"/>
      <c r="H49" s="34"/>
    </row>
    <row r="50" spans="1:12" ht="18.75" x14ac:dyDescent="0.3">
      <c r="C50" s="68" t="s">
        <v>80</v>
      </c>
      <c r="D50" s="112">
        <f>AVERAGE(E38:E41,G38:G41)</f>
        <v>25577625.085887667</v>
      </c>
      <c r="F50" s="113"/>
      <c r="H50" s="34"/>
    </row>
    <row r="51" spans="1:12" ht="18.75" x14ac:dyDescent="0.3">
      <c r="C51" s="70" t="s">
        <v>81</v>
      </c>
      <c r="D51" s="114">
        <f>STDEV(E38:E41,G38:G41)/D50</f>
        <v>1.9172459516740775E-2</v>
      </c>
      <c r="F51" s="113"/>
      <c r="H51" s="34"/>
    </row>
    <row r="52" spans="1:12" ht="19.5" customHeight="1" thickBot="1" x14ac:dyDescent="0.35">
      <c r="C52" s="115" t="s">
        <v>17</v>
      </c>
      <c r="D52" s="116">
        <f>COUNT(E38:E41,G38:G41)</f>
        <v>6</v>
      </c>
      <c r="F52" s="113"/>
    </row>
    <row r="54" spans="1:12" ht="18.75" x14ac:dyDescent="0.3">
      <c r="A54" s="117" t="s">
        <v>1</v>
      </c>
      <c r="B54" s="118" t="s">
        <v>82</v>
      </c>
    </row>
    <row r="55" spans="1:12" ht="18.75" x14ac:dyDescent="0.3">
      <c r="A55" s="44" t="s">
        <v>83</v>
      </c>
      <c r="B55" s="119" t="str">
        <f>B21</f>
        <v xml:space="preserve">Each film coated tablet contains Lamivudine 150mg Zidovudine 300mg Nevirapine 200mg </v>
      </c>
    </row>
    <row r="56" spans="1:12" ht="26.25" customHeight="1" x14ac:dyDescent="0.4">
      <c r="A56" s="119" t="s">
        <v>84</v>
      </c>
      <c r="B56" s="120">
        <v>200</v>
      </c>
      <c r="C56" s="44" t="str">
        <f>B20</f>
        <v>Lamivudine/Nevirapine/Zidovudine</v>
      </c>
      <c r="H56" s="99"/>
    </row>
    <row r="57" spans="1:12" ht="18.75" x14ac:dyDescent="0.3">
      <c r="A57" s="119" t="s">
        <v>85</v>
      </c>
      <c r="B57" s="121">
        <f>Lamivudine!B57</f>
        <v>1119.3375000000001</v>
      </c>
      <c r="H57" s="99"/>
    </row>
    <row r="58" spans="1:12" ht="19.5" customHeight="1" thickBot="1" x14ac:dyDescent="0.35">
      <c r="H58" s="99"/>
    </row>
    <row r="59" spans="1:12" s="10" customFormat="1" ht="27" customHeight="1" thickBot="1" x14ac:dyDescent="0.45">
      <c r="A59" s="68" t="s">
        <v>86</v>
      </c>
      <c r="B59" s="69">
        <v>200</v>
      </c>
      <c r="C59" s="44"/>
      <c r="D59" s="122" t="s">
        <v>87</v>
      </c>
      <c r="E59" s="123" t="s">
        <v>59</v>
      </c>
      <c r="F59" s="123" t="s">
        <v>60</v>
      </c>
      <c r="G59" s="123" t="s">
        <v>88</v>
      </c>
      <c r="H59" s="72" t="s">
        <v>89</v>
      </c>
      <c r="L59" s="58"/>
    </row>
    <row r="60" spans="1:12" s="10" customFormat="1" ht="26.25" customHeight="1" x14ac:dyDescent="0.4">
      <c r="A60" s="70" t="s">
        <v>90</v>
      </c>
      <c r="B60" s="71">
        <v>4</v>
      </c>
      <c r="C60" s="296" t="s">
        <v>91</v>
      </c>
      <c r="D60" s="299">
        <f>Lamivudine!D60</f>
        <v>1140.26</v>
      </c>
      <c r="E60" s="124">
        <v>1</v>
      </c>
      <c r="F60" s="125"/>
      <c r="G60" s="126" t="str">
        <f>IF(ISBLANK(F60),"-",(F60/$D$50*$D$47*$B$68)*($B$57/$D$60))</f>
        <v>-</v>
      </c>
      <c r="H60" s="127" t="str">
        <f t="shared" ref="H60:H71" si="0">IF(ISBLANK(F60),"-",(G60/$B$56)*100)</f>
        <v>-</v>
      </c>
      <c r="L60" s="58"/>
    </row>
    <row r="61" spans="1:12" s="10" customFormat="1" ht="26.25" customHeight="1" x14ac:dyDescent="0.4">
      <c r="A61" s="70" t="s">
        <v>92</v>
      </c>
      <c r="B61" s="71">
        <v>20</v>
      </c>
      <c r="C61" s="297"/>
      <c r="D61" s="300"/>
      <c r="E61" s="128">
        <v>2</v>
      </c>
      <c r="F61" s="83">
        <v>25761413</v>
      </c>
      <c r="G61" s="129">
        <f>IF(ISBLANK(F61),"-",(F61/$D$50*$D$47*$B$68)*($B$57/$D$60))</f>
        <v>197.74095289690973</v>
      </c>
      <c r="H61" s="130">
        <f t="shared" si="0"/>
        <v>98.870476448454866</v>
      </c>
      <c r="L61" s="58"/>
    </row>
    <row r="62" spans="1:12" s="10" customFormat="1" ht="26.25" customHeight="1" x14ac:dyDescent="0.4">
      <c r="A62" s="70" t="s">
        <v>93</v>
      </c>
      <c r="B62" s="71">
        <v>1</v>
      </c>
      <c r="C62" s="297"/>
      <c r="D62" s="300"/>
      <c r="E62" s="128">
        <v>3</v>
      </c>
      <c r="F62" s="131">
        <v>25667467</v>
      </c>
      <c r="G62" s="129">
        <f>IF(ISBLANK(F62),"-",(F62/$D$50*$D$47*$B$68)*($B$57/$D$60))</f>
        <v>197.01983672362945</v>
      </c>
      <c r="H62" s="130">
        <f t="shared" si="0"/>
        <v>98.509918361814726</v>
      </c>
      <c r="L62" s="58"/>
    </row>
    <row r="63" spans="1:12" ht="27" customHeight="1" thickBot="1" x14ac:dyDescent="0.45">
      <c r="A63" s="70" t="s">
        <v>94</v>
      </c>
      <c r="B63" s="71">
        <v>1</v>
      </c>
      <c r="C63" s="298"/>
      <c r="D63" s="301"/>
      <c r="E63" s="132">
        <v>4</v>
      </c>
      <c r="F63" s="133"/>
      <c r="G63" s="129" t="str">
        <f>IF(ISBLANK(F63),"-",(F63/$D$50*$D$47*$B$68)*($B$57/$D$60))</f>
        <v>-</v>
      </c>
      <c r="H63" s="130" t="str">
        <f t="shared" si="0"/>
        <v>-</v>
      </c>
    </row>
    <row r="64" spans="1:12" ht="26.25" customHeight="1" x14ac:dyDescent="0.4">
      <c r="A64" s="70" t="s">
        <v>95</v>
      </c>
      <c r="B64" s="71">
        <v>1</v>
      </c>
      <c r="C64" s="296" t="s">
        <v>96</v>
      </c>
      <c r="D64" s="299">
        <f>Lamivudine!D64</f>
        <v>1129.25</v>
      </c>
      <c r="E64" s="124">
        <v>1</v>
      </c>
      <c r="F64" s="125">
        <v>26441522</v>
      </c>
      <c r="G64" s="126">
        <f>IF(ISBLANK(F64),"-",(F64/$D$50*$D$47*$B$68)*($B$57/$D$64))</f>
        <v>204.94021282139357</v>
      </c>
      <c r="H64" s="127">
        <f t="shared" si="0"/>
        <v>102.47010641069679</v>
      </c>
    </row>
    <row r="65" spans="1:8" ht="26.25" customHeight="1" x14ac:dyDescent="0.4">
      <c r="A65" s="70" t="s">
        <v>97</v>
      </c>
      <c r="B65" s="71">
        <v>1</v>
      </c>
      <c r="C65" s="297"/>
      <c r="D65" s="300"/>
      <c r="E65" s="128">
        <v>2</v>
      </c>
      <c r="F65" s="83">
        <v>26512849</v>
      </c>
      <c r="G65" s="129">
        <f>IF(ISBLANK(F65),"-",(F65/$D$50*$D$47*$B$68)*($B$57/$D$64))</f>
        <v>205.49304675281067</v>
      </c>
      <c r="H65" s="130">
        <f t="shared" si="0"/>
        <v>102.74652337640534</v>
      </c>
    </row>
    <row r="66" spans="1:8" ht="26.25" customHeight="1" x14ac:dyDescent="0.4">
      <c r="A66" s="70" t="s">
        <v>98</v>
      </c>
      <c r="B66" s="71">
        <v>1</v>
      </c>
      <c r="C66" s="297"/>
      <c r="D66" s="300"/>
      <c r="E66" s="128">
        <v>3</v>
      </c>
      <c r="F66" s="83">
        <v>26624864</v>
      </c>
      <c r="G66" s="129">
        <f>IF(ISBLANK(F66),"-",(F66/$D$50*$D$47*$B$68)*($B$57/$D$64))</f>
        <v>206.36124102465286</v>
      </c>
      <c r="H66" s="130">
        <f t="shared" si="0"/>
        <v>103.18062051232644</v>
      </c>
    </row>
    <row r="67" spans="1:8" ht="27" customHeight="1" thickBot="1" x14ac:dyDescent="0.45">
      <c r="A67" s="70" t="s">
        <v>99</v>
      </c>
      <c r="B67" s="71">
        <v>1</v>
      </c>
      <c r="C67" s="298"/>
      <c r="D67" s="301"/>
      <c r="E67" s="132">
        <v>4</v>
      </c>
      <c r="F67" s="133"/>
      <c r="G67" s="134" t="str">
        <f>IF(ISBLANK(F67),"-",(F67/$D$50*$D$47*$B$68)*($B$57/$D$64))</f>
        <v>-</v>
      </c>
      <c r="H67" s="135" t="str">
        <f t="shared" si="0"/>
        <v>-</v>
      </c>
    </row>
    <row r="68" spans="1:8" ht="26.25" customHeight="1" x14ac:dyDescent="0.4">
      <c r="A68" s="70" t="s">
        <v>100</v>
      </c>
      <c r="B68" s="136">
        <f>(B67/B66)*(B65/B64)*(B63/B62)*(B61/B60)*B59</f>
        <v>1000</v>
      </c>
      <c r="C68" s="296" t="s">
        <v>101</v>
      </c>
      <c r="D68" s="299">
        <f>Lamivudine!D68</f>
        <v>1130.8900000000001</v>
      </c>
      <c r="E68" s="124">
        <v>1</v>
      </c>
      <c r="F68" s="125">
        <v>26402009</v>
      </c>
      <c r="G68" s="126">
        <f>IF(ISBLANK(F68),"-",(F68/$D$50*$D$47*$B$68)*($B$57/$D$68))</f>
        <v>204.33720239912856</v>
      </c>
      <c r="H68" s="130">
        <f t="shared" si="0"/>
        <v>102.16860119956428</v>
      </c>
    </row>
    <row r="69" spans="1:8" ht="27" customHeight="1" thickBot="1" x14ac:dyDescent="0.45">
      <c r="A69" s="115" t="s">
        <v>102</v>
      </c>
      <c r="B69" s="137">
        <f>(D47*B68)/B56*B57</f>
        <v>1119.3375000000001</v>
      </c>
      <c r="C69" s="297"/>
      <c r="D69" s="300"/>
      <c r="E69" s="128">
        <v>2</v>
      </c>
      <c r="F69" s="83">
        <v>26318000</v>
      </c>
      <c r="G69" s="129">
        <f>IF(ISBLANK(F69),"-",(F69/$D$50*$D$47*$B$68)*($B$57/$D$68))</f>
        <v>203.68701839092117</v>
      </c>
      <c r="H69" s="130">
        <f t="shared" si="0"/>
        <v>101.8435091954606</v>
      </c>
    </row>
    <row r="70" spans="1:8" ht="26.25" customHeight="1" x14ac:dyDescent="0.4">
      <c r="A70" s="303" t="s">
        <v>75</v>
      </c>
      <c r="B70" s="304"/>
      <c r="C70" s="297"/>
      <c r="D70" s="300"/>
      <c r="E70" s="128">
        <v>3</v>
      </c>
      <c r="F70" s="83">
        <v>26446825</v>
      </c>
      <c r="G70" s="129">
        <f>IF(ISBLANK(F70),"-",(F70/$D$50*$D$47*$B$68)*($B$57/$D$68))</f>
        <v>204.68405388541959</v>
      </c>
      <c r="H70" s="130">
        <f t="shared" si="0"/>
        <v>102.34202694270979</v>
      </c>
    </row>
    <row r="71" spans="1:8" ht="27" customHeight="1" thickBot="1" x14ac:dyDescent="0.45">
      <c r="A71" s="305"/>
      <c r="B71" s="306"/>
      <c r="C71" s="302"/>
      <c r="D71" s="301"/>
      <c r="E71" s="132">
        <v>4</v>
      </c>
      <c r="F71" s="133"/>
      <c r="G71" s="134" t="str">
        <f>IF(ISBLANK(F71),"-",(F71/$D$50*$D$47*$B$68)*($B$57/$D$68))</f>
        <v>-</v>
      </c>
      <c r="H71" s="135" t="str">
        <f t="shared" si="0"/>
        <v>-</v>
      </c>
    </row>
    <row r="72" spans="1:8" ht="26.25" customHeight="1" x14ac:dyDescent="0.4">
      <c r="A72" s="99"/>
      <c r="B72" s="99"/>
      <c r="C72" s="99"/>
      <c r="D72" s="99"/>
      <c r="E72" s="99"/>
      <c r="F72" s="138" t="s">
        <v>68</v>
      </c>
      <c r="G72" s="139">
        <f>AVERAGE(G60:G71)</f>
        <v>203.0329456118582</v>
      </c>
      <c r="H72" s="140">
        <f>AVERAGE(H60:H71)</f>
        <v>101.5164728059291</v>
      </c>
    </row>
    <row r="73" spans="1:8" ht="26.25" customHeight="1" x14ac:dyDescent="0.4">
      <c r="C73" s="99"/>
      <c r="D73" s="99"/>
      <c r="E73" s="99"/>
      <c r="F73" s="141" t="s">
        <v>81</v>
      </c>
      <c r="G73" s="142">
        <f>STDEV(G60:G71)/G72</f>
        <v>1.7639507191166321E-2</v>
      </c>
      <c r="H73" s="142">
        <f>STDEV(H60:H71)/H72</f>
        <v>1.7639507191166342E-2</v>
      </c>
    </row>
    <row r="74" spans="1:8" ht="27" customHeight="1" thickBot="1" x14ac:dyDescent="0.45">
      <c r="A74" s="99"/>
      <c r="B74" s="99"/>
      <c r="C74" s="99"/>
      <c r="D74" s="99"/>
      <c r="E74" s="101"/>
      <c r="F74" s="143" t="s">
        <v>17</v>
      </c>
      <c r="G74" s="144">
        <f>COUNT(G60:G71)</f>
        <v>8</v>
      </c>
      <c r="H74" s="144">
        <f>COUNT(H60:H71)</f>
        <v>8</v>
      </c>
    </row>
    <row r="76" spans="1:8" ht="26.25" customHeight="1" x14ac:dyDescent="0.4">
      <c r="A76" s="54" t="s">
        <v>103</v>
      </c>
      <c r="B76" s="55" t="s">
        <v>104</v>
      </c>
      <c r="C76" s="283" t="str">
        <f>B26</f>
        <v>Nevirapine</v>
      </c>
      <c r="D76" s="283"/>
      <c r="E76" s="44" t="s">
        <v>105</v>
      </c>
      <c r="F76" s="44"/>
      <c r="G76" s="145">
        <f>H72</f>
        <v>101.5164728059291</v>
      </c>
      <c r="H76" s="59"/>
    </row>
    <row r="77" spans="1:8" ht="18.75" x14ac:dyDescent="0.3">
      <c r="A77" s="53" t="s">
        <v>106</v>
      </c>
      <c r="B77" s="53" t="s">
        <v>107</v>
      </c>
    </row>
    <row r="78" spans="1:8" ht="18.75" x14ac:dyDescent="0.3">
      <c r="A78" s="53"/>
      <c r="B78" s="53"/>
    </row>
    <row r="79" spans="1:8" ht="26.25" customHeight="1" x14ac:dyDescent="0.4">
      <c r="A79" s="54" t="s">
        <v>4</v>
      </c>
      <c r="B79" s="285" t="str">
        <f>B26</f>
        <v>Nevirapine</v>
      </c>
      <c r="C79" s="285"/>
    </row>
    <row r="80" spans="1:8" ht="26.25" customHeight="1" x14ac:dyDescent="0.4">
      <c r="A80" s="55" t="s">
        <v>45</v>
      </c>
      <c r="B80" s="286" t="s">
        <v>144</v>
      </c>
      <c r="C80" s="286"/>
    </row>
    <row r="81" spans="1:12" ht="27" customHeight="1" thickBot="1" x14ac:dyDescent="0.45">
      <c r="A81" s="55" t="s">
        <v>6</v>
      </c>
      <c r="B81" s="259">
        <v>101.38</v>
      </c>
    </row>
    <row r="82" spans="1:12" s="10" customFormat="1" ht="27" customHeight="1" thickBot="1" x14ac:dyDescent="0.45">
      <c r="A82" s="55" t="s">
        <v>46</v>
      </c>
      <c r="B82" s="57">
        <v>0</v>
      </c>
      <c r="C82" s="287" t="s">
        <v>47</v>
      </c>
      <c r="D82" s="288"/>
      <c r="E82" s="288"/>
      <c r="F82" s="288"/>
      <c r="G82" s="289"/>
      <c r="I82" s="58"/>
      <c r="J82" s="58"/>
      <c r="K82" s="58"/>
      <c r="L82" s="58"/>
    </row>
    <row r="83" spans="1:12" s="10" customFormat="1" ht="19.5" customHeight="1" thickBot="1" x14ac:dyDescent="0.35">
      <c r="A83" s="55" t="s">
        <v>48</v>
      </c>
      <c r="B83" s="59">
        <f>B81-B82</f>
        <v>101.38</v>
      </c>
      <c r="C83" s="60"/>
      <c r="D83" s="60"/>
      <c r="E83" s="60"/>
      <c r="F83" s="60"/>
      <c r="G83" s="61"/>
      <c r="I83" s="58"/>
      <c r="J83" s="58"/>
      <c r="K83" s="58"/>
      <c r="L83" s="58"/>
    </row>
    <row r="84" spans="1:12" s="10" customFormat="1" ht="27" customHeight="1" thickBot="1" x14ac:dyDescent="0.45">
      <c r="A84" s="55" t="s">
        <v>49</v>
      </c>
      <c r="B84" s="62">
        <v>1</v>
      </c>
      <c r="C84" s="290" t="s">
        <v>108</v>
      </c>
      <c r="D84" s="291"/>
      <c r="E84" s="291"/>
      <c r="F84" s="291"/>
      <c r="G84" s="291"/>
      <c r="H84" s="292"/>
      <c r="I84" s="58"/>
      <c r="J84" s="58"/>
      <c r="K84" s="58"/>
      <c r="L84" s="58"/>
    </row>
    <row r="85" spans="1:12" s="10" customFormat="1" ht="27" customHeight="1" thickBot="1" x14ac:dyDescent="0.45">
      <c r="A85" s="55" t="s">
        <v>51</v>
      </c>
      <c r="B85" s="62">
        <v>1</v>
      </c>
      <c r="C85" s="290" t="s">
        <v>109</v>
      </c>
      <c r="D85" s="291"/>
      <c r="E85" s="291"/>
      <c r="F85" s="291"/>
      <c r="G85" s="291"/>
      <c r="H85" s="292"/>
      <c r="I85" s="58"/>
      <c r="J85" s="58"/>
      <c r="K85" s="58"/>
      <c r="L85" s="58"/>
    </row>
    <row r="86" spans="1:12" s="10" customFormat="1" ht="18.75" x14ac:dyDescent="0.3">
      <c r="A86" s="55"/>
      <c r="B86" s="65"/>
      <c r="C86" s="66"/>
      <c r="D86" s="66"/>
      <c r="E86" s="66"/>
      <c r="F86" s="66"/>
      <c r="G86" s="66"/>
      <c r="H86" s="66"/>
      <c r="I86" s="58"/>
      <c r="J86" s="58"/>
      <c r="K86" s="58"/>
      <c r="L86" s="58"/>
    </row>
    <row r="87" spans="1:12" s="10" customFormat="1" ht="18.75" x14ac:dyDescent="0.3">
      <c r="A87" s="55" t="s">
        <v>53</v>
      </c>
      <c r="B87" s="67">
        <f>B84/B85</f>
        <v>1</v>
      </c>
      <c r="C87" s="44" t="s">
        <v>54</v>
      </c>
      <c r="D87" s="44"/>
      <c r="E87" s="44"/>
      <c r="F87" s="44"/>
      <c r="G87" s="44"/>
      <c r="I87" s="58"/>
      <c r="J87" s="58"/>
      <c r="K87" s="58"/>
      <c r="L87" s="58"/>
    </row>
    <row r="88" spans="1:12" ht="19.5" customHeight="1" thickBot="1" x14ac:dyDescent="0.35">
      <c r="A88" s="53"/>
      <c r="B88" s="53"/>
    </row>
    <row r="89" spans="1:12" ht="27" customHeight="1" thickBot="1" x14ac:dyDescent="0.45">
      <c r="A89" s="68" t="s">
        <v>55</v>
      </c>
      <c r="B89" s="69">
        <v>100</v>
      </c>
      <c r="D89" s="146" t="s">
        <v>56</v>
      </c>
      <c r="E89" s="147"/>
      <c r="F89" s="293" t="s">
        <v>57</v>
      </c>
      <c r="G89" s="294"/>
    </row>
    <row r="90" spans="1:12" ht="27" customHeight="1" thickBot="1" x14ac:dyDescent="0.45">
      <c r="A90" s="70" t="s">
        <v>58</v>
      </c>
      <c r="B90" s="71">
        <v>1</v>
      </c>
      <c r="C90" s="148" t="s">
        <v>59</v>
      </c>
      <c r="D90" s="73" t="s">
        <v>60</v>
      </c>
      <c r="E90" s="74" t="s">
        <v>61</v>
      </c>
      <c r="F90" s="73" t="s">
        <v>60</v>
      </c>
      <c r="G90" s="149" t="s">
        <v>61</v>
      </c>
      <c r="I90" s="76" t="s">
        <v>62</v>
      </c>
    </row>
    <row r="91" spans="1:12" ht="26.25" customHeight="1" x14ac:dyDescent="0.4">
      <c r="A91" s="70" t="s">
        <v>63</v>
      </c>
      <c r="B91" s="71">
        <v>1</v>
      </c>
      <c r="C91" s="150">
        <v>1</v>
      </c>
      <c r="D91" s="260">
        <v>47293559</v>
      </c>
      <c r="E91" s="79">
        <f>IF(ISBLANK(D91),"-",$D$101/$D$98*D91)</f>
        <v>51910968.532981843</v>
      </c>
      <c r="F91" s="260">
        <v>53073690</v>
      </c>
      <c r="G91" s="80">
        <f>IF(ISBLANK(F91),"-",$D$101/$F$98*F91)</f>
        <v>52380051.877220571</v>
      </c>
      <c r="I91" s="81"/>
    </row>
    <row r="92" spans="1:12" ht="26.25" customHeight="1" x14ac:dyDescent="0.4">
      <c r="A92" s="70" t="s">
        <v>64</v>
      </c>
      <c r="B92" s="71">
        <v>1</v>
      </c>
      <c r="C92" s="99">
        <v>2</v>
      </c>
      <c r="D92" s="261">
        <v>47331801</v>
      </c>
      <c r="E92" s="84">
        <f>IF(ISBLANK(D92),"-",$D$101/$D$98*D92)</f>
        <v>51952944.212135918</v>
      </c>
      <c r="F92" s="261">
        <v>53125453</v>
      </c>
      <c r="G92" s="85">
        <f>IF(ISBLANK(F92),"-",$D$101/$F$98*F92)</f>
        <v>52431138.368951604</v>
      </c>
      <c r="I92" s="274">
        <f>ABS((F96/D96*D95)-F95)/D95</f>
        <v>8.5897576389233656E-3</v>
      </c>
    </row>
    <row r="93" spans="1:12" ht="26.25" customHeight="1" x14ac:dyDescent="0.4">
      <c r="A93" s="70" t="s">
        <v>65</v>
      </c>
      <c r="B93" s="71">
        <v>1</v>
      </c>
      <c r="C93" s="99">
        <v>3</v>
      </c>
      <c r="D93" s="261">
        <v>47582101</v>
      </c>
      <c r="E93" s="84">
        <f>IF(ISBLANK(D93),"-",$D$101/$D$98*D93)</f>
        <v>52227681.738736644</v>
      </c>
      <c r="F93" s="261">
        <v>53181008</v>
      </c>
      <c r="G93" s="85">
        <f>IF(ISBLANK(F93),"-",$D$101/$F$98*F93)</f>
        <v>52485967.301743709</v>
      </c>
      <c r="I93" s="274"/>
    </row>
    <row r="94" spans="1:12" ht="27" customHeight="1" thickBot="1" x14ac:dyDescent="0.45">
      <c r="A94" s="70" t="s">
        <v>66</v>
      </c>
      <c r="B94" s="71">
        <v>1</v>
      </c>
      <c r="C94" s="151">
        <v>4</v>
      </c>
      <c r="D94" s="262"/>
      <c r="E94" s="88" t="str">
        <f>IF(ISBLANK(D94),"-",$D$101/$D$98*D94)</f>
        <v>-</v>
      </c>
      <c r="F94" s="263"/>
      <c r="G94" s="89" t="str">
        <f>IF(ISBLANK(F94),"-",$D$101/$F$98*F94)</f>
        <v>-</v>
      </c>
      <c r="I94" s="90"/>
    </row>
    <row r="95" spans="1:12" ht="27" customHeight="1" thickBot="1" x14ac:dyDescent="0.45">
      <c r="A95" s="70" t="s">
        <v>67</v>
      </c>
      <c r="B95" s="71">
        <v>1</v>
      </c>
      <c r="C95" s="55" t="s">
        <v>68</v>
      </c>
      <c r="D95" s="152">
        <f>AVERAGE(D91:D94)</f>
        <v>47402487</v>
      </c>
      <c r="E95" s="93">
        <f>AVERAGE(E91:E94)</f>
        <v>52030531.49461814</v>
      </c>
      <c r="F95" s="153">
        <f>AVERAGE(F91:F94)</f>
        <v>53126717</v>
      </c>
      <c r="G95" s="154">
        <f>AVERAGE(G91:G94)</f>
        <v>52432385.849305294</v>
      </c>
    </row>
    <row r="96" spans="1:12" ht="26.25" customHeight="1" x14ac:dyDescent="0.4">
      <c r="A96" s="70" t="s">
        <v>69</v>
      </c>
      <c r="B96" s="56">
        <v>1</v>
      </c>
      <c r="C96" s="155" t="s">
        <v>110</v>
      </c>
      <c r="D96" s="156">
        <v>19.97</v>
      </c>
      <c r="E96" s="44"/>
      <c r="F96" s="96">
        <v>22.21</v>
      </c>
    </row>
    <row r="97" spans="1:10" ht="26.25" customHeight="1" x14ac:dyDescent="0.4">
      <c r="A97" s="70" t="s">
        <v>71</v>
      </c>
      <c r="B97" s="56">
        <v>1</v>
      </c>
      <c r="C97" s="157" t="s">
        <v>111</v>
      </c>
      <c r="D97" s="158">
        <f>D96*$B$87</f>
        <v>19.97</v>
      </c>
      <c r="E97" s="99"/>
      <c r="F97" s="98">
        <f>F96*$B$87</f>
        <v>22.21</v>
      </c>
    </row>
    <row r="98" spans="1:10" ht="19.5" customHeight="1" thickBot="1" x14ac:dyDescent="0.35">
      <c r="A98" s="70" t="s">
        <v>73</v>
      </c>
      <c r="B98" s="99">
        <f>(B97/B96)*(B95/B94)*(B93/B92)*(B91/B90)*B89</f>
        <v>100</v>
      </c>
      <c r="C98" s="157" t="s">
        <v>112</v>
      </c>
      <c r="D98" s="159">
        <f>D97*$B$83/100</f>
        <v>20.245585999999999</v>
      </c>
      <c r="E98" s="101"/>
      <c r="F98" s="100">
        <f>F97*$B$83/100</f>
        <v>22.516498000000002</v>
      </c>
    </row>
    <row r="99" spans="1:10" ht="19.5" customHeight="1" thickBot="1" x14ac:dyDescent="0.35">
      <c r="A99" s="275" t="s">
        <v>75</v>
      </c>
      <c r="B99" s="276"/>
      <c r="C99" s="157" t="s">
        <v>113</v>
      </c>
      <c r="D99" s="160">
        <f>D98/$B$98</f>
        <v>0.20245585999999999</v>
      </c>
      <c r="E99" s="101"/>
      <c r="F99" s="104">
        <f>F98/$B$98</f>
        <v>0.22516498000000001</v>
      </c>
      <c r="H99" s="34"/>
    </row>
    <row r="100" spans="1:10" ht="19.5" customHeight="1" thickBot="1" x14ac:dyDescent="0.35">
      <c r="A100" s="277"/>
      <c r="B100" s="278"/>
      <c r="C100" s="157" t="s">
        <v>77</v>
      </c>
      <c r="D100" s="161">
        <f>$B$56/$B$116</f>
        <v>0.22222222222222221</v>
      </c>
      <c r="F100" s="109"/>
      <c r="G100" s="162"/>
      <c r="H100" s="34"/>
    </row>
    <row r="101" spans="1:10" ht="18.75" x14ac:dyDescent="0.3">
      <c r="C101" s="157" t="s">
        <v>78</v>
      </c>
      <c r="D101" s="158">
        <f>D100*$B$98</f>
        <v>22.222222222222221</v>
      </c>
      <c r="F101" s="109"/>
      <c r="H101" s="34"/>
    </row>
    <row r="102" spans="1:10" ht="19.5" customHeight="1" thickBot="1" x14ac:dyDescent="0.35">
      <c r="C102" s="163" t="s">
        <v>79</v>
      </c>
      <c r="D102" s="164">
        <f>D101/B34</f>
        <v>22.222222222222221</v>
      </c>
      <c r="F102" s="113"/>
      <c r="H102" s="34"/>
      <c r="J102" s="165"/>
    </row>
    <row r="103" spans="1:10" ht="18.75" x14ac:dyDescent="0.3">
      <c r="C103" s="166" t="s">
        <v>114</v>
      </c>
      <c r="D103" s="167">
        <f>AVERAGE(E91:E94,G91:G94)</f>
        <v>52231458.671961717</v>
      </c>
      <c r="F103" s="113"/>
      <c r="G103" s="162"/>
      <c r="H103" s="34"/>
      <c r="J103" s="168"/>
    </row>
    <row r="104" spans="1:10" ht="18.75" x14ac:dyDescent="0.3">
      <c r="C104" s="141" t="s">
        <v>81</v>
      </c>
      <c r="D104" s="169">
        <f>STDEV(E91:E94,G91:G94)/D103</f>
        <v>4.7442739439324871E-3</v>
      </c>
      <c r="F104" s="113"/>
      <c r="H104" s="34"/>
      <c r="J104" s="168"/>
    </row>
    <row r="105" spans="1:10" ht="19.5" customHeight="1" thickBot="1" x14ac:dyDescent="0.35">
      <c r="C105" s="143" t="s">
        <v>17</v>
      </c>
      <c r="D105" s="170">
        <f>COUNT(E91:E94,G91:G94)</f>
        <v>6</v>
      </c>
      <c r="F105" s="113"/>
      <c r="H105" s="34"/>
      <c r="J105" s="168"/>
    </row>
    <row r="106" spans="1:10" ht="19.5" customHeight="1" thickBot="1" x14ac:dyDescent="0.35">
      <c r="A106" s="117"/>
      <c r="B106" s="117"/>
      <c r="C106" s="117"/>
      <c r="D106" s="117"/>
      <c r="E106" s="117"/>
    </row>
    <row r="107" spans="1:10" ht="27" customHeight="1" thickBot="1" x14ac:dyDescent="0.45">
      <c r="A107" s="68" t="s">
        <v>115</v>
      </c>
      <c r="B107" s="69">
        <v>900</v>
      </c>
      <c r="C107" s="123" t="s">
        <v>116</v>
      </c>
      <c r="D107" s="123" t="s">
        <v>60</v>
      </c>
      <c r="E107" s="123" t="s">
        <v>117</v>
      </c>
      <c r="F107" s="171" t="s">
        <v>118</v>
      </c>
    </row>
    <row r="108" spans="1:10" ht="26.25" customHeight="1" x14ac:dyDescent="0.4">
      <c r="A108" s="70" t="s">
        <v>119</v>
      </c>
      <c r="B108" s="71">
        <v>1</v>
      </c>
      <c r="C108" s="124">
        <v>1</v>
      </c>
      <c r="D108" s="172">
        <v>52157861</v>
      </c>
      <c r="E108" s="173">
        <f t="shared" ref="E108:E113" si="1">IF(ISBLANK(D108),"-",D108/$D$103*$D$100*$B$116)</f>
        <v>199.71818641932271</v>
      </c>
      <c r="F108" s="174">
        <f t="shared" ref="F108:F113" si="2">IF(ISBLANK(D108), "-", (E108/$B$56)*100)</f>
        <v>99.859093209661353</v>
      </c>
    </row>
    <row r="109" spans="1:10" ht="26.25" customHeight="1" x14ac:dyDescent="0.4">
      <c r="A109" s="70" t="s">
        <v>92</v>
      </c>
      <c r="B109" s="71">
        <v>1</v>
      </c>
      <c r="C109" s="128">
        <v>2</v>
      </c>
      <c r="D109" s="175">
        <v>52139222</v>
      </c>
      <c r="E109" s="176">
        <f t="shared" si="1"/>
        <v>199.64681563828799</v>
      </c>
      <c r="F109" s="177">
        <f t="shared" si="2"/>
        <v>99.823407819143995</v>
      </c>
    </row>
    <row r="110" spans="1:10" ht="26.25" customHeight="1" x14ac:dyDescent="0.4">
      <c r="A110" s="70" t="s">
        <v>93</v>
      </c>
      <c r="B110" s="71">
        <v>1</v>
      </c>
      <c r="C110" s="128">
        <v>3</v>
      </c>
      <c r="D110" s="175">
        <v>51154004</v>
      </c>
      <c r="E110" s="176">
        <f t="shared" si="1"/>
        <v>195.87430755580218</v>
      </c>
      <c r="F110" s="177">
        <f t="shared" si="2"/>
        <v>97.937153777901088</v>
      </c>
    </row>
    <row r="111" spans="1:10" ht="26.25" customHeight="1" x14ac:dyDescent="0.4">
      <c r="A111" s="70" t="s">
        <v>94</v>
      </c>
      <c r="B111" s="71">
        <v>1</v>
      </c>
      <c r="C111" s="128">
        <v>4</v>
      </c>
      <c r="D111" s="175">
        <v>51872636</v>
      </c>
      <c r="E111" s="176">
        <f t="shared" si="1"/>
        <v>198.62602852347931</v>
      </c>
      <c r="F111" s="177">
        <f t="shared" si="2"/>
        <v>99.313014261739653</v>
      </c>
    </row>
    <row r="112" spans="1:10" ht="26.25" customHeight="1" x14ac:dyDescent="0.4">
      <c r="A112" s="70" t="s">
        <v>95</v>
      </c>
      <c r="B112" s="71">
        <v>1</v>
      </c>
      <c r="C112" s="128">
        <v>5</v>
      </c>
      <c r="D112" s="175">
        <v>51568196</v>
      </c>
      <c r="E112" s="176">
        <f t="shared" si="1"/>
        <v>197.46029427924913</v>
      </c>
      <c r="F112" s="177">
        <f t="shared" si="2"/>
        <v>98.730147139624563</v>
      </c>
    </row>
    <row r="113" spans="1:10" ht="27" customHeight="1" thickBot="1" x14ac:dyDescent="0.45">
      <c r="A113" s="70" t="s">
        <v>97</v>
      </c>
      <c r="B113" s="71">
        <v>1</v>
      </c>
      <c r="C113" s="132">
        <v>6</v>
      </c>
      <c r="D113" s="178">
        <v>51987644</v>
      </c>
      <c r="E113" s="179">
        <f t="shared" si="1"/>
        <v>199.06640680478409</v>
      </c>
      <c r="F113" s="180">
        <f t="shared" si="2"/>
        <v>99.533203402392047</v>
      </c>
    </row>
    <row r="114" spans="1:10" ht="27" customHeight="1" thickBot="1" x14ac:dyDescent="0.45">
      <c r="A114" s="70" t="s">
        <v>98</v>
      </c>
      <c r="B114" s="71">
        <v>1</v>
      </c>
      <c r="C114" s="181"/>
      <c r="D114" s="99"/>
      <c r="E114" s="44"/>
      <c r="F114" s="177"/>
    </row>
    <row r="115" spans="1:10" ht="26.25" customHeight="1" x14ac:dyDescent="0.4">
      <c r="A115" s="70" t="s">
        <v>99</v>
      </c>
      <c r="B115" s="71">
        <v>1</v>
      </c>
      <c r="C115" s="181"/>
      <c r="D115" s="182" t="s">
        <v>68</v>
      </c>
      <c r="E115" s="183">
        <f>AVERAGE(E108:E113)</f>
        <v>198.39867320348756</v>
      </c>
      <c r="F115" s="184">
        <f>AVERAGE(F108:F113)</f>
        <v>99.199336601743781</v>
      </c>
    </row>
    <row r="116" spans="1:10" ht="27" customHeight="1" thickBot="1" x14ac:dyDescent="0.45">
      <c r="A116" s="70" t="s">
        <v>100</v>
      </c>
      <c r="B116" s="82">
        <f>(B115/B114)*(B113/B112)*(B111/B110)*(B109/B108)*B107</f>
        <v>900</v>
      </c>
      <c r="C116" s="185"/>
      <c r="D116" s="186" t="s">
        <v>81</v>
      </c>
      <c r="E116" s="142">
        <f>STDEV(E108:E113)/E115</f>
        <v>7.4928622386202489E-3</v>
      </c>
      <c r="F116" s="187">
        <f>STDEV(F108:F113)/F115</f>
        <v>7.4928622386202489E-3</v>
      </c>
      <c r="I116" s="44"/>
    </row>
    <row r="117" spans="1:10" ht="27" customHeight="1" thickBot="1" x14ac:dyDescent="0.45">
      <c r="A117" s="275" t="s">
        <v>75</v>
      </c>
      <c r="B117" s="279"/>
      <c r="C117" s="188"/>
      <c r="D117" s="143" t="s">
        <v>17</v>
      </c>
      <c r="E117" s="189">
        <f>COUNT(E108:E113)</f>
        <v>6</v>
      </c>
      <c r="F117" s="190">
        <f>COUNT(F108:F113)</f>
        <v>6</v>
      </c>
      <c r="I117" s="44"/>
      <c r="J117" s="168"/>
    </row>
    <row r="118" spans="1:10" ht="26.25" customHeight="1" thickBot="1" x14ac:dyDescent="0.35">
      <c r="A118" s="277"/>
      <c r="B118" s="280"/>
      <c r="C118" s="44"/>
      <c r="D118" s="191"/>
      <c r="E118" s="281" t="s">
        <v>120</v>
      </c>
      <c r="F118" s="282"/>
      <c r="G118" s="44"/>
      <c r="H118" s="44"/>
      <c r="I118" s="44"/>
    </row>
    <row r="119" spans="1:10" ht="25.5" customHeight="1" x14ac:dyDescent="0.4">
      <c r="A119" s="192"/>
      <c r="B119" s="66"/>
      <c r="C119" s="44"/>
      <c r="D119" s="186" t="s">
        <v>121</v>
      </c>
      <c r="E119" s="193">
        <f>MIN(E108:E113)</f>
        <v>195.87430755580218</v>
      </c>
      <c r="F119" s="194">
        <f>MIN(F108:F113)</f>
        <v>97.937153777901088</v>
      </c>
      <c r="G119" s="44"/>
      <c r="H119" s="44"/>
      <c r="I119" s="44"/>
    </row>
    <row r="120" spans="1:10" ht="24" customHeight="1" thickBot="1" x14ac:dyDescent="0.45">
      <c r="A120" s="192"/>
      <c r="B120" s="66"/>
      <c r="C120" s="44"/>
      <c r="D120" s="110" t="s">
        <v>122</v>
      </c>
      <c r="E120" s="195">
        <f>MAX(E108:E113)</f>
        <v>199.71818641932271</v>
      </c>
      <c r="F120" s="196">
        <f>MAX(F108:F113)</f>
        <v>99.859093209661353</v>
      </c>
      <c r="G120" s="44"/>
      <c r="H120" s="44"/>
      <c r="I120" s="44"/>
    </row>
    <row r="121" spans="1:10" ht="27" customHeight="1" x14ac:dyDescent="0.3">
      <c r="A121" s="192"/>
      <c r="B121" s="66"/>
      <c r="C121" s="44"/>
      <c r="D121" s="44"/>
      <c r="E121" s="44"/>
      <c r="F121" s="99"/>
      <c r="G121" s="44"/>
      <c r="H121" s="44"/>
      <c r="I121" s="44"/>
    </row>
    <row r="122" spans="1:10" ht="25.5" customHeight="1" x14ac:dyDescent="0.3">
      <c r="A122" s="192"/>
      <c r="B122" s="66"/>
      <c r="C122" s="44"/>
      <c r="D122" s="44"/>
      <c r="E122" s="44"/>
      <c r="F122" s="99"/>
      <c r="G122" s="44"/>
      <c r="H122" s="44"/>
      <c r="I122" s="44"/>
    </row>
    <row r="123" spans="1:10" ht="18.75" x14ac:dyDescent="0.3">
      <c r="A123" s="192"/>
      <c r="B123" s="66"/>
      <c r="C123" s="44"/>
      <c r="D123" s="44"/>
      <c r="E123" s="44"/>
      <c r="F123" s="99"/>
      <c r="G123" s="44"/>
      <c r="H123" s="44"/>
      <c r="I123" s="44"/>
    </row>
    <row r="124" spans="1:10" ht="45.75" customHeight="1" x14ac:dyDescent="0.65">
      <c r="A124" s="54" t="s">
        <v>103</v>
      </c>
      <c r="B124" s="55" t="s">
        <v>123</v>
      </c>
      <c r="C124" s="283" t="str">
        <f>B26</f>
        <v>Nevirapine</v>
      </c>
      <c r="D124" s="283"/>
      <c r="E124" s="44" t="s">
        <v>124</v>
      </c>
      <c r="F124" s="44"/>
      <c r="G124" s="197">
        <f>F115</f>
        <v>99.199336601743781</v>
      </c>
      <c r="H124" s="44"/>
      <c r="I124" s="44"/>
    </row>
    <row r="125" spans="1:10" ht="45.75" customHeight="1" x14ac:dyDescent="0.65">
      <c r="A125" s="54"/>
      <c r="B125" s="55" t="s">
        <v>125</v>
      </c>
      <c r="C125" s="55" t="s">
        <v>126</v>
      </c>
      <c r="D125" s="197">
        <f>MIN(F108:F113)</f>
        <v>97.937153777901088</v>
      </c>
      <c r="E125" s="55" t="s">
        <v>127</v>
      </c>
      <c r="F125" s="197">
        <f>MAX(F108:F113)</f>
        <v>99.859093209661353</v>
      </c>
      <c r="G125" s="198"/>
      <c r="H125" s="44"/>
      <c r="I125" s="44"/>
    </row>
    <row r="126" spans="1:10" ht="19.5" customHeight="1" thickBot="1" x14ac:dyDescent="0.35">
      <c r="A126" s="199"/>
      <c r="B126" s="199"/>
      <c r="C126" s="200"/>
      <c r="D126" s="200"/>
      <c r="E126" s="200"/>
      <c r="F126" s="200"/>
      <c r="G126" s="200"/>
      <c r="H126" s="200"/>
    </row>
    <row r="127" spans="1:10" ht="18.75" x14ac:dyDescent="0.3">
      <c r="B127" s="284" t="s">
        <v>23</v>
      </c>
      <c r="C127" s="284"/>
      <c r="E127" s="148" t="s">
        <v>24</v>
      </c>
      <c r="F127" s="201"/>
      <c r="G127" s="284" t="s">
        <v>25</v>
      </c>
      <c r="H127" s="284"/>
    </row>
    <row r="128" spans="1:10" ht="69.95" customHeight="1" x14ac:dyDescent="0.3">
      <c r="A128" s="54" t="s">
        <v>26</v>
      </c>
      <c r="B128" s="202"/>
      <c r="C128" s="202"/>
      <c r="E128" s="202"/>
      <c r="F128" s="44"/>
      <c r="G128" s="202"/>
      <c r="H128" s="202"/>
    </row>
    <row r="129" spans="1:9" ht="69.95" customHeight="1" x14ac:dyDescent="0.3">
      <c r="A129" s="54" t="s">
        <v>27</v>
      </c>
      <c r="B129" s="203"/>
      <c r="C129" s="203"/>
      <c r="E129" s="203"/>
      <c r="F129" s="44"/>
      <c r="G129" s="204"/>
      <c r="H129" s="204"/>
    </row>
    <row r="130" spans="1:9" ht="18.75" x14ac:dyDescent="0.3">
      <c r="A130" s="99"/>
      <c r="B130" s="99"/>
      <c r="C130" s="99"/>
      <c r="D130" s="99"/>
      <c r="E130" s="99"/>
      <c r="F130" s="101"/>
      <c r="G130" s="99"/>
      <c r="H130" s="99"/>
      <c r="I130" s="44"/>
    </row>
    <row r="131" spans="1:9" ht="18.75" x14ac:dyDescent="0.3">
      <c r="A131" s="99"/>
      <c r="B131" s="99"/>
      <c r="C131" s="99"/>
      <c r="D131" s="99"/>
      <c r="E131" s="99"/>
      <c r="F131" s="101"/>
      <c r="G131" s="99"/>
      <c r="H131" s="99"/>
      <c r="I131" s="44"/>
    </row>
    <row r="132" spans="1:9" ht="18.75" x14ac:dyDescent="0.3">
      <c r="A132" s="99"/>
      <c r="B132" s="99"/>
      <c r="C132" s="99"/>
      <c r="D132" s="99"/>
      <c r="E132" s="99"/>
      <c r="F132" s="101"/>
      <c r="G132" s="99"/>
      <c r="H132" s="99"/>
      <c r="I132" s="44"/>
    </row>
    <row r="133" spans="1:9" ht="18.75" x14ac:dyDescent="0.3">
      <c r="A133" s="99"/>
      <c r="B133" s="99"/>
      <c r="C133" s="99"/>
      <c r="D133" s="99"/>
      <c r="E133" s="99"/>
      <c r="F133" s="101"/>
      <c r="G133" s="99"/>
      <c r="H133" s="99"/>
      <c r="I133" s="44"/>
    </row>
    <row r="134" spans="1:9" ht="18.75" x14ac:dyDescent="0.3">
      <c r="A134" s="99"/>
      <c r="B134" s="99"/>
      <c r="C134" s="99"/>
      <c r="D134" s="99"/>
      <c r="E134" s="99"/>
      <c r="F134" s="101"/>
      <c r="G134" s="99"/>
      <c r="H134" s="99"/>
      <c r="I134" s="44"/>
    </row>
    <row r="135" spans="1:9" ht="18.75" x14ac:dyDescent="0.3">
      <c r="A135" s="99"/>
      <c r="B135" s="99"/>
      <c r="C135" s="99"/>
      <c r="D135" s="99"/>
      <c r="E135" s="99"/>
      <c r="F135" s="101"/>
      <c r="G135" s="99"/>
      <c r="H135" s="99"/>
      <c r="I135" s="44"/>
    </row>
    <row r="136" spans="1:9" ht="18.75" x14ac:dyDescent="0.3">
      <c r="A136" s="99"/>
      <c r="B136" s="99"/>
      <c r="C136" s="99"/>
      <c r="D136" s="99"/>
      <c r="E136" s="99"/>
      <c r="F136" s="101"/>
      <c r="G136" s="99"/>
      <c r="H136" s="99"/>
      <c r="I136" s="44"/>
    </row>
    <row r="137" spans="1:9" ht="18.75" x14ac:dyDescent="0.3">
      <c r="A137" s="99"/>
      <c r="B137" s="99"/>
      <c r="C137" s="99"/>
      <c r="D137" s="99"/>
      <c r="E137" s="99"/>
      <c r="F137" s="101"/>
      <c r="G137" s="99"/>
      <c r="H137" s="99"/>
      <c r="I137" s="44"/>
    </row>
    <row r="138" spans="1:9" ht="18.75" x14ac:dyDescent="0.3">
      <c r="A138" s="99"/>
      <c r="B138" s="99"/>
      <c r="C138" s="99"/>
      <c r="D138" s="99"/>
      <c r="E138" s="99"/>
      <c r="F138" s="101"/>
      <c r="G138" s="99"/>
      <c r="H138" s="99"/>
      <c r="I138" s="44"/>
    </row>
    <row r="250" spans="1:1" x14ac:dyDescent="0.25">
      <c r="A250" s="1">
        <v>0</v>
      </c>
    </row>
  </sheetData>
  <sheetProtection password="F258" sheet="1" objects="1" scenarios="1" formatCells="0" formatColumns="0"/>
  <mergeCells count="37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B127:C127"/>
    <mergeCell ref="G127:H127"/>
    <mergeCell ref="B79:C79"/>
    <mergeCell ref="B80:C80"/>
    <mergeCell ref="C82:G82"/>
    <mergeCell ref="C84:H84"/>
    <mergeCell ref="C85:H85"/>
    <mergeCell ref="F89:G89"/>
    <mergeCell ref="I92:I93"/>
    <mergeCell ref="A99:B100"/>
    <mergeCell ref="A117:B118"/>
    <mergeCell ref="E118:F118"/>
    <mergeCell ref="C124:D124"/>
  </mergeCells>
  <conditionalFormatting sqref="E51">
    <cfRule type="cellIs" dxfId="8" priority="9" operator="greaterThan">
      <formula>0.02</formula>
    </cfRule>
  </conditionalFormatting>
  <conditionalFormatting sqref="D51">
    <cfRule type="cellIs" dxfId="7" priority="8" operator="greaterThan">
      <formula>0.02</formula>
    </cfRule>
  </conditionalFormatting>
  <conditionalFormatting sqref="G73">
    <cfRule type="cellIs" dxfId="6" priority="7" operator="greaterThan">
      <formula>0.02</formula>
    </cfRule>
  </conditionalFormatting>
  <conditionalFormatting sqref="H73">
    <cfRule type="cellIs" dxfId="5" priority="6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4" operator="lessThanOrEqual">
      <formula>0.02</formula>
    </cfRule>
  </conditionalFormatting>
  <conditionalFormatting sqref="I39">
    <cfRule type="cellIs" dxfId="2" priority="3" operator="greaterThan">
      <formula>0.02</formula>
    </cfRule>
  </conditionalFormatting>
  <conditionalFormatting sqref="I92">
    <cfRule type="cellIs" dxfId="1" priority="2" operator="lessThanOrEqual">
      <formula>0.02</formula>
    </cfRule>
  </conditionalFormatting>
  <conditionalFormatting sqref="I92">
    <cfRule type="cellIs" dxfId="0" priority="1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Uniformity </vt:lpstr>
      <vt:lpstr>SST Lam</vt:lpstr>
      <vt:lpstr>SST Zido</vt:lpstr>
      <vt:lpstr>SST Nev</vt:lpstr>
      <vt:lpstr>Lamivudine</vt:lpstr>
      <vt:lpstr>Zidovudine</vt:lpstr>
      <vt:lpstr>Nevirapine</vt:lpstr>
      <vt:lpstr>Lamivudine!Print_Area</vt:lpstr>
      <vt:lpstr>Nevirapine!Print_Area</vt:lpstr>
      <vt:lpstr>'SST Nev'!Print_Area</vt:lpstr>
      <vt:lpstr>'SST Zido'!Print_Area</vt:lpstr>
      <vt:lpstr>'Uniformity '!Print_Area</vt:lpstr>
      <vt:lpstr>Zidovudine!Print_Area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Microsoft</cp:lastModifiedBy>
  <cp:lastPrinted>2016-11-24T09:01:54Z</cp:lastPrinted>
  <dcterms:created xsi:type="dcterms:W3CDTF">2005-07-05T10:19:27Z</dcterms:created>
  <dcterms:modified xsi:type="dcterms:W3CDTF">2016-11-24T09:03:23Z</dcterms:modified>
</cp:coreProperties>
</file>