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555" windowWidth="15015" windowHeight="7620"/>
  </bookViews>
  <sheets>
    <sheet name="SST" sheetId="1" r:id="rId1"/>
    <sheet name="Uniformity" sheetId="2" r:id="rId2"/>
    <sheet name="artesunate" sheetId="3" r:id="rId3"/>
    <sheet name="sodium bicarbonate" sheetId="4" r:id="rId4"/>
    <sheet name="sodium chloride" sheetId="5" r:id="rId5"/>
  </sheets>
  <definedNames>
    <definedName name="_xlnm.Print_Area" localSheetId="2">artesunate!$A$1:$J$85</definedName>
    <definedName name="_xlnm.Print_Area" localSheetId="3">'sodium bicarbonate'!$A$1:$I$67</definedName>
    <definedName name="_xlnm.Print_Area" localSheetId="4">'sodium chloride'!$A$1:$I$69</definedName>
  </definedNames>
  <calcPr calcId="145621"/>
</workbook>
</file>

<file path=xl/calcChain.xml><?xml version="1.0" encoding="utf-8"?>
<calcChain xmlns="http://schemas.openxmlformats.org/spreadsheetml/2006/main">
  <c r="B21" i="1" l="1"/>
  <c r="D58" i="5"/>
  <c r="B57" i="5"/>
  <c r="D56" i="5"/>
  <c r="D57" i="5" s="1"/>
  <c r="I55" i="5"/>
  <c r="H55" i="5"/>
  <c r="G55" i="5"/>
  <c r="F55" i="5"/>
  <c r="E55" i="5"/>
  <c r="E54" i="5"/>
  <c r="E52" i="5"/>
  <c r="C48" i="5"/>
  <c r="E46" i="5"/>
  <c r="B44" i="5"/>
  <c r="G37" i="5"/>
  <c r="F37" i="5"/>
  <c r="E37" i="5"/>
  <c r="C37" i="5"/>
  <c r="C36" i="5"/>
  <c r="E36" i="5" s="1"/>
  <c r="C35" i="5"/>
  <c r="E35" i="5" s="1"/>
  <c r="C34" i="5"/>
  <c r="E34" i="5" s="1"/>
  <c r="D58" i="4"/>
  <c r="B57" i="4"/>
  <c r="D56" i="4"/>
  <c r="E54" i="4" s="1"/>
  <c r="I55" i="4"/>
  <c r="H55" i="4"/>
  <c r="G55" i="4"/>
  <c r="F55" i="4"/>
  <c r="E55" i="4"/>
  <c r="E52" i="4"/>
  <c r="C48" i="4"/>
  <c r="E46" i="4"/>
  <c r="B44" i="4"/>
  <c r="G37" i="4"/>
  <c r="F37" i="4"/>
  <c r="E37" i="4"/>
  <c r="C37" i="4"/>
  <c r="C36" i="4"/>
  <c r="E36" i="4" s="1"/>
  <c r="C35" i="4"/>
  <c r="E35" i="4" s="1"/>
  <c r="C34" i="4"/>
  <c r="E34" i="4" s="1"/>
  <c r="C76" i="3"/>
  <c r="H71" i="3"/>
  <c r="G71" i="3"/>
  <c r="B68" i="3"/>
  <c r="H67" i="3"/>
  <c r="G67" i="3"/>
  <c r="H63" i="3"/>
  <c r="G63" i="3"/>
  <c r="C56" i="3"/>
  <c r="B55" i="3"/>
  <c r="B45" i="3"/>
  <c r="D48" i="3" s="1"/>
  <c r="D49" i="3" s="1"/>
  <c r="F42" i="3"/>
  <c r="D42" i="3"/>
  <c r="G41" i="3"/>
  <c r="E41" i="3"/>
  <c r="B34" i="3"/>
  <c r="F44" i="3" s="1"/>
  <c r="B30" i="3"/>
  <c r="C43" i="2"/>
  <c r="B43" i="2"/>
  <c r="C42" i="2"/>
  <c r="B42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B53" i="1"/>
  <c r="E51" i="1"/>
  <c r="D51" i="1"/>
  <c r="C51" i="1"/>
  <c r="B51" i="1"/>
  <c r="B52" i="1" s="1"/>
  <c r="B32" i="1"/>
  <c r="E30" i="1"/>
  <c r="D30" i="1"/>
  <c r="C30" i="1"/>
  <c r="B30" i="1"/>
  <c r="B31" i="1" s="1"/>
  <c r="D42" i="2" l="1"/>
  <c r="F45" i="3"/>
  <c r="G34" i="5"/>
  <c r="F34" i="5"/>
  <c r="E40" i="5"/>
  <c r="E38" i="5"/>
  <c r="E39" i="5" s="1"/>
  <c r="G34" i="4"/>
  <c r="F34" i="4"/>
  <c r="E40" i="4"/>
  <c r="E38" i="4"/>
  <c r="E39" i="4" s="1"/>
  <c r="G35" i="5"/>
  <c r="F35" i="5"/>
  <c r="G35" i="4"/>
  <c r="F35" i="4"/>
  <c r="G36" i="5"/>
  <c r="F36" i="5"/>
  <c r="G36" i="4"/>
  <c r="F36" i="4"/>
  <c r="E53" i="4"/>
  <c r="D57" i="4"/>
  <c r="E53" i="5"/>
  <c r="D43" i="2"/>
  <c r="D44" i="3"/>
  <c r="D45" i="3" s="1"/>
  <c r="E23" i="2" l="1"/>
  <c r="B57" i="3"/>
  <c r="B69" i="3" s="1"/>
  <c r="G38" i="4"/>
  <c r="F53" i="4" s="1"/>
  <c r="G53" i="4" s="1"/>
  <c r="H53" i="4" s="1"/>
  <c r="I53" i="4" s="1"/>
  <c r="F38" i="4"/>
  <c r="F38" i="5"/>
  <c r="G38" i="5"/>
  <c r="F46" i="3"/>
  <c r="G40" i="3"/>
  <c r="G39" i="3"/>
  <c r="G38" i="3"/>
  <c r="D46" i="3"/>
  <c r="E38" i="3"/>
  <c r="E39" i="3"/>
  <c r="E40" i="3"/>
  <c r="E25" i="2"/>
  <c r="E27" i="2"/>
  <c r="E37" i="2"/>
  <c r="E39" i="2"/>
  <c r="D48" i="2"/>
  <c r="B47" i="2"/>
  <c r="C48" i="2"/>
  <c r="D47" i="2"/>
  <c r="C47" i="2"/>
  <c r="E40" i="2"/>
  <c r="E38" i="2"/>
  <c r="E36" i="2"/>
  <c r="E34" i="2"/>
  <c r="E32" i="2"/>
  <c r="E30" i="2"/>
  <c r="E28" i="2"/>
  <c r="E26" i="2"/>
  <c r="E24" i="2"/>
  <c r="E22" i="2"/>
  <c r="E33" i="2"/>
  <c r="E35" i="2"/>
  <c r="E21" i="2"/>
  <c r="E29" i="2"/>
  <c r="E31" i="2"/>
  <c r="F52" i="4" l="1"/>
  <c r="G52" i="4" s="1"/>
  <c r="F54" i="4"/>
  <c r="G54" i="4" s="1"/>
  <c r="H54" i="4" s="1"/>
  <c r="I54" i="4" s="1"/>
  <c r="F52" i="5"/>
  <c r="G52" i="5" s="1"/>
  <c r="F54" i="5"/>
  <c r="G54" i="5" s="1"/>
  <c r="H54" i="5" s="1"/>
  <c r="I54" i="5" s="1"/>
  <c r="F53" i="5"/>
  <c r="G53" i="5" s="1"/>
  <c r="H53" i="5" s="1"/>
  <c r="I53" i="5" s="1"/>
  <c r="G42" i="3"/>
  <c r="D52" i="3"/>
  <c r="D50" i="3"/>
  <c r="E42" i="3"/>
  <c r="H52" i="4" l="1"/>
  <c r="G58" i="4"/>
  <c r="G56" i="4"/>
  <c r="G58" i="5"/>
  <c r="G56" i="5"/>
  <c r="H52" i="5"/>
  <c r="D51" i="3"/>
  <c r="G70" i="3"/>
  <c r="H70" i="3" s="1"/>
  <c r="G62" i="3"/>
  <c r="H62" i="3" s="1"/>
  <c r="G66" i="3"/>
  <c r="H66" i="3" s="1"/>
  <c r="G69" i="3"/>
  <c r="H69" i="3" s="1"/>
  <c r="G61" i="3"/>
  <c r="H61" i="3" s="1"/>
  <c r="G65" i="3"/>
  <c r="H65" i="3" s="1"/>
  <c r="G64" i="3"/>
  <c r="H64" i="3" s="1"/>
  <c r="G68" i="3"/>
  <c r="H68" i="3" s="1"/>
  <c r="G60" i="3"/>
  <c r="H60" i="3" s="1"/>
  <c r="H56" i="4" l="1"/>
  <c r="H57" i="4" s="1"/>
  <c r="I52" i="4"/>
  <c r="H58" i="4"/>
  <c r="H58" i="5"/>
  <c r="I52" i="5"/>
  <c r="H56" i="5"/>
  <c r="H57" i="5" s="1"/>
  <c r="H74" i="3"/>
  <c r="H72" i="3"/>
  <c r="I58" i="4" l="1"/>
  <c r="I56" i="4"/>
  <c r="I57" i="4" s="1"/>
  <c r="I56" i="5"/>
  <c r="I57" i="5" s="1"/>
  <c r="I58" i="5"/>
  <c r="H73" i="3"/>
  <c r="G76" i="3"/>
</calcChain>
</file>

<file path=xl/sharedStrings.xml><?xml version="1.0" encoding="utf-8"?>
<sst xmlns="http://schemas.openxmlformats.org/spreadsheetml/2006/main" count="306" uniqueCount="150">
  <si>
    <t>HPLC System Suitability Report</t>
  </si>
  <si>
    <t>Analysis Data</t>
  </si>
  <si>
    <t>Assay</t>
  </si>
  <si>
    <t>Sample(s)</t>
  </si>
  <si>
    <t>Reference Substance:</t>
  </si>
  <si>
    <t>GSUNATE INJECTION</t>
  </si>
  <si>
    <t>% age Purity:</t>
  </si>
  <si>
    <t>NDQD201609113</t>
  </si>
  <si>
    <t>Weight (mg):</t>
  </si>
  <si>
    <t xml:space="preserve">ARTESUNATE </t>
  </si>
  <si>
    <t>Standard Conc (mg/mL):</t>
  </si>
  <si>
    <t>Each vial contains:  Artesunate 60 mg. The combi pack contains 1 mL ampoule of Sodium Bicarbonate Injection  BP 5% w/v and 5 mL ampoule of Sodium Chloride Injection BP  0.9 % w/v.</t>
  </si>
  <si>
    <t>2016-09-23 08:46:47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</si>
  <si>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</si>
  <si>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</si>
  <si>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</si>
  <si>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</si>
  <si>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</si>
  <si>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</si>
  <si>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</si>
  <si>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</si>
  <si>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</si>
  <si>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</si>
  <si>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</rPr>
      <t>greater than 2000</t>
    </r>
  </si>
  <si>
    <r>
      <t>The Assymetry of all peaks were below</t>
    </r>
    <r>
      <rPr>
        <b/>
        <sz val="12"/>
        <color rgb="FF000000"/>
        <rFont val="Book Antiqua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</si>
  <si>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</si>
  <si>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</si>
  <si>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</si>
  <si>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</si>
  <si>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</si>
  <si>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</si>
  <si>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</si>
  <si>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</si>
  <si>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</si>
  <si>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</si>
  <si>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</si>
  <si>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</si>
  <si>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</si>
  <si>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</si>
  <si>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2016-10-07 10:34:43</t>
  </si>
  <si>
    <t>Uniformity of weight</t>
  </si>
  <si>
    <t>Capsule No.</t>
  </si>
  <si>
    <t>Intact Capsule (mg)</t>
  </si>
  <si>
    <t>Empty Shell (mg)</t>
  </si>
  <si>
    <t>Capsule Content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</si>
  <si>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</si>
  <si>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</si>
  <si>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</si>
  <si>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</si>
  <si>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</si>
  <si>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</si>
  <si>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</si>
  <si>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</si>
  <si>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</si>
  <si>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needed,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</si>
  <si>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</si>
  <si>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</si>
  <si>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</si>
  <si>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</si>
  <si>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</si>
  <si>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</si>
  <si>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</si>
  <si>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   Standard dilution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</si>
  <si>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</si>
  <si>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</si>
  <si>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</si>
  <si>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Injection</t>
  </si>
  <si>
    <t>Response:</t>
  </si>
  <si>
    <t>Normalised Response: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</si>
  <si>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</si>
  <si>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</si>
  <si>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</si>
  <si>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</si>
  <si>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</si>
  <si>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</si>
  <si>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</si>
  <si>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t>Amt of RS (mg):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</si>
  <si>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</si>
  <si>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Amt of 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</si>
  <si>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</si>
  <si>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</si>
  <si>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</si>
  <si>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</si>
  <si>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</si>
  <si>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</si>
  <si>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</si>
  <si>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</si>
  <si>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</si>
  <si>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</si>
  <si>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</si>
  <si>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Vial contains</t>
  </si>
  <si>
    <t>Average Vial Content Weight (mg):</t>
  </si>
  <si>
    <t>Initial Sample dilution (mL):</t>
  </si>
  <si>
    <t>Sample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</si>
  <si>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</si>
  <si>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</si>
  <si>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</si>
  <si>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t>Assay Smp A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</si>
  <si>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</si>
  <si>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</si>
  <si>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</si>
  <si>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</si>
  <si>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</si>
  <si>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</si>
  <si>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</si>
  <si>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</si>
  <si>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</si>
  <si>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</si>
  <si>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</si>
  <si>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</si>
  <si>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</si>
  <si>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</si>
  <si>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National Quality Control Laoboratory</t>
  </si>
  <si>
    <t>Standardisation of Silver Nitrate</t>
  </si>
  <si>
    <t xml:space="preserve"> Molecular Weight:</t>
  </si>
  <si>
    <t>Target Concentration</t>
  </si>
  <si>
    <t>Reaction Ratio (Titrant:Standard)</t>
  </si>
  <si>
    <t>:</t>
  </si>
  <si>
    <t xml:space="preserve">Standard </t>
  </si>
  <si>
    <t>Standard Weight (mg)</t>
  </si>
  <si>
    <t>mMoles of titrant</t>
  </si>
  <si>
    <t>mL Titrant</t>
  </si>
  <si>
    <t>Molarity (mM/mL)</t>
  </si>
  <si>
    <t>Deviation from true Value</t>
  </si>
  <si>
    <t>Correction Factor</t>
  </si>
  <si>
    <t>A</t>
  </si>
  <si>
    <t>B</t>
  </si>
  <si>
    <t>C</t>
  </si>
  <si>
    <t>D</t>
  </si>
  <si>
    <t>Average :</t>
  </si>
  <si>
    <t>Each</t>
  </si>
  <si>
    <t>contains</t>
  </si>
  <si>
    <t>Each mL of 0.1 M Silver Nitrate VS is Equivalent to</t>
  </si>
  <si>
    <t>Actual Amount (mg)</t>
  </si>
  <si>
    <t>Sample</t>
  </si>
  <si>
    <t>Volume (mL)</t>
  </si>
  <si>
    <t>Titre Vol. (mL)</t>
  </si>
  <si>
    <t>Blank</t>
  </si>
  <si>
    <t>Blank Correction</t>
  </si>
  <si>
    <t>Corrected Titre</t>
  </si>
  <si>
    <t>In sample</t>
  </si>
  <si>
    <t>Per Label Claim</t>
  </si>
  <si>
    <t>Percentage content</t>
  </si>
  <si>
    <t>artesunate</t>
  </si>
  <si>
    <t>A15 4</t>
  </si>
  <si>
    <t>Sodium chloride</t>
  </si>
  <si>
    <t>SODIUM CARBONATE</t>
  </si>
  <si>
    <t>sodium bicarbonate</t>
  </si>
  <si>
    <t>ARTESUN INJECTION</t>
  </si>
  <si>
    <t>NDQB201610177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</si>
</sst>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164" formatCode="0.00000"/>
    <numFmt numFmtId="165" formatCode="0.0%"/>
    <numFmt numFmtId="166" formatCode="0.0000"/>
    <numFmt numFmtId="167" formatCode="dd\-mmm\-yyyy"/>
    <numFmt numFmtId="168" formatCode="0.00\ &quot;mg&quot;"/>
    <numFmt numFmtId="169" formatCode="0.0000\ &quot;mg&quot;"/>
    <numFmt numFmtId="170" formatCode="dd\-mmm\-yy"/>
    <numFmt numFmtId="171" formatCode="0.000"/>
    <numFmt numFmtId="172" formatCode="0\ &quot;mg&quot;"/>
    <numFmt numFmtId="173" formatCode="0.00\ &quot;M&quot;"/>
    <numFmt numFmtId="174" formatCode="0\ &quot;mL&quot;"/>
    <numFmt numFmtId="175" formatCode="0.000\ &quot;mg&quot;"/>
  </numFmts>
  <fonts count="22" x14ac:knownFonts="1"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4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sz val="11"/>
      <color rgb="FF000000"/>
      <name val="Book Antiqua"/>
    </font>
    <font>
      <b/>
      <sz val="10"/>
      <color rgb="FF000000"/>
      <name val="Arial"/>
    </font>
    <font>
      <b/>
      <i/>
      <sz val="10"/>
      <color rgb="FF000000"/>
      <name val="Book Antiqua"/>
    </font>
    <font>
      <b/>
      <u/>
      <sz val="10"/>
      <color rgb="FF000000"/>
      <name val="Book Antiqua"/>
    </font>
    <font>
      <sz val="14"/>
      <color rgb="FF000000"/>
      <name val="Book Antiqua"/>
    </font>
    <font>
      <b/>
      <sz val="14"/>
      <color rgb="FF000000"/>
      <name val="Book Antiqua"/>
    </font>
    <font>
      <sz val="20"/>
      <color rgb="FF000000"/>
      <name val="Book Antiqua"/>
    </font>
    <font>
      <b/>
      <sz val="20"/>
      <color rgb="FF000000"/>
      <name val="Book Antiqua"/>
    </font>
    <font>
      <i/>
      <sz val="14"/>
      <color rgb="FF000000"/>
      <name val="Arial"/>
    </font>
    <font>
      <i/>
      <sz val="14"/>
      <color rgb="FF000000"/>
      <name val="Book Antiqua"/>
    </font>
    <font>
      <b/>
      <i/>
      <sz val="14"/>
      <color rgb="FF000000"/>
      <name val="Book Antiqua"/>
    </font>
    <font>
      <sz val="14"/>
      <color rgb="FF000000"/>
      <name val="Arial"/>
    </font>
    <font>
      <b/>
      <sz val="72"/>
      <color rgb="FF000000"/>
      <name val="Book Antiqua"/>
    </font>
    <font>
      <b/>
      <sz val="52"/>
      <color rgb="FF000000"/>
      <name val="Book Antiqua"/>
    </font>
    <font>
      <vertAlign val="superscript"/>
      <sz val="14"/>
      <color rgb="FF000000"/>
      <name val="Book Antiqua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FFFFFF"/>
        <bgColor rgb="FFFFFFFF"/>
      </patternFill>
    </fill>
  </fills>
  <borders count="6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</borders>
  <cellStyleXfs count="1">
    <xf numFmtId="0" fontId="0" fillId="0" borderId="0"/>
  </cellStyleXfs>
  <cellXfs count="568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5" fillId="2" borderId="0" xfId="0" applyFont="1" applyFill="1"/>
    <xf numFmtId="2" fontId="5" fillId="2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3" xfId="0" applyFont="1" applyFill="1" applyBorder="1" applyAlignment="1" applyProtection="1">
      <alignment horizontal="center"/>
      <protection locked="0"/>
    </xf>
    <xf numFmtId="2" fontId="7" fillId="3" borderId="3" xfId="0" applyNumberFormat="1" applyFont="1" applyFill="1" applyBorder="1" applyAlignment="1" applyProtection="1">
      <alignment horizontal="center"/>
      <protection locked="0"/>
    </xf>
    <xf numFmtId="2" fontId="7" fillId="3" borderId="4" xfId="0" applyNumberFormat="1" applyFont="1" applyFill="1" applyBorder="1" applyAlignment="1" applyProtection="1">
      <alignment horizontal="center"/>
      <protection locked="0"/>
    </xf>
    <xf numFmtId="0" fontId="7" fillId="3" borderId="5" xfId="0" applyFont="1" applyFill="1" applyBorder="1" applyAlignment="1" applyProtection="1">
      <alignment horizontal="center"/>
      <protection locked="0"/>
    </xf>
    <xf numFmtId="2" fontId="7" fillId="3" borderId="5" xfId="0" applyNumberFormat="1" applyFont="1" applyFill="1" applyBorder="1" applyAlignment="1" applyProtection="1">
      <alignment horizontal="center"/>
      <protection locked="0"/>
    </xf>
    <xf numFmtId="0" fontId="6" fillId="2" borderId="4" xfId="0" applyFont="1" applyFill="1" applyBorder="1"/>
    <xf numFmtId="1" fontId="5" fillId="4" borderId="2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0" fontId="6" fillId="2" borderId="3" xfId="0" applyFont="1" applyFill="1" applyBorder="1"/>
    <xf numFmtId="10" fontId="5" fillId="5" borderId="1" xfId="0" applyNumberFormat="1" applyFont="1" applyFill="1" applyBorder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6" fillId="2" borderId="6" xfId="0" applyFont="1" applyFill="1" applyBorder="1"/>
    <xf numFmtId="0" fontId="6" fillId="2" borderId="5" xfId="0" applyFont="1" applyFill="1" applyBorder="1"/>
    <xf numFmtId="0" fontId="5" fillId="4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/>
    <xf numFmtId="0" fontId="6" fillId="2" borderId="8" xfId="0" applyFont="1" applyFill="1" applyBorder="1"/>
    <xf numFmtId="0" fontId="6" fillId="2" borderId="0" xfId="0" applyFont="1" applyFill="1"/>
    <xf numFmtId="0" fontId="6" fillId="2" borderId="0" xfId="0" applyFont="1" applyFill="1" applyAlignment="1" applyProtection="1">
      <alignment horizontal="left"/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Alignment="1" applyProtection="1">
      <alignment horizontal="left"/>
      <protection locked="0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10" fontId="2" fillId="2" borderId="9" xfId="0" applyNumberFormat="1" applyFont="1" applyFill="1" applyBorder="1"/>
    <xf numFmtId="0" fontId="0" fillId="2" borderId="0" xfId="0" applyFill="1"/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164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166" fontId="8" fillId="2" borderId="0" xfId="0" applyNumberFormat="1" applyFont="1" applyFill="1" applyAlignment="1">
      <alignment horizontal="center"/>
    </xf>
    <xf numFmtId="164" fontId="8" fillId="2" borderId="0" xfId="0" applyNumberFormat="1" applyFont="1" applyFill="1" applyAlignment="1">
      <alignment horizontal="center"/>
    </xf>
    <xf numFmtId="2" fontId="0" fillId="2" borderId="0" xfId="0" applyNumberFormat="1" applyFill="1" applyAlignment="1">
      <alignment horizontal="center"/>
    </xf>
    <xf numFmtId="2" fontId="0" fillId="2" borderId="0" xfId="0" applyNumberFormat="1" applyFill="1"/>
    <xf numFmtId="10" fontId="2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 wrapText="1"/>
    </xf>
    <xf numFmtId="10" fontId="8" fillId="2" borderId="0" xfId="0" applyNumberFormat="1" applyFont="1" applyFill="1" applyAlignment="1">
      <alignment horizontal="center"/>
    </xf>
    <xf numFmtId="164" fontId="0" fillId="2" borderId="0" xfId="0" applyNumberFormat="1" applyFill="1"/>
    <xf numFmtId="10" fontId="0" fillId="2" borderId="0" xfId="0" applyNumberFormat="1" applyFill="1"/>
    <xf numFmtId="0" fontId="0" fillId="2" borderId="0" xfId="0" applyFill="1" applyAlignment="1">
      <alignment horizontal="right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10" fontId="2" fillId="2" borderId="0" xfId="0" applyNumberFormat="1" applyFont="1" applyFill="1"/>
    <xf numFmtId="164" fontId="2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9" fillId="2" borderId="0" xfId="0" applyFont="1" applyFill="1" applyAlignment="1">
      <alignment horizontal="center" wrapText="1"/>
    </xf>
    <xf numFmtId="0" fontId="2" fillId="2" borderId="0" xfId="0" applyFont="1" applyFill="1"/>
    <xf numFmtId="167" fontId="2" fillId="2" borderId="0" xfId="0" applyNumberFormat="1" applyFont="1" applyFill="1" applyAlignment="1">
      <alignment horizontal="center"/>
    </xf>
    <xf numFmtId="0" fontId="10" fillId="2" borderId="0" xfId="0" applyFont="1" applyFill="1" applyAlignment="1">
      <alignment horizontal="left"/>
    </xf>
    <xf numFmtId="0" fontId="1" fillId="2" borderId="0" xfId="0" applyFont="1" applyFill="1"/>
    <xf numFmtId="164" fontId="1" fillId="2" borderId="12" xfId="0" applyNumberFormat="1" applyFont="1" applyFill="1" applyBorder="1" applyAlignment="1">
      <alignment horizontal="center"/>
    </xf>
    <xf numFmtId="164" fontId="1" fillId="2" borderId="13" xfId="0" applyNumberFormat="1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2" fontId="2" fillId="3" borderId="15" xfId="0" applyNumberFormat="1" applyFont="1" applyFill="1" applyBorder="1" applyAlignment="1" applyProtection="1">
      <alignment horizontal="center"/>
      <protection locked="0"/>
    </xf>
    <xf numFmtId="2" fontId="2" fillId="3" borderId="14" xfId="0" applyNumberFormat="1" applyFont="1" applyFill="1" applyBorder="1" applyAlignment="1" applyProtection="1">
      <alignment horizontal="center"/>
      <protection locked="0"/>
    </xf>
    <xf numFmtId="2" fontId="2" fillId="2" borderId="14" xfId="0" applyNumberFormat="1" applyFont="1" applyFill="1" applyBorder="1" applyAlignment="1">
      <alignment horizontal="center"/>
    </xf>
    <xf numFmtId="10" fontId="2" fillId="2" borderId="16" xfId="0" applyNumberFormat="1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2" fontId="2" fillId="3" borderId="16" xfId="0" applyNumberFormat="1" applyFont="1" applyFill="1" applyBorder="1" applyAlignment="1" applyProtection="1">
      <alignment horizontal="center"/>
      <protection locked="0"/>
    </xf>
    <xf numFmtId="2" fontId="2" fillId="3" borderId="17" xfId="0" applyNumberFormat="1" applyFont="1" applyFill="1" applyBorder="1" applyAlignment="1" applyProtection="1">
      <alignment horizontal="center"/>
      <protection locked="0"/>
    </xf>
    <xf numFmtId="2" fontId="2" fillId="2" borderId="17" xfId="0" applyNumberFormat="1" applyFont="1" applyFill="1" applyBorder="1" applyAlignment="1">
      <alignment horizontal="center"/>
    </xf>
    <xf numFmtId="2" fontId="2" fillId="3" borderId="16" xfId="0" applyNumberFormat="1" applyFont="1" applyFill="1" applyBorder="1" applyAlignment="1" applyProtection="1">
      <alignment horizontal="center" wrapText="1"/>
      <protection locked="0"/>
    </xf>
    <xf numFmtId="1" fontId="2" fillId="2" borderId="18" xfId="0" applyNumberFormat="1" applyFont="1" applyFill="1" applyBorder="1" applyAlignment="1">
      <alignment horizontal="center"/>
    </xf>
    <xf numFmtId="2" fontId="2" fillId="3" borderId="19" xfId="0" applyNumberFormat="1" applyFont="1" applyFill="1" applyBorder="1" applyAlignment="1" applyProtection="1">
      <alignment horizontal="center" wrapText="1"/>
      <protection locked="0"/>
    </xf>
    <xf numFmtId="2" fontId="2" fillId="3" borderId="18" xfId="0" applyNumberFormat="1" applyFont="1" applyFill="1" applyBorder="1" applyAlignment="1" applyProtection="1">
      <alignment horizontal="center"/>
      <protection locked="0"/>
    </xf>
    <xf numFmtId="2" fontId="2" fillId="2" borderId="18" xfId="0" applyNumberFormat="1" applyFont="1" applyFill="1" applyBorder="1" applyAlignment="1">
      <alignment horizontal="center"/>
    </xf>
    <xf numFmtId="10" fontId="2" fillId="2" borderId="19" xfId="0" applyNumberFormat="1" applyFont="1" applyFill="1" applyBorder="1" applyAlignment="1">
      <alignment horizontal="center"/>
    </xf>
    <xf numFmtId="0" fontId="2" fillId="2" borderId="20" xfId="0" applyFont="1" applyFill="1" applyBorder="1" applyAlignment="1">
      <alignment horizontal="right"/>
    </xf>
    <xf numFmtId="166" fontId="2" fillId="2" borderId="21" xfId="0" applyNumberFormat="1" applyFont="1" applyFill="1" applyBorder="1" applyAlignment="1">
      <alignment horizontal="center"/>
    </xf>
    <xf numFmtId="166" fontId="2" fillId="2" borderId="22" xfId="0" applyNumberFormat="1" applyFont="1" applyFill="1" applyBorder="1" applyAlignment="1">
      <alignment horizontal="center"/>
    </xf>
    <xf numFmtId="166" fontId="2" fillId="2" borderId="23" xfId="0" applyNumberFormat="1" applyFont="1" applyFill="1" applyBorder="1" applyAlignment="1">
      <alignment horizontal="center"/>
    </xf>
    <xf numFmtId="0" fontId="2" fillId="2" borderId="24" xfId="0" applyFont="1" applyFill="1" applyBorder="1" applyAlignment="1">
      <alignment horizontal="right"/>
    </xf>
    <xf numFmtId="166" fontId="1" fillId="2" borderId="25" xfId="0" applyNumberFormat="1" applyFont="1" applyFill="1" applyBorder="1" applyAlignment="1">
      <alignment horizontal="center"/>
    </xf>
    <xf numFmtId="166" fontId="1" fillId="2" borderId="26" xfId="0" applyNumberFormat="1" applyFont="1" applyFill="1" applyBorder="1" applyAlignment="1">
      <alignment horizontal="center"/>
    </xf>
    <xf numFmtId="166" fontId="1" fillId="2" borderId="27" xfId="0" applyNumberFormat="1" applyFont="1" applyFill="1" applyBorder="1" applyAlignment="1">
      <alignment horizontal="center"/>
    </xf>
    <xf numFmtId="164" fontId="2" fillId="2" borderId="0" xfId="0" applyNumberFormat="1" applyFont="1" applyFill="1"/>
    <xf numFmtId="0" fontId="1" fillId="2" borderId="12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wrapText="1"/>
    </xf>
    <xf numFmtId="165" fontId="1" fillId="2" borderId="28" xfId="0" applyNumberFormat="1" applyFont="1" applyFill="1" applyBorder="1" applyAlignment="1">
      <alignment horizontal="center"/>
    </xf>
    <xf numFmtId="168" fontId="1" fillId="2" borderId="29" xfId="0" applyNumberFormat="1" applyFont="1" applyFill="1" applyBorder="1" applyAlignment="1">
      <alignment horizontal="center" vertical="center"/>
    </xf>
    <xf numFmtId="165" fontId="1" fillId="2" borderId="18" xfId="0" applyNumberFormat="1" applyFont="1" applyFill="1" applyBorder="1" applyAlignment="1">
      <alignment horizontal="center"/>
    </xf>
    <xf numFmtId="0" fontId="2" fillId="2" borderId="9" xfId="0" applyFont="1" applyFill="1" applyBorder="1"/>
    <xf numFmtId="10" fontId="2" fillId="2" borderId="30" xfId="0" applyNumberFormat="1" applyFont="1" applyFill="1" applyBorder="1"/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0" fontId="11" fillId="2" borderId="0" xfId="0" applyFont="1" applyFill="1"/>
    <xf numFmtId="0" fontId="3" fillId="2" borderId="0" xfId="0" applyFont="1" applyFill="1"/>
    <xf numFmtId="0" fontId="12" fillId="2" borderId="0" xfId="0" applyFont="1" applyFill="1"/>
    <xf numFmtId="0" fontId="13" fillId="3" borderId="0" xfId="0" applyFont="1" applyFill="1" applyAlignment="1" applyProtection="1">
      <alignment horizontal="left"/>
      <protection locked="0"/>
    </xf>
    <xf numFmtId="170" fontId="13" fillId="3" borderId="0" xfId="0" applyNumberFormat="1" applyFont="1" applyFill="1" applyAlignment="1" applyProtection="1">
      <alignment horizontal="left"/>
      <protection locked="0"/>
    </xf>
    <xf numFmtId="170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4" fillId="3" borderId="0" xfId="0" applyFont="1" applyFill="1" applyAlignment="1" applyProtection="1">
      <alignment horizontal="center"/>
      <protection locked="0"/>
    </xf>
    <xf numFmtId="0" fontId="13" fillId="3" borderId="0" xfId="0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horizontal="center"/>
    </xf>
    <xf numFmtId="0" fontId="15" fillId="2" borderId="0" xfId="0" applyFont="1" applyFill="1"/>
    <xf numFmtId="0" fontId="16" fillId="2" borderId="0" xfId="0" applyFont="1" applyFill="1"/>
    <xf numFmtId="2" fontId="14" fillId="3" borderId="0" xfId="0" applyNumberFormat="1" applyFont="1" applyFill="1" applyAlignment="1" applyProtection="1">
      <alignment horizontal="center"/>
      <protection locked="0"/>
    </xf>
    <xf numFmtId="2" fontId="12" fillId="2" borderId="0" xfId="0" applyNumberFormat="1" applyFont="1" applyFill="1" applyAlignment="1">
      <alignment horizontal="center"/>
    </xf>
    <xf numFmtId="0" fontId="17" fillId="2" borderId="0" xfId="0" applyFont="1" applyFill="1" applyAlignment="1">
      <alignment horizontal="left" vertical="center" wrapText="1"/>
    </xf>
    <xf numFmtId="169" fontId="12" fillId="2" borderId="0" xfId="0" applyNumberFormat="1" applyFont="1" applyFill="1" applyAlignment="1">
      <alignment horizontal="center"/>
    </xf>
    <xf numFmtId="0" fontId="18" fillId="2" borderId="0" xfId="0" applyFont="1" applyFill="1"/>
    <xf numFmtId="0" fontId="11" fillId="2" borderId="33" xfId="0" applyFont="1" applyFill="1" applyBorder="1" applyAlignment="1">
      <alignment horizontal="right"/>
    </xf>
    <xf numFmtId="0" fontId="14" fillId="3" borderId="34" xfId="0" applyFont="1" applyFill="1" applyBorder="1" applyAlignment="1" applyProtection="1">
      <alignment horizontal="center"/>
      <protection locked="0"/>
    </xf>
    <xf numFmtId="0" fontId="11" fillId="2" borderId="35" xfId="0" applyFont="1" applyFill="1" applyBorder="1" applyAlignment="1">
      <alignment horizontal="right"/>
    </xf>
    <xf numFmtId="0" fontId="14" fillId="3" borderId="36" xfId="0" applyFont="1" applyFill="1" applyBorder="1" applyAlignment="1" applyProtection="1">
      <alignment horizontal="center"/>
      <protection locked="0"/>
    </xf>
    <xf numFmtId="0" fontId="12" fillId="2" borderId="34" xfId="0" applyFont="1" applyFill="1" applyBorder="1" applyAlignment="1">
      <alignment horizontal="center"/>
    </xf>
    <xf numFmtId="0" fontId="12" fillId="2" borderId="37" xfId="0" applyFont="1" applyFill="1" applyBorder="1" applyAlignment="1">
      <alignment horizontal="center"/>
    </xf>
    <xf numFmtId="0" fontId="12" fillId="2" borderId="38" xfId="0" applyFont="1" applyFill="1" applyBorder="1" applyAlignment="1">
      <alignment horizontal="center"/>
    </xf>
    <xf numFmtId="0" fontId="12" fillId="2" borderId="39" xfId="0" applyFont="1" applyFill="1" applyBorder="1" applyAlignment="1">
      <alignment horizontal="center"/>
    </xf>
    <xf numFmtId="0" fontId="11" fillId="2" borderId="40" xfId="0" applyFont="1" applyFill="1" applyBorder="1" applyAlignment="1">
      <alignment horizontal="center"/>
    </xf>
    <xf numFmtId="0" fontId="14" fillId="3" borderId="41" xfId="0" applyFont="1" applyFill="1" applyBorder="1" applyAlignment="1" applyProtection="1">
      <alignment horizontal="center"/>
      <protection locked="0"/>
    </xf>
    <xf numFmtId="171" fontId="11" fillId="2" borderId="38" xfId="0" applyNumberFormat="1" applyFont="1" applyFill="1" applyBorder="1" applyAlignment="1">
      <alignment horizontal="center"/>
    </xf>
    <xf numFmtId="171" fontId="11" fillId="2" borderId="39" xfId="0" applyNumberFormat="1" applyFont="1" applyFill="1" applyBorder="1" applyAlignment="1">
      <alignment horizontal="center"/>
    </xf>
    <xf numFmtId="0" fontId="11" fillId="2" borderId="36" xfId="0" applyFont="1" applyFill="1" applyBorder="1" applyAlignment="1">
      <alignment horizontal="center"/>
    </xf>
    <xf numFmtId="0" fontId="14" fillId="3" borderId="35" xfId="0" applyFont="1" applyFill="1" applyBorder="1" applyAlignment="1" applyProtection="1">
      <alignment horizontal="center"/>
      <protection locked="0"/>
    </xf>
    <xf numFmtId="171" fontId="11" fillId="2" borderId="42" xfId="0" applyNumberFormat="1" applyFont="1" applyFill="1" applyBorder="1" applyAlignment="1">
      <alignment horizontal="center"/>
    </xf>
    <xf numFmtId="171" fontId="11" fillId="2" borderId="43" xfId="0" applyNumberFormat="1" applyFont="1" applyFill="1" applyBorder="1" applyAlignment="1">
      <alignment horizontal="center"/>
    </xf>
    <xf numFmtId="0" fontId="11" fillId="2" borderId="15" xfId="0" applyFont="1" applyFill="1" applyBorder="1" applyAlignment="1">
      <alignment horizontal="center"/>
    </xf>
    <xf numFmtId="0" fontId="14" fillId="3" borderId="44" xfId="0" applyFont="1" applyFill="1" applyBorder="1" applyAlignment="1" applyProtection="1">
      <alignment horizontal="center"/>
      <protection locked="0"/>
    </xf>
    <xf numFmtId="171" fontId="11" fillId="2" borderId="45" xfId="0" applyNumberFormat="1" applyFont="1" applyFill="1" applyBorder="1" applyAlignment="1">
      <alignment horizontal="center"/>
    </xf>
    <xf numFmtId="171" fontId="11" fillId="2" borderId="46" xfId="0" applyNumberFormat="1" applyFont="1" applyFill="1" applyBorder="1" applyAlignment="1">
      <alignment horizontal="center"/>
    </xf>
    <xf numFmtId="0" fontId="11" fillId="2" borderId="36" xfId="0" applyFont="1" applyFill="1" applyBorder="1" applyAlignment="1">
      <alignment horizontal="right"/>
    </xf>
    <xf numFmtId="1" fontId="12" fillId="6" borderId="25" xfId="0" applyNumberFormat="1" applyFont="1" applyFill="1" applyBorder="1" applyAlignment="1">
      <alignment horizontal="center"/>
    </xf>
    <xf numFmtId="171" fontId="12" fillId="6" borderId="47" xfId="0" applyNumberFormat="1" applyFont="1" applyFill="1" applyBorder="1" applyAlignment="1">
      <alignment horizontal="center"/>
    </xf>
    <xf numFmtId="171" fontId="12" fillId="6" borderId="48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1" fillId="2" borderId="49" xfId="0" applyFont="1" applyFill="1" applyBorder="1" applyAlignment="1">
      <alignment horizontal="right"/>
    </xf>
    <xf numFmtId="0" fontId="14" fillId="3" borderId="28" xfId="0" applyFont="1" applyFill="1" applyBorder="1" applyAlignment="1" applyProtection="1">
      <alignment horizontal="center"/>
      <protection locked="0"/>
    </xf>
    <xf numFmtId="0" fontId="11" fillId="2" borderId="0" xfId="0" applyFont="1" applyFill="1"/>
    <xf numFmtId="0" fontId="11" fillId="2" borderId="11" xfId="0" applyFont="1" applyFill="1" applyBorder="1" applyAlignment="1">
      <alignment horizontal="right"/>
    </xf>
    <xf numFmtId="2" fontId="11" fillId="6" borderId="17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36" xfId="0" applyFont="1" applyFill="1" applyBorder="1" applyAlignment="1">
      <alignment horizontal="center"/>
    </xf>
    <xf numFmtId="2" fontId="11" fillId="7" borderId="17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2" fontId="11" fillId="6" borderId="18" xfId="0" applyNumberFormat="1" applyFont="1" applyFill="1" applyBorder="1" applyAlignment="1">
      <alignment horizontal="center"/>
    </xf>
    <xf numFmtId="0" fontId="11" fillId="2" borderId="50" xfId="0" applyFont="1" applyFill="1" applyBorder="1" applyAlignment="1">
      <alignment horizontal="right"/>
    </xf>
    <xf numFmtId="0" fontId="14" fillId="3" borderId="17" xfId="0" applyFont="1" applyFill="1" applyBorder="1" applyAlignment="1" applyProtection="1">
      <alignment horizontal="center"/>
      <protection locked="0"/>
    </xf>
    <xf numFmtId="1" fontId="11" fillId="2" borderId="0" xfId="0" applyNumberFormat="1" applyFont="1" applyFill="1" applyAlignment="1">
      <alignment horizontal="center"/>
    </xf>
    <xf numFmtId="0" fontId="11" fillId="2" borderId="41" xfId="0" applyFont="1" applyFill="1" applyBorder="1" applyAlignment="1">
      <alignment horizontal="right"/>
    </xf>
    <xf numFmtId="0" fontId="11" fillId="2" borderId="0" xfId="0" applyFont="1" applyFill="1" applyAlignment="1">
      <alignment horizontal="right"/>
    </xf>
    <xf numFmtId="2" fontId="11" fillId="6" borderId="32" xfId="0" applyNumberFormat="1" applyFont="1" applyFill="1" applyBorder="1" applyAlignment="1">
      <alignment horizontal="center"/>
    </xf>
    <xf numFmtId="171" fontId="12" fillId="7" borderId="31" xfId="0" applyNumberFormat="1" applyFont="1" applyFill="1" applyBorder="1" applyAlignment="1">
      <alignment horizontal="center"/>
    </xf>
    <xf numFmtId="171" fontId="11" fillId="2" borderId="0" xfId="0" applyNumberFormat="1" applyFont="1" applyFill="1" applyAlignment="1">
      <alignment horizontal="center"/>
    </xf>
    <xf numFmtId="10" fontId="11" fillId="6" borderId="17" xfId="0" applyNumberFormat="1" applyFont="1" applyFill="1" applyBorder="1" applyAlignment="1">
      <alignment horizontal="center"/>
    </xf>
    <xf numFmtId="0" fontId="11" fillId="2" borderId="51" xfId="0" applyFont="1" applyFill="1" applyBorder="1" applyAlignment="1">
      <alignment horizontal="right"/>
    </xf>
    <xf numFmtId="0" fontId="11" fillId="7" borderId="32" xfId="0" applyFont="1" applyFill="1" applyBorder="1" applyAlignment="1">
      <alignment horizontal="center"/>
    </xf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72" fontId="14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horizontal="center"/>
    </xf>
    <xf numFmtId="2" fontId="12" fillId="2" borderId="31" xfId="0" applyNumberFormat="1" applyFont="1" applyFill="1" applyBorder="1" applyAlignment="1">
      <alignment horizontal="center"/>
    </xf>
    <xf numFmtId="0" fontId="12" fillId="2" borderId="31" xfId="0" applyFont="1" applyFill="1" applyBorder="1" applyAlignment="1">
      <alignment horizontal="center"/>
    </xf>
    <xf numFmtId="0" fontId="11" fillId="2" borderId="31" xfId="0" applyFont="1" applyFill="1" applyBorder="1" applyAlignment="1">
      <alignment horizontal="center"/>
    </xf>
    <xf numFmtId="0" fontId="14" fillId="3" borderId="33" xfId="0" applyFont="1" applyFill="1" applyBorder="1" applyAlignment="1" applyProtection="1">
      <alignment horizontal="center"/>
      <protection locked="0"/>
    </xf>
    <xf numFmtId="2" fontId="11" fillId="2" borderId="33" xfId="0" applyNumberFormat="1" applyFont="1" applyFill="1" applyBorder="1" applyAlignment="1">
      <alignment horizontal="center"/>
    </xf>
    <xf numFmtId="10" fontId="11" fillId="2" borderId="31" xfId="0" applyNumberFormat="1" applyFont="1" applyFill="1" applyBorder="1" applyAlignment="1">
      <alignment horizontal="center" vertical="center"/>
    </xf>
    <xf numFmtId="0" fontId="11" fillId="2" borderId="52" xfId="0" applyFont="1" applyFill="1" applyBorder="1" applyAlignment="1">
      <alignment horizontal="center"/>
    </xf>
    <xf numFmtId="2" fontId="11" fillId="2" borderId="35" xfId="0" applyNumberFormat="1" applyFont="1" applyFill="1" applyBorder="1" applyAlignment="1">
      <alignment horizontal="center"/>
    </xf>
    <xf numFmtId="10" fontId="11" fillId="2" borderId="52" xfId="0" applyNumberFormat="1" applyFont="1" applyFill="1" applyBorder="1" applyAlignment="1">
      <alignment horizontal="center" vertical="center"/>
    </xf>
    <xf numFmtId="0" fontId="11" fillId="2" borderId="32" xfId="0" applyFont="1" applyFill="1" applyBorder="1" applyAlignment="1">
      <alignment horizontal="center"/>
    </xf>
    <xf numFmtId="0" fontId="14" fillId="3" borderId="51" xfId="0" applyFont="1" applyFill="1" applyBorder="1" applyAlignment="1" applyProtection="1">
      <alignment horizontal="center"/>
      <protection locked="0"/>
    </xf>
    <xf numFmtId="2" fontId="11" fillId="2" borderId="31" xfId="0" applyNumberFormat="1" applyFont="1" applyFill="1" applyBorder="1" applyAlignment="1">
      <alignment horizontal="center"/>
    </xf>
    <xf numFmtId="10" fontId="11" fillId="2" borderId="34" xfId="0" applyNumberFormat="1" applyFont="1" applyFill="1" applyBorder="1" applyAlignment="1">
      <alignment horizontal="center" vertical="center"/>
    </xf>
    <xf numFmtId="2" fontId="11" fillId="2" borderId="52" xfId="0" applyNumberFormat="1" applyFont="1" applyFill="1" applyBorder="1" applyAlignment="1">
      <alignment horizontal="center"/>
    </xf>
    <xf numFmtId="10" fontId="11" fillId="2" borderId="36" xfId="0" applyNumberFormat="1" applyFont="1" applyFill="1" applyBorder="1" applyAlignment="1">
      <alignment horizontal="center" vertical="center"/>
    </xf>
    <xf numFmtId="2" fontId="11" fillId="2" borderId="32" xfId="0" applyNumberFormat="1" applyFont="1" applyFill="1" applyBorder="1" applyAlignment="1">
      <alignment horizontal="center"/>
    </xf>
    <xf numFmtId="10" fontId="11" fillId="2" borderId="53" xfId="0" applyNumberFormat="1" applyFont="1" applyFill="1" applyBorder="1" applyAlignment="1">
      <alignment horizontal="center" vertical="center"/>
    </xf>
    <xf numFmtId="0" fontId="11" fillId="2" borderId="36" xfId="0" applyFont="1" applyFill="1" applyBorder="1" applyAlignment="1">
      <alignment horizontal="center"/>
    </xf>
    <xf numFmtId="0" fontId="13" fillId="2" borderId="53" xfId="0" applyFont="1" applyFill="1" applyBorder="1" applyAlignment="1">
      <alignment horizontal="center"/>
    </xf>
    <xf numFmtId="10" fontId="11" fillId="2" borderId="32" xfId="0" applyNumberFormat="1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14" xfId="0" applyFont="1" applyFill="1" applyBorder="1" applyAlignment="1">
      <alignment horizontal="right"/>
    </xf>
    <xf numFmtId="10" fontId="14" fillId="7" borderId="15" xfId="0" applyNumberFormat="1" applyFont="1" applyFill="1" applyBorder="1" applyAlignment="1">
      <alignment horizontal="center"/>
    </xf>
    <xf numFmtId="0" fontId="11" fillId="2" borderId="17" xfId="0" applyFont="1" applyFill="1" applyBorder="1" applyAlignment="1">
      <alignment horizontal="right"/>
    </xf>
    <xf numFmtId="10" fontId="14" fillId="6" borderId="16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0" fontId="11" fillId="2" borderId="18" xfId="0" applyFont="1" applyFill="1" applyBorder="1" applyAlignment="1">
      <alignment horizontal="right"/>
    </xf>
    <xf numFmtId="0" fontId="14" fillId="7" borderId="19" xfId="0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right"/>
    </xf>
    <xf numFmtId="0" fontId="12" fillId="2" borderId="0" xfId="0" applyFont="1" applyFill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65" fontId="14" fillId="2" borderId="0" xfId="0" applyNumberFormat="1" applyFont="1" applyFill="1" applyAlignment="1">
      <alignment horizontal="center"/>
    </xf>
    <xf numFmtId="0" fontId="17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2" fillId="2" borderId="10" xfId="0" applyFont="1" applyFill="1" applyBorder="1" applyAlignment="1">
      <alignment horizontal="center"/>
    </xf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2" borderId="7" xfId="0" applyFont="1" applyFill="1" applyBorder="1" applyProtection="1">
      <protection locked="0"/>
    </xf>
    <xf numFmtId="0" fontId="11" fillId="2" borderId="7" xfId="0" applyFont="1" applyFill="1" applyBorder="1"/>
    <xf numFmtId="0" fontId="11" fillId="2" borderId="0" xfId="0" applyFont="1" applyFill="1"/>
    <xf numFmtId="0" fontId="11" fillId="2" borderId="7" xfId="0" applyFont="1" applyFill="1" applyBorder="1"/>
    <xf numFmtId="0" fontId="12" fillId="2" borderId="11" xfId="0" applyFont="1" applyFill="1" applyBorder="1" applyProtection="1">
      <protection locked="0"/>
    </xf>
    <xf numFmtId="0" fontId="12" fillId="2" borderId="11" xfId="0" applyFont="1" applyFill="1" applyBorder="1"/>
    <xf numFmtId="0" fontId="11" fillId="2" borderId="11" xfId="0" applyFont="1" applyFill="1" applyBorder="1"/>
    <xf numFmtId="166" fontId="12" fillId="2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/>
    <xf numFmtId="0" fontId="12" fillId="2" borderId="0" xfId="0" applyFont="1" applyFill="1" applyAlignment="1">
      <alignment vertical="center" wrapText="1"/>
    </xf>
    <xf numFmtId="0" fontId="11" fillId="2" borderId="0" xfId="0" applyFont="1" applyFill="1"/>
    <xf numFmtId="0" fontId="11" fillId="2" borderId="0" xfId="0" applyFont="1" applyFill="1"/>
    <xf numFmtId="0" fontId="11" fillId="3" borderId="0" xfId="0" applyFont="1" applyFill="1" applyProtection="1">
      <protection locked="0"/>
    </xf>
    <xf numFmtId="0" fontId="17" fillId="2" borderId="9" xfId="0" applyFont="1" applyFill="1" applyBorder="1" applyAlignment="1">
      <alignment horizontal="left" vertical="center" wrapText="1"/>
    </xf>
    <xf numFmtId="0" fontId="11" fillId="2" borderId="0" xfId="0" applyFont="1" applyFill="1" applyAlignment="1">
      <alignment vertical="center"/>
    </xf>
    <xf numFmtId="0" fontId="12" fillId="2" borderId="0" xfId="0" applyFont="1" applyFill="1" applyAlignment="1">
      <alignment vertical="center"/>
    </xf>
    <xf numFmtId="0" fontId="11" fillId="3" borderId="0" xfId="0" applyFont="1" applyFill="1" applyAlignment="1" applyProtection="1">
      <alignment vertical="center"/>
      <protection locked="0"/>
    </xf>
    <xf numFmtId="170" fontId="11" fillId="2" borderId="0" xfId="0" applyNumberFormat="1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11" fillId="2" borderId="0" xfId="0" applyFont="1" applyFill="1" applyAlignment="1">
      <alignment horizontal="right" vertical="center"/>
    </xf>
    <xf numFmtId="0" fontId="12" fillId="2" borderId="0" xfId="0" applyFont="1" applyFill="1" applyAlignment="1">
      <alignment horizontal="center" vertical="center"/>
    </xf>
    <xf numFmtId="0" fontId="11" fillId="2" borderId="35" xfId="0" applyFont="1" applyFill="1" applyBorder="1" applyAlignment="1">
      <alignment horizontal="right" vertical="center"/>
    </xf>
    <xf numFmtId="0" fontId="1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12" fillId="2" borderId="0" xfId="0" applyFont="1" applyFill="1" applyAlignment="1">
      <alignment horizontal="left" vertical="center"/>
    </xf>
    <xf numFmtId="0" fontId="11" fillId="2" borderId="0" xfId="0" applyFont="1" applyFill="1" applyAlignment="1">
      <alignment horizontal="left" vertical="center"/>
    </xf>
    <xf numFmtId="0" fontId="11" fillId="2" borderId="0" xfId="0" applyFont="1" applyFill="1" applyAlignment="1">
      <alignment horizontal="left" vertical="center"/>
    </xf>
    <xf numFmtId="0" fontId="11" fillId="2" borderId="0" xfId="0" applyFont="1" applyFill="1" applyAlignment="1">
      <alignment horizontal="center" vertical="center"/>
    </xf>
    <xf numFmtId="2" fontId="12" fillId="2" borderId="31" xfId="0" applyNumberFormat="1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2" fontId="11" fillId="2" borderId="0" xfId="0" applyNumberFormat="1" applyFont="1" applyFill="1" applyAlignment="1">
      <alignment horizontal="center" vertical="center"/>
    </xf>
    <xf numFmtId="0" fontId="11" fillId="2" borderId="0" xfId="0" applyFont="1" applyFill="1" applyAlignment="1">
      <alignment vertical="center"/>
    </xf>
    <xf numFmtId="0" fontId="11" fillId="2" borderId="9" xfId="0" applyFont="1" applyFill="1" applyBorder="1" applyAlignment="1">
      <alignment vertical="center"/>
    </xf>
    <xf numFmtId="0" fontId="11" fillId="2" borderId="10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right" vertical="center"/>
    </xf>
    <xf numFmtId="0" fontId="11" fillId="2" borderId="7" xfId="0" applyFont="1" applyFill="1" applyBorder="1" applyAlignment="1" applyProtection="1">
      <alignment vertical="center"/>
      <protection locked="0"/>
    </xf>
    <xf numFmtId="0" fontId="11" fillId="2" borderId="7" xfId="0" applyFont="1" applyFill="1" applyBorder="1" applyAlignment="1">
      <alignment vertical="center"/>
    </xf>
    <xf numFmtId="0" fontId="11" fillId="2" borderId="7" xfId="0" applyFont="1" applyFill="1" applyBorder="1" applyAlignment="1">
      <alignment vertical="center"/>
    </xf>
    <xf numFmtId="0" fontId="12" fillId="2" borderId="11" xfId="0" applyFont="1" applyFill="1" applyBorder="1" applyAlignment="1" applyProtection="1">
      <alignment vertical="center"/>
      <protection locked="0"/>
    </xf>
    <xf numFmtId="0" fontId="12" fillId="2" borderId="11" xfId="0" applyFont="1" applyFill="1" applyBorder="1" applyAlignment="1">
      <alignment vertical="center"/>
    </xf>
    <xf numFmtId="0" fontId="11" fillId="2" borderId="11" xfId="0" applyFont="1" applyFill="1" applyBorder="1" applyAlignment="1">
      <alignment vertical="center"/>
    </xf>
    <xf numFmtId="0" fontId="12" fillId="2" borderId="10" xfId="0" applyFont="1" applyFill="1" applyBorder="1" applyAlignment="1">
      <alignment horizontal="center" vertical="center"/>
    </xf>
    <xf numFmtId="0" fontId="11" fillId="2" borderId="0" xfId="0" applyFont="1" applyFill="1" applyAlignment="1">
      <alignment vertical="center"/>
    </xf>
    <xf numFmtId="0" fontId="12" fillId="2" borderId="0" xfId="0" applyFont="1" applyFill="1" applyAlignment="1">
      <alignment vertical="center" wrapText="1"/>
    </xf>
    <xf numFmtId="0" fontId="11" fillId="2" borderId="0" xfId="0" applyFont="1" applyFill="1"/>
    <xf numFmtId="0" fontId="11" fillId="3" borderId="0" xfId="0" applyFont="1" applyFill="1" applyAlignment="1" applyProtection="1">
      <alignment horizontal="left" vertical="center"/>
      <protection locked="0"/>
    </xf>
    <xf numFmtId="170" fontId="11" fillId="3" borderId="0" xfId="0" applyNumberFormat="1" applyFont="1" applyFill="1" applyAlignment="1" applyProtection="1">
      <alignment horizontal="left" vertical="center"/>
      <protection locked="0"/>
    </xf>
    <xf numFmtId="2" fontId="11" fillId="2" borderId="55" xfId="0" applyNumberFormat="1" applyFont="1" applyFill="1" applyBorder="1"/>
    <xf numFmtId="2" fontId="11" fillId="8" borderId="55" xfId="0" applyNumberFormat="1" applyFont="1" applyFill="1" applyBorder="1"/>
    <xf numFmtId="164" fontId="11" fillId="8" borderId="55" xfId="0" applyNumberFormat="1" applyFont="1" applyFill="1" applyBorder="1"/>
    <xf numFmtId="0" fontId="11" fillId="2" borderId="0" xfId="0" applyFont="1" applyFill="1" applyAlignment="1">
      <alignment vertical="center"/>
    </xf>
    <xf numFmtId="2" fontId="11" fillId="2" borderId="56" xfId="0" applyNumberFormat="1" applyFont="1" applyFill="1" applyBorder="1"/>
    <xf numFmtId="0" fontId="17" fillId="2" borderId="0" xfId="0" applyFont="1" applyFill="1" applyAlignment="1">
      <alignment vertical="center" wrapText="1"/>
    </xf>
    <xf numFmtId="0" fontId="12" fillId="2" borderId="0" xfId="0" applyFont="1" applyFill="1" applyAlignment="1">
      <alignment horizontal="right"/>
    </xf>
    <xf numFmtId="0" fontId="11" fillId="2" borderId="0" xfId="0" applyFont="1" applyFill="1"/>
    <xf numFmtId="0" fontId="11" fillId="2" borderId="44" xfId="0" applyFont="1" applyFill="1" applyBorder="1" applyAlignment="1">
      <alignment horizontal="right"/>
    </xf>
    <xf numFmtId="0" fontId="11" fillId="2" borderId="50" xfId="0" applyFont="1" applyFill="1" applyBorder="1" applyAlignment="1">
      <alignment horizontal="right"/>
    </xf>
    <xf numFmtId="10" fontId="11" fillId="6" borderId="17" xfId="0" applyNumberFormat="1" applyFont="1" applyFill="1" applyBorder="1" applyAlignment="1">
      <alignment horizontal="center"/>
    </xf>
    <xf numFmtId="0" fontId="11" fillId="2" borderId="24" xfId="0" applyFont="1" applyFill="1" applyBorder="1" applyAlignment="1">
      <alignment horizontal="right"/>
    </xf>
    <xf numFmtId="0" fontId="11" fillId="7" borderId="18" xfId="0" applyFont="1" applyFill="1" applyBorder="1" applyAlignment="1">
      <alignment horizontal="center"/>
    </xf>
    <xf numFmtId="164" fontId="12" fillId="7" borderId="28" xfId="0" applyNumberFormat="1" applyFont="1" applyFill="1" applyBorder="1" applyAlignment="1">
      <alignment horizontal="center"/>
    </xf>
    <xf numFmtId="0" fontId="11" fillId="2" borderId="0" xfId="0" applyFont="1" applyFill="1"/>
    <xf numFmtId="2" fontId="12" fillId="2" borderId="0" xfId="0" applyNumberFormat="1" applyFont="1" applyFill="1" applyAlignment="1" applyProtection="1">
      <alignment horizontal="center"/>
      <protection locked="0"/>
    </xf>
    <xf numFmtId="2" fontId="12" fillId="2" borderId="0" xfId="0" applyNumberFormat="1" applyFont="1" applyFill="1" applyAlignment="1">
      <alignment horizontal="centerContinuous"/>
    </xf>
    <xf numFmtId="0" fontId="11" fillId="2" borderId="28" xfId="0" applyFont="1" applyFill="1" applyBorder="1" applyAlignment="1">
      <alignment horizontal="center"/>
    </xf>
    <xf numFmtId="0" fontId="11" fillId="2" borderId="17" xfId="0" applyFont="1" applyFill="1" applyBorder="1" applyAlignment="1">
      <alignment horizontal="center"/>
    </xf>
    <xf numFmtId="0" fontId="11" fillId="2" borderId="18" xfId="0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right"/>
    </xf>
    <xf numFmtId="2" fontId="14" fillId="3" borderId="28" xfId="0" applyNumberFormat="1" applyFont="1" applyFill="1" applyBorder="1" applyAlignment="1" applyProtection="1">
      <alignment horizontal="center"/>
      <protection locked="0"/>
    </xf>
    <xf numFmtId="2" fontId="14" fillId="3" borderId="17" xfId="0" applyNumberFormat="1" applyFont="1" applyFill="1" applyBorder="1" applyAlignment="1" applyProtection="1">
      <alignment horizontal="center"/>
      <protection locked="0"/>
    </xf>
    <xf numFmtId="2" fontId="14" fillId="3" borderId="18" xfId="0" applyNumberFormat="1" applyFont="1" applyFill="1" applyBorder="1" applyAlignment="1" applyProtection="1">
      <alignment horizontal="center"/>
      <protection locked="0"/>
    </xf>
    <xf numFmtId="2" fontId="12" fillId="2" borderId="10" xfId="0" applyNumberFormat="1" applyFont="1" applyFill="1" applyBorder="1" applyAlignment="1">
      <alignment horizontal="center" vertical="center"/>
    </xf>
    <xf numFmtId="166" fontId="11" fillId="2" borderId="49" xfId="0" applyNumberFormat="1" applyFont="1" applyFill="1" applyBorder="1" applyAlignment="1">
      <alignment horizontal="center"/>
    </xf>
    <xf numFmtId="166" fontId="11" fillId="2" borderId="11" xfId="0" applyNumberFormat="1" applyFont="1" applyFill="1" applyBorder="1" applyAlignment="1">
      <alignment horizontal="center"/>
    </xf>
    <xf numFmtId="166" fontId="11" fillId="2" borderId="57" xfId="0" applyNumberFormat="1" applyFont="1" applyFill="1" applyBorder="1" applyAlignment="1">
      <alignment horizontal="center"/>
    </xf>
    <xf numFmtId="2" fontId="12" fillId="2" borderId="34" xfId="0" applyNumberFormat="1" applyFont="1" applyFill="1" applyBorder="1" applyAlignment="1">
      <alignment horizontal="center" vertical="center"/>
    </xf>
    <xf numFmtId="2" fontId="14" fillId="3" borderId="0" xfId="0" applyNumberFormat="1" applyFont="1" applyFill="1" applyAlignment="1" applyProtection="1">
      <alignment horizontal="center"/>
      <protection locked="0"/>
    </xf>
    <xf numFmtId="2" fontId="14" fillId="2" borderId="0" xfId="0" applyNumberFormat="1" applyFont="1" applyFill="1" applyAlignment="1" applyProtection="1">
      <alignment horizontal="center"/>
      <protection locked="0"/>
    </xf>
    <xf numFmtId="2" fontId="14" fillId="3" borderId="0" xfId="0" applyNumberFormat="1" applyFont="1" applyFill="1" applyAlignment="1" applyProtection="1">
      <alignment horizontal="left"/>
      <protection locked="0"/>
    </xf>
    <xf numFmtId="2" fontId="12" fillId="2" borderId="34" xfId="0" applyNumberFormat="1" applyFont="1" applyFill="1" applyBorder="1" applyAlignment="1">
      <alignment horizontal="center" vertical="center"/>
    </xf>
    <xf numFmtId="2" fontId="12" fillId="2" borderId="12" xfId="0" applyNumberFormat="1" applyFont="1" applyFill="1" applyBorder="1" applyAlignment="1">
      <alignment horizontal="center" vertical="center"/>
    </xf>
    <xf numFmtId="2" fontId="12" fillId="2" borderId="0" xfId="0" applyNumberFormat="1" applyFont="1" applyFill="1" applyAlignment="1">
      <alignment horizontal="center" vertical="center"/>
    </xf>
    <xf numFmtId="0" fontId="11" fillId="2" borderId="20" xfId="0" applyFont="1" applyFill="1" applyBorder="1" applyAlignment="1">
      <alignment horizontal="center"/>
    </xf>
    <xf numFmtId="0" fontId="11" fillId="2" borderId="50" xfId="0" applyFont="1" applyFill="1" applyBorder="1" applyAlignment="1">
      <alignment horizontal="center"/>
    </xf>
    <xf numFmtId="0" fontId="11" fillId="2" borderId="24" xfId="0" applyFont="1" applyFill="1" applyBorder="1" applyAlignment="1">
      <alignment horizontal="center"/>
    </xf>
    <xf numFmtId="2" fontId="14" fillId="3" borderId="20" xfId="0" applyNumberFormat="1" applyFont="1" applyFill="1" applyBorder="1" applyAlignment="1" applyProtection="1">
      <alignment horizontal="center"/>
      <protection locked="0"/>
    </xf>
    <xf numFmtId="2" fontId="14" fillId="3" borderId="50" xfId="0" applyNumberFormat="1" applyFont="1" applyFill="1" applyBorder="1" applyAlignment="1" applyProtection="1">
      <alignment horizontal="center"/>
      <protection locked="0"/>
    </xf>
    <xf numFmtId="2" fontId="14" fillId="3" borderId="24" xfId="0" applyNumberFormat="1" applyFont="1" applyFill="1" applyBorder="1" applyAlignment="1" applyProtection="1">
      <alignment horizontal="center"/>
      <protection locked="0"/>
    </xf>
    <xf numFmtId="166" fontId="12" fillId="7" borderId="14" xfId="0" applyNumberFormat="1" applyFont="1" applyFill="1" applyBorder="1" applyAlignment="1">
      <alignment horizontal="center"/>
    </xf>
    <xf numFmtId="2" fontId="14" fillId="3" borderId="23" xfId="0" applyNumberFormat="1" applyFont="1" applyFill="1" applyBorder="1" applyAlignment="1" applyProtection="1">
      <alignment horizontal="center"/>
      <protection locked="0"/>
    </xf>
    <xf numFmtId="2" fontId="14" fillId="3" borderId="58" xfId="0" applyNumberFormat="1" applyFont="1" applyFill="1" applyBorder="1" applyAlignment="1" applyProtection="1">
      <alignment horizontal="center"/>
      <protection locked="0"/>
    </xf>
    <xf numFmtId="2" fontId="14" fillId="3" borderId="27" xfId="0" applyNumberFormat="1" applyFont="1" applyFill="1" applyBorder="1" applyAlignment="1" applyProtection="1">
      <alignment horizontal="center"/>
      <protection locked="0"/>
    </xf>
    <xf numFmtId="0" fontId="11" fillId="2" borderId="20" xfId="0" applyFont="1" applyFill="1" applyBorder="1" applyAlignment="1">
      <alignment horizontal="right"/>
    </xf>
    <xf numFmtId="10" fontId="13" fillId="6" borderId="17" xfId="0" applyNumberFormat="1" applyFont="1" applyFill="1" applyBorder="1" applyAlignment="1">
      <alignment horizontal="center"/>
    </xf>
    <xf numFmtId="0" fontId="13" fillId="7" borderId="18" xfId="0" applyFont="1" applyFill="1" applyBorder="1" applyAlignment="1">
      <alignment horizontal="center"/>
    </xf>
    <xf numFmtId="2" fontId="12" fillId="2" borderId="33" xfId="0" applyNumberFormat="1" applyFont="1" applyFill="1" applyBorder="1" applyAlignment="1">
      <alignment horizontal="center" vertical="center"/>
    </xf>
    <xf numFmtId="2" fontId="14" fillId="7" borderId="14" xfId="0" applyNumberFormat="1" applyFont="1" applyFill="1" applyBorder="1" applyAlignment="1">
      <alignment horizontal="center"/>
    </xf>
    <xf numFmtId="2" fontId="11" fillId="2" borderId="49" xfId="0" applyNumberFormat="1" applyFont="1" applyFill="1" applyBorder="1" applyAlignment="1">
      <alignment horizontal="center"/>
    </xf>
    <xf numFmtId="166" fontId="11" fillId="2" borderId="28" xfId="0" applyNumberFormat="1" applyFont="1" applyFill="1" applyBorder="1" applyAlignment="1">
      <alignment horizontal="center" vertical="center"/>
    </xf>
    <xf numFmtId="166" fontId="11" fillId="2" borderId="17" xfId="0" applyNumberFormat="1" applyFont="1" applyFill="1" applyBorder="1" applyAlignment="1">
      <alignment horizontal="center" vertical="center"/>
    </xf>
    <xf numFmtId="166" fontId="11" fillId="2" borderId="18" xfId="0" applyNumberFormat="1" applyFont="1" applyFill="1" applyBorder="1" applyAlignment="1">
      <alignment horizontal="center" vertical="center"/>
    </xf>
    <xf numFmtId="0" fontId="11" fillId="2" borderId="57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right" vertical="center"/>
    </xf>
    <xf numFmtId="173" fontId="14" fillId="3" borderId="0" xfId="0" applyNumberFormat="1" applyFont="1" applyFill="1" applyAlignment="1" applyProtection="1">
      <alignment horizontal="center"/>
      <protection locked="0"/>
    </xf>
    <xf numFmtId="164" fontId="11" fillId="2" borderId="49" xfId="0" applyNumberFormat="1" applyFont="1" applyFill="1" applyBorder="1" applyAlignment="1">
      <alignment horizontal="center"/>
    </xf>
    <xf numFmtId="164" fontId="11" fillId="2" borderId="11" xfId="0" applyNumberFormat="1" applyFont="1" applyFill="1" applyBorder="1" applyAlignment="1">
      <alignment horizontal="center"/>
    </xf>
    <xf numFmtId="164" fontId="11" fillId="2" borderId="57" xfId="0" applyNumberFormat="1" applyFont="1" applyFill="1" applyBorder="1" applyAlignment="1">
      <alignment horizontal="center"/>
    </xf>
    <xf numFmtId="164" fontId="11" fillId="2" borderId="28" xfId="0" applyNumberFormat="1" applyFont="1" applyFill="1" applyBorder="1" applyAlignment="1">
      <alignment horizontal="center"/>
    </xf>
    <xf numFmtId="164" fontId="11" fillId="2" borderId="17" xfId="0" applyNumberFormat="1" applyFont="1" applyFill="1" applyBorder="1" applyAlignment="1">
      <alignment horizontal="center"/>
    </xf>
    <xf numFmtId="164" fontId="11" fillId="2" borderId="18" xfId="0" applyNumberFormat="1" applyFont="1" applyFill="1" applyBorder="1" applyAlignment="1">
      <alignment horizontal="center"/>
    </xf>
    <xf numFmtId="2" fontId="11" fillId="2" borderId="59" xfId="0" applyNumberFormat="1" applyFont="1" applyFill="1" applyBorder="1"/>
    <xf numFmtId="10" fontId="11" fillId="2" borderId="0" xfId="0" applyNumberFormat="1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10" fontId="11" fillId="2" borderId="28" xfId="0" applyNumberFormat="1" applyFont="1" applyFill="1" applyBorder="1" applyAlignment="1">
      <alignment horizontal="center"/>
    </xf>
    <xf numFmtId="10" fontId="11" fillId="2" borderId="17" xfId="0" applyNumberFormat="1" applyFont="1" applyFill="1" applyBorder="1" applyAlignment="1">
      <alignment horizontal="center"/>
    </xf>
    <xf numFmtId="10" fontId="11" fillId="2" borderId="18" xfId="0" applyNumberFormat="1" applyFont="1" applyFill="1" applyBorder="1" applyAlignment="1">
      <alignment horizontal="center"/>
    </xf>
    <xf numFmtId="2" fontId="11" fillId="2" borderId="29" xfId="0" applyNumberFormat="1" applyFont="1" applyFill="1" applyBorder="1" applyAlignment="1">
      <alignment horizontal="center"/>
    </xf>
    <xf numFmtId="2" fontId="11" fillId="2" borderId="16" xfId="0" applyNumberFormat="1" applyFont="1" applyFill="1" applyBorder="1" applyAlignment="1">
      <alignment horizontal="center"/>
    </xf>
    <xf numFmtId="2" fontId="11" fillId="2" borderId="19" xfId="0" applyNumberFormat="1" applyFont="1" applyFill="1" applyBorder="1" applyAlignment="1">
      <alignment horizontal="center"/>
    </xf>
    <xf numFmtId="10" fontId="13" fillId="2" borderId="17" xfId="0" applyNumberFormat="1" applyFont="1" applyFill="1" applyBorder="1" applyAlignment="1">
      <alignment horizontal="center"/>
    </xf>
    <xf numFmtId="2" fontId="11" fillId="2" borderId="11" xfId="0" applyNumberFormat="1" applyFont="1" applyFill="1" applyBorder="1" applyAlignment="1">
      <alignment horizontal="center"/>
    </xf>
    <xf numFmtId="2" fontId="12" fillId="2" borderId="0" xfId="0" applyNumberFormat="1" applyFont="1" applyFill="1" applyAlignment="1">
      <alignment vertical="center"/>
    </xf>
    <xf numFmtId="2" fontId="11" fillId="2" borderId="0" xfId="0" applyNumberFormat="1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2" fontId="14" fillId="2" borderId="0" xfId="0" applyNumberFormat="1" applyFont="1" applyFill="1" applyAlignment="1">
      <alignment horizontal="center"/>
    </xf>
    <xf numFmtId="10" fontId="13" fillId="2" borderId="0" xfId="0" applyNumberFormat="1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10" fontId="11" fillId="2" borderId="28" xfId="0" applyNumberFormat="1" applyFont="1" applyFill="1" applyBorder="1" applyAlignment="1">
      <alignment horizontal="center"/>
    </xf>
    <xf numFmtId="10" fontId="11" fillId="2" borderId="17" xfId="0" applyNumberFormat="1" applyFont="1" applyFill="1" applyBorder="1" applyAlignment="1">
      <alignment horizontal="center"/>
    </xf>
    <xf numFmtId="10" fontId="14" fillId="7" borderId="14" xfId="0" applyNumberFormat="1" applyFont="1" applyFill="1" applyBorder="1" applyAlignment="1">
      <alignment horizontal="center"/>
    </xf>
    <xf numFmtId="2" fontId="11" fillId="2" borderId="57" xfId="0" applyNumberFormat="1" applyFont="1" applyFill="1" applyBorder="1" applyAlignment="1">
      <alignment horizontal="center"/>
    </xf>
    <xf numFmtId="166" fontId="12" fillId="7" borderId="12" xfId="0" applyNumberFormat="1" applyFont="1" applyFill="1" applyBorder="1" applyAlignment="1">
      <alignment horizontal="center"/>
    </xf>
    <xf numFmtId="10" fontId="12" fillId="7" borderId="53" xfId="0" applyNumberFormat="1" applyFont="1" applyFill="1" applyBorder="1" applyAlignment="1">
      <alignment horizontal="center"/>
    </xf>
    <xf numFmtId="166" fontId="12" fillId="2" borderId="0" xfId="0" applyNumberFormat="1" applyFont="1" applyFill="1" applyAlignment="1" applyProtection="1">
      <alignment horizontal="center" vertical="center"/>
      <protection locked="0"/>
    </xf>
    <xf numFmtId="0" fontId="11" fillId="2" borderId="0" xfId="0" applyFont="1" applyFill="1" applyAlignment="1" applyProtection="1">
      <alignment vertical="center"/>
      <protection locked="0"/>
    </xf>
    <xf numFmtId="0" fontId="12" fillId="2" borderId="0" xfId="0" applyFont="1" applyFill="1" applyAlignment="1" applyProtection="1">
      <alignment horizontal="center" vertical="center"/>
      <protection locked="0"/>
    </xf>
    <xf numFmtId="171" fontId="14" fillId="3" borderId="28" xfId="0" applyNumberFormat="1" applyFont="1" applyFill="1" applyBorder="1" applyAlignment="1" applyProtection="1">
      <alignment horizontal="center"/>
      <protection locked="0"/>
    </xf>
    <xf numFmtId="171" fontId="14" fillId="3" borderId="17" xfId="0" applyNumberFormat="1" applyFont="1" applyFill="1" applyBorder="1" applyAlignment="1" applyProtection="1">
      <alignment horizontal="center"/>
      <protection locked="0"/>
    </xf>
    <xf numFmtId="171" fontId="14" fillId="3" borderId="18" xfId="0" applyNumberFormat="1" applyFont="1" applyFill="1" applyBorder="1" applyAlignment="1" applyProtection="1">
      <alignment horizontal="center"/>
      <protection locked="0"/>
    </xf>
    <xf numFmtId="171" fontId="14" fillId="3" borderId="21" xfId="0" applyNumberFormat="1" applyFont="1" applyFill="1" applyBorder="1" applyAlignment="1" applyProtection="1">
      <alignment horizontal="center"/>
      <protection locked="0"/>
    </xf>
    <xf numFmtId="171" fontId="14" fillId="3" borderId="37" xfId="0" applyNumberFormat="1" applyFont="1" applyFill="1" applyBorder="1" applyAlignment="1" applyProtection="1">
      <alignment horizontal="center"/>
      <protection locked="0"/>
    </xf>
    <xf numFmtId="171" fontId="14" fillId="3" borderId="25" xfId="0" applyNumberFormat="1" applyFont="1" applyFill="1" applyBorder="1" applyAlignment="1" applyProtection="1">
      <alignment horizontal="center"/>
      <protection locked="0"/>
    </xf>
    <xf numFmtId="171" fontId="11" fillId="2" borderId="49" xfId="0" applyNumberFormat="1" applyFont="1" applyFill="1" applyBorder="1" applyAlignment="1">
      <alignment horizontal="center" vertical="center"/>
    </xf>
    <xf numFmtId="171" fontId="11" fillId="2" borderId="11" xfId="0" applyNumberFormat="1" applyFont="1" applyFill="1" applyBorder="1" applyAlignment="1">
      <alignment horizontal="center" vertical="center"/>
    </xf>
    <xf numFmtId="2" fontId="14" fillId="7" borderId="44" xfId="0" applyNumberFormat="1" applyFont="1" applyFill="1" applyBorder="1" applyAlignment="1">
      <alignment horizontal="center"/>
    </xf>
    <xf numFmtId="10" fontId="13" fillId="6" borderId="50" xfId="0" applyNumberFormat="1" applyFont="1" applyFill="1" applyBorder="1" applyAlignment="1">
      <alignment horizontal="center"/>
    </xf>
    <xf numFmtId="0" fontId="13" fillId="7" borderId="24" xfId="0" applyFont="1" applyFill="1" applyBorder="1" applyAlignment="1">
      <alignment horizontal="center"/>
    </xf>
    <xf numFmtId="2" fontId="12" fillId="2" borderId="12" xfId="0" applyNumberFormat="1" applyFont="1" applyFill="1" applyBorder="1" applyAlignment="1">
      <alignment vertical="center"/>
    </xf>
    <xf numFmtId="174" fontId="14" fillId="3" borderId="0" xfId="0" applyNumberFormat="1" applyFont="1" applyFill="1" applyAlignment="1" applyProtection="1">
      <alignment horizontal="center"/>
      <protection locked="0"/>
    </xf>
    <xf numFmtId="172" fontId="14" fillId="3" borderId="0" xfId="0" applyNumberFormat="1" applyFont="1" applyFill="1" applyAlignment="1" applyProtection="1">
      <alignment horizontal="center"/>
      <protection locked="0"/>
    </xf>
    <xf numFmtId="175" fontId="14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/>
    <xf numFmtId="0" fontId="12" fillId="2" borderId="0" xfId="0" applyFont="1" applyFill="1" applyAlignment="1">
      <alignment vertical="center" wrapText="1"/>
    </xf>
    <xf numFmtId="0" fontId="11" fillId="2" borderId="0" xfId="0" applyFont="1" applyFill="1"/>
    <xf numFmtId="0" fontId="11" fillId="2" borderId="0" xfId="0" applyFont="1" applyFill="1"/>
    <xf numFmtId="0" fontId="11" fillId="3" borderId="0" xfId="0" applyFont="1" applyFill="1" applyProtection="1">
      <protection locked="0"/>
    </xf>
    <xf numFmtId="0" fontId="17" fillId="2" borderId="9" xfId="0" applyFont="1" applyFill="1" applyBorder="1" applyAlignment="1">
      <alignment horizontal="left" vertical="center" wrapText="1"/>
    </xf>
    <xf numFmtId="0" fontId="11" fillId="2" borderId="0" xfId="0" applyFont="1" applyFill="1" applyAlignment="1">
      <alignment vertical="center"/>
    </xf>
    <xf numFmtId="0" fontId="12" fillId="2" borderId="0" xfId="0" applyFont="1" applyFill="1" applyAlignment="1">
      <alignment vertical="center"/>
    </xf>
    <xf numFmtId="0" fontId="11" fillId="3" borderId="0" xfId="0" applyFont="1" applyFill="1" applyAlignment="1" applyProtection="1">
      <alignment vertical="center"/>
      <protection locked="0"/>
    </xf>
    <xf numFmtId="170" fontId="11" fillId="2" borderId="0" xfId="0" applyNumberFormat="1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11" fillId="2" borderId="0" xfId="0" applyFont="1" applyFill="1" applyAlignment="1">
      <alignment horizontal="right" vertical="center"/>
    </xf>
    <xf numFmtId="0" fontId="12" fillId="2" borderId="0" xfId="0" applyFont="1" applyFill="1" applyAlignment="1">
      <alignment horizontal="center" vertical="center"/>
    </xf>
    <xf numFmtId="0" fontId="11" fillId="2" borderId="35" xfId="0" applyFont="1" applyFill="1" applyBorder="1" applyAlignment="1">
      <alignment horizontal="right" vertical="center"/>
    </xf>
    <xf numFmtId="0" fontId="1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12" fillId="2" borderId="0" xfId="0" applyFont="1" applyFill="1" applyAlignment="1">
      <alignment horizontal="left" vertical="center"/>
    </xf>
    <xf numFmtId="0" fontId="11" fillId="2" borderId="0" xfId="0" applyFont="1" applyFill="1" applyAlignment="1">
      <alignment horizontal="left" vertical="center"/>
    </xf>
    <xf numFmtId="0" fontId="11" fillId="2" borderId="0" xfId="0" applyFont="1" applyFill="1" applyAlignment="1">
      <alignment horizontal="left" vertical="center"/>
    </xf>
    <xf numFmtId="0" fontId="11" fillId="2" borderId="0" xfId="0" applyFont="1" applyFill="1" applyAlignment="1">
      <alignment horizontal="center" vertical="center"/>
    </xf>
    <xf numFmtId="2" fontId="12" fillId="2" borderId="31" xfId="0" applyNumberFormat="1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2" fontId="11" fillId="2" borderId="0" xfId="0" applyNumberFormat="1" applyFont="1" applyFill="1" applyAlignment="1">
      <alignment horizontal="center" vertical="center"/>
    </xf>
    <xf numFmtId="0" fontId="11" fillId="2" borderId="0" xfId="0" applyFont="1" applyFill="1" applyAlignment="1">
      <alignment vertical="center"/>
    </xf>
    <xf numFmtId="0" fontId="11" fillId="2" borderId="9" xfId="0" applyFont="1" applyFill="1" applyBorder="1" applyAlignment="1">
      <alignment vertical="center"/>
    </xf>
    <xf numFmtId="0" fontId="11" fillId="2" borderId="10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right" vertical="center"/>
    </xf>
    <xf numFmtId="0" fontId="11" fillId="2" borderId="7" xfId="0" applyFont="1" applyFill="1" applyBorder="1" applyAlignment="1" applyProtection="1">
      <alignment vertical="center"/>
      <protection locked="0"/>
    </xf>
    <xf numFmtId="0" fontId="11" fillId="2" borderId="7" xfId="0" applyFont="1" applyFill="1" applyBorder="1" applyAlignment="1">
      <alignment vertical="center"/>
    </xf>
    <xf numFmtId="0" fontId="11" fillId="2" borderId="7" xfId="0" applyFont="1" applyFill="1" applyBorder="1" applyAlignment="1">
      <alignment vertical="center"/>
    </xf>
    <xf numFmtId="0" fontId="12" fillId="2" borderId="11" xfId="0" applyFont="1" applyFill="1" applyBorder="1" applyAlignment="1" applyProtection="1">
      <alignment vertical="center"/>
      <protection locked="0"/>
    </xf>
    <xf numFmtId="0" fontId="12" fillId="2" borderId="11" xfId="0" applyFont="1" applyFill="1" applyBorder="1" applyAlignment="1">
      <alignment vertical="center"/>
    </xf>
    <xf numFmtId="0" fontId="11" fillId="2" borderId="11" xfId="0" applyFont="1" applyFill="1" applyBorder="1" applyAlignment="1">
      <alignment vertical="center"/>
    </xf>
    <xf numFmtId="0" fontId="12" fillId="2" borderId="10" xfId="0" applyFont="1" applyFill="1" applyBorder="1" applyAlignment="1">
      <alignment horizontal="center" vertical="center"/>
    </xf>
    <xf numFmtId="0" fontId="11" fillId="2" borderId="0" xfId="0" applyFont="1" applyFill="1" applyAlignment="1">
      <alignment vertical="center"/>
    </xf>
    <xf numFmtId="0" fontId="12" fillId="2" borderId="0" xfId="0" applyFont="1" applyFill="1" applyAlignment="1">
      <alignment vertical="center" wrapText="1"/>
    </xf>
    <xf numFmtId="0" fontId="11" fillId="2" borderId="0" xfId="0" applyFont="1" applyFill="1"/>
    <xf numFmtId="0" fontId="12" fillId="3" borderId="0" xfId="0" applyFont="1" applyFill="1" applyAlignment="1" applyProtection="1">
      <alignment vertical="center"/>
      <protection locked="0"/>
    </xf>
    <xf numFmtId="0" fontId="11" fillId="3" borderId="0" xfId="0" applyFont="1" applyFill="1" applyAlignment="1" applyProtection="1">
      <alignment horizontal="left" vertical="center"/>
      <protection locked="0"/>
    </xf>
    <xf numFmtId="170" fontId="11" fillId="3" borderId="0" xfId="0" applyNumberFormat="1" applyFont="1" applyFill="1" applyAlignment="1" applyProtection="1">
      <alignment horizontal="left" vertical="center"/>
      <protection locked="0"/>
    </xf>
    <xf numFmtId="2" fontId="11" fillId="2" borderId="55" xfId="0" applyNumberFormat="1" applyFont="1" applyFill="1" applyBorder="1"/>
    <xf numFmtId="2" fontId="11" fillId="8" borderId="55" xfId="0" applyNumberFormat="1" applyFont="1" applyFill="1" applyBorder="1"/>
    <xf numFmtId="164" fontId="11" fillId="8" borderId="55" xfId="0" applyNumberFormat="1" applyFont="1" applyFill="1" applyBorder="1"/>
    <xf numFmtId="0" fontId="11" fillId="2" borderId="0" xfId="0" applyFont="1" applyFill="1" applyAlignment="1">
      <alignment vertical="center"/>
    </xf>
    <xf numFmtId="2" fontId="11" fillId="2" borderId="56" xfId="0" applyNumberFormat="1" applyFont="1" applyFill="1" applyBorder="1"/>
    <xf numFmtId="0" fontId="17" fillId="2" borderId="0" xfId="0" applyFont="1" applyFill="1" applyAlignment="1">
      <alignment vertical="center" wrapText="1"/>
    </xf>
    <xf numFmtId="0" fontId="12" fillId="2" borderId="0" xfId="0" applyFont="1" applyFill="1" applyAlignment="1">
      <alignment horizontal="right"/>
    </xf>
    <xf numFmtId="0" fontId="11" fillId="2" borderId="0" xfId="0" applyFont="1" applyFill="1"/>
    <xf numFmtId="0" fontId="11" fillId="2" borderId="44" xfId="0" applyFont="1" applyFill="1" applyBorder="1" applyAlignment="1">
      <alignment horizontal="right"/>
    </xf>
    <xf numFmtId="0" fontId="11" fillId="2" borderId="50" xfId="0" applyFont="1" applyFill="1" applyBorder="1" applyAlignment="1">
      <alignment horizontal="right"/>
    </xf>
    <xf numFmtId="10" fontId="11" fillId="6" borderId="17" xfId="0" applyNumberFormat="1" applyFont="1" applyFill="1" applyBorder="1" applyAlignment="1">
      <alignment horizontal="center"/>
    </xf>
    <xf numFmtId="0" fontId="11" fillId="2" borderId="24" xfId="0" applyFont="1" applyFill="1" applyBorder="1" applyAlignment="1">
      <alignment horizontal="right"/>
    </xf>
    <xf numFmtId="0" fontId="11" fillId="7" borderId="18" xfId="0" applyFont="1" applyFill="1" applyBorder="1" applyAlignment="1">
      <alignment horizontal="center"/>
    </xf>
    <xf numFmtId="164" fontId="12" fillId="7" borderId="28" xfId="0" applyNumberFormat="1" applyFont="1" applyFill="1" applyBorder="1" applyAlignment="1">
      <alignment horizontal="center"/>
    </xf>
    <xf numFmtId="0" fontId="11" fillId="2" borderId="0" xfId="0" applyFont="1" applyFill="1"/>
    <xf numFmtId="2" fontId="12" fillId="2" borderId="0" xfId="0" applyNumberFormat="1" applyFont="1" applyFill="1" applyAlignment="1" applyProtection="1">
      <alignment horizontal="center"/>
      <protection locked="0"/>
    </xf>
    <xf numFmtId="2" fontId="12" fillId="2" borderId="0" xfId="0" applyNumberFormat="1" applyFont="1" applyFill="1" applyAlignment="1">
      <alignment horizontal="centerContinuous"/>
    </xf>
    <xf numFmtId="0" fontId="11" fillId="2" borderId="28" xfId="0" applyFont="1" applyFill="1" applyBorder="1" applyAlignment="1">
      <alignment horizontal="center"/>
    </xf>
    <xf numFmtId="0" fontId="11" fillId="2" borderId="17" xfId="0" applyFont="1" applyFill="1" applyBorder="1" applyAlignment="1">
      <alignment horizontal="center"/>
    </xf>
    <xf numFmtId="0" fontId="11" fillId="2" borderId="18" xfId="0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right"/>
    </xf>
    <xf numFmtId="2" fontId="14" fillId="3" borderId="28" xfId="0" applyNumberFormat="1" applyFont="1" applyFill="1" applyBorder="1" applyAlignment="1" applyProtection="1">
      <alignment horizontal="center"/>
      <protection locked="0"/>
    </xf>
    <xf numFmtId="2" fontId="14" fillId="3" borderId="17" xfId="0" applyNumberFormat="1" applyFont="1" applyFill="1" applyBorder="1" applyAlignment="1" applyProtection="1">
      <alignment horizontal="center"/>
      <protection locked="0"/>
    </xf>
    <xf numFmtId="2" fontId="14" fillId="3" borderId="18" xfId="0" applyNumberFormat="1" applyFont="1" applyFill="1" applyBorder="1" applyAlignment="1" applyProtection="1">
      <alignment horizontal="center"/>
      <protection locked="0"/>
    </xf>
    <xf numFmtId="2" fontId="12" fillId="2" borderId="10" xfId="0" applyNumberFormat="1" applyFont="1" applyFill="1" applyBorder="1" applyAlignment="1">
      <alignment horizontal="center" vertical="center"/>
    </xf>
    <xf numFmtId="166" fontId="11" fillId="2" borderId="49" xfId="0" applyNumberFormat="1" applyFont="1" applyFill="1" applyBorder="1" applyAlignment="1">
      <alignment horizontal="center"/>
    </xf>
    <xf numFmtId="166" fontId="11" fillId="2" borderId="11" xfId="0" applyNumberFormat="1" applyFont="1" applyFill="1" applyBorder="1" applyAlignment="1">
      <alignment horizontal="center"/>
    </xf>
    <xf numFmtId="166" fontId="11" fillId="2" borderId="57" xfId="0" applyNumberFormat="1" applyFont="1" applyFill="1" applyBorder="1" applyAlignment="1">
      <alignment horizontal="center"/>
    </xf>
    <xf numFmtId="2" fontId="12" fillId="2" borderId="34" xfId="0" applyNumberFormat="1" applyFont="1" applyFill="1" applyBorder="1" applyAlignment="1">
      <alignment horizontal="center" vertical="center"/>
    </xf>
    <xf numFmtId="2" fontId="14" fillId="3" borderId="0" xfId="0" applyNumberFormat="1" applyFont="1" applyFill="1" applyAlignment="1" applyProtection="1">
      <alignment horizontal="center"/>
      <protection locked="0"/>
    </xf>
    <xf numFmtId="2" fontId="14" fillId="2" borderId="0" xfId="0" applyNumberFormat="1" applyFont="1" applyFill="1" applyAlignment="1" applyProtection="1">
      <alignment horizontal="center"/>
      <protection locked="0"/>
    </xf>
    <xf numFmtId="2" fontId="14" fillId="3" borderId="0" xfId="0" applyNumberFormat="1" applyFont="1" applyFill="1" applyAlignment="1" applyProtection="1">
      <alignment horizontal="left"/>
      <protection locked="0"/>
    </xf>
    <xf numFmtId="2" fontId="12" fillId="2" borderId="34" xfId="0" applyNumberFormat="1" applyFont="1" applyFill="1" applyBorder="1" applyAlignment="1">
      <alignment horizontal="center" vertical="center"/>
    </xf>
    <xf numFmtId="2" fontId="12" fillId="2" borderId="12" xfId="0" applyNumberFormat="1" applyFont="1" applyFill="1" applyBorder="1" applyAlignment="1">
      <alignment horizontal="center" vertical="center"/>
    </xf>
    <xf numFmtId="2" fontId="12" fillId="2" borderId="0" xfId="0" applyNumberFormat="1" applyFont="1" applyFill="1" applyAlignment="1">
      <alignment horizontal="center" vertical="center"/>
    </xf>
    <xf numFmtId="0" fontId="11" fillId="2" borderId="20" xfId="0" applyFont="1" applyFill="1" applyBorder="1" applyAlignment="1">
      <alignment horizontal="center"/>
    </xf>
    <xf numFmtId="0" fontId="11" fillId="2" borderId="50" xfId="0" applyFont="1" applyFill="1" applyBorder="1" applyAlignment="1">
      <alignment horizontal="center"/>
    </xf>
    <xf numFmtId="0" fontId="11" fillId="2" borderId="24" xfId="0" applyFont="1" applyFill="1" applyBorder="1" applyAlignment="1">
      <alignment horizontal="center"/>
    </xf>
    <xf numFmtId="2" fontId="14" fillId="3" borderId="20" xfId="0" applyNumberFormat="1" applyFont="1" applyFill="1" applyBorder="1" applyAlignment="1" applyProtection="1">
      <alignment horizontal="center"/>
      <protection locked="0"/>
    </xf>
    <xf numFmtId="2" fontId="14" fillId="3" borderId="50" xfId="0" applyNumberFormat="1" applyFont="1" applyFill="1" applyBorder="1" applyAlignment="1" applyProtection="1">
      <alignment horizontal="center"/>
      <protection locked="0"/>
    </xf>
    <xf numFmtId="2" fontId="14" fillId="3" borderId="24" xfId="0" applyNumberFormat="1" applyFont="1" applyFill="1" applyBorder="1" applyAlignment="1" applyProtection="1">
      <alignment horizontal="center"/>
      <protection locked="0"/>
    </xf>
    <xf numFmtId="166" fontId="12" fillId="7" borderId="14" xfId="0" applyNumberFormat="1" applyFont="1" applyFill="1" applyBorder="1" applyAlignment="1">
      <alignment horizontal="center"/>
    </xf>
    <xf numFmtId="2" fontId="14" fillId="3" borderId="23" xfId="0" applyNumberFormat="1" applyFont="1" applyFill="1" applyBorder="1" applyAlignment="1" applyProtection="1">
      <alignment horizontal="center"/>
      <protection locked="0"/>
    </xf>
    <xf numFmtId="2" fontId="14" fillId="3" borderId="58" xfId="0" applyNumberFormat="1" applyFont="1" applyFill="1" applyBorder="1" applyAlignment="1" applyProtection="1">
      <alignment horizontal="center"/>
      <protection locked="0"/>
    </xf>
    <xf numFmtId="2" fontId="14" fillId="3" borderId="27" xfId="0" applyNumberFormat="1" applyFont="1" applyFill="1" applyBorder="1" applyAlignment="1" applyProtection="1">
      <alignment horizontal="center"/>
      <protection locked="0"/>
    </xf>
    <xf numFmtId="0" fontId="11" fillId="2" borderId="20" xfId="0" applyFont="1" applyFill="1" applyBorder="1" applyAlignment="1">
      <alignment horizontal="right"/>
    </xf>
    <xf numFmtId="10" fontId="13" fillId="6" borderId="17" xfId="0" applyNumberFormat="1" applyFont="1" applyFill="1" applyBorder="1" applyAlignment="1">
      <alignment horizontal="center"/>
    </xf>
    <xf numFmtId="0" fontId="13" fillId="7" borderId="18" xfId="0" applyFont="1" applyFill="1" applyBorder="1" applyAlignment="1">
      <alignment horizontal="center"/>
    </xf>
    <xf numFmtId="2" fontId="12" fillId="2" borderId="33" xfId="0" applyNumberFormat="1" applyFont="1" applyFill="1" applyBorder="1" applyAlignment="1">
      <alignment horizontal="center" vertical="center"/>
    </xf>
    <xf numFmtId="2" fontId="14" fillId="7" borderId="14" xfId="0" applyNumberFormat="1" applyFont="1" applyFill="1" applyBorder="1" applyAlignment="1">
      <alignment horizontal="center"/>
    </xf>
    <xf numFmtId="2" fontId="11" fillId="2" borderId="49" xfId="0" applyNumberFormat="1" applyFont="1" applyFill="1" applyBorder="1" applyAlignment="1">
      <alignment horizontal="center"/>
    </xf>
    <xf numFmtId="166" fontId="11" fillId="2" borderId="28" xfId="0" applyNumberFormat="1" applyFont="1" applyFill="1" applyBorder="1" applyAlignment="1">
      <alignment horizontal="center" vertical="center"/>
    </xf>
    <xf numFmtId="166" fontId="11" fillId="2" borderId="17" xfId="0" applyNumberFormat="1" applyFont="1" applyFill="1" applyBorder="1" applyAlignment="1">
      <alignment horizontal="center" vertical="center"/>
    </xf>
    <xf numFmtId="166" fontId="11" fillId="2" borderId="18" xfId="0" applyNumberFormat="1" applyFont="1" applyFill="1" applyBorder="1" applyAlignment="1">
      <alignment horizontal="center" vertical="center"/>
    </xf>
    <xf numFmtId="0" fontId="11" fillId="2" borderId="57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right" vertical="center"/>
    </xf>
    <xf numFmtId="173" fontId="14" fillId="3" borderId="0" xfId="0" applyNumberFormat="1" applyFont="1" applyFill="1" applyAlignment="1" applyProtection="1">
      <alignment horizontal="center"/>
      <protection locked="0"/>
    </xf>
    <xf numFmtId="164" fontId="11" fillId="2" borderId="49" xfId="0" applyNumberFormat="1" applyFont="1" applyFill="1" applyBorder="1" applyAlignment="1">
      <alignment horizontal="center"/>
    </xf>
    <xf numFmtId="164" fontId="11" fillId="2" borderId="11" xfId="0" applyNumberFormat="1" applyFont="1" applyFill="1" applyBorder="1" applyAlignment="1">
      <alignment horizontal="center"/>
    </xf>
    <xf numFmtId="164" fontId="11" fillId="2" borderId="57" xfId="0" applyNumberFormat="1" applyFont="1" applyFill="1" applyBorder="1" applyAlignment="1">
      <alignment horizontal="center"/>
    </xf>
    <xf numFmtId="164" fontId="11" fillId="2" borderId="28" xfId="0" applyNumberFormat="1" applyFont="1" applyFill="1" applyBorder="1" applyAlignment="1">
      <alignment horizontal="center"/>
    </xf>
    <xf numFmtId="164" fontId="11" fillId="2" borderId="17" xfId="0" applyNumberFormat="1" applyFont="1" applyFill="1" applyBorder="1" applyAlignment="1">
      <alignment horizontal="center"/>
    </xf>
    <xf numFmtId="164" fontId="11" fillId="2" borderId="18" xfId="0" applyNumberFormat="1" applyFont="1" applyFill="1" applyBorder="1" applyAlignment="1">
      <alignment horizontal="center"/>
    </xf>
    <xf numFmtId="2" fontId="11" fillId="2" borderId="59" xfId="0" applyNumberFormat="1" applyFont="1" applyFill="1" applyBorder="1"/>
    <xf numFmtId="10" fontId="11" fillId="2" borderId="0" xfId="0" applyNumberFormat="1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10" fontId="11" fillId="2" borderId="28" xfId="0" applyNumberFormat="1" applyFont="1" applyFill="1" applyBorder="1" applyAlignment="1">
      <alignment horizontal="center"/>
    </xf>
    <xf numFmtId="10" fontId="11" fillId="2" borderId="17" xfId="0" applyNumberFormat="1" applyFont="1" applyFill="1" applyBorder="1" applyAlignment="1">
      <alignment horizontal="center"/>
    </xf>
    <xf numFmtId="10" fontId="11" fillId="2" borderId="18" xfId="0" applyNumberFormat="1" applyFont="1" applyFill="1" applyBorder="1" applyAlignment="1">
      <alignment horizontal="center"/>
    </xf>
    <xf numFmtId="2" fontId="11" fillId="2" borderId="29" xfId="0" applyNumberFormat="1" applyFont="1" applyFill="1" applyBorder="1" applyAlignment="1">
      <alignment horizontal="center"/>
    </xf>
    <xf numFmtId="2" fontId="11" fillId="2" borderId="16" xfId="0" applyNumberFormat="1" applyFont="1" applyFill="1" applyBorder="1" applyAlignment="1">
      <alignment horizontal="center"/>
    </xf>
    <xf numFmtId="2" fontId="11" fillId="2" borderId="19" xfId="0" applyNumberFormat="1" applyFont="1" applyFill="1" applyBorder="1" applyAlignment="1">
      <alignment horizontal="center"/>
    </xf>
    <xf numFmtId="10" fontId="13" fillId="2" borderId="17" xfId="0" applyNumberFormat="1" applyFont="1" applyFill="1" applyBorder="1" applyAlignment="1">
      <alignment horizontal="center"/>
    </xf>
    <xf numFmtId="2" fontId="11" fillId="2" borderId="11" xfId="0" applyNumberFormat="1" applyFont="1" applyFill="1" applyBorder="1" applyAlignment="1">
      <alignment horizontal="center"/>
    </xf>
    <xf numFmtId="2" fontId="12" fillId="2" borderId="0" xfId="0" applyNumberFormat="1" applyFont="1" applyFill="1" applyAlignment="1">
      <alignment vertical="center"/>
    </xf>
    <xf numFmtId="2" fontId="11" fillId="2" borderId="0" xfId="0" applyNumberFormat="1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2" fontId="14" fillId="2" borderId="0" xfId="0" applyNumberFormat="1" applyFont="1" applyFill="1" applyAlignment="1">
      <alignment horizontal="center"/>
    </xf>
    <xf numFmtId="10" fontId="13" fillId="2" borderId="0" xfId="0" applyNumberFormat="1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10" fontId="11" fillId="2" borderId="28" xfId="0" applyNumberFormat="1" applyFont="1" applyFill="1" applyBorder="1" applyAlignment="1">
      <alignment horizontal="center"/>
    </xf>
    <xf numFmtId="10" fontId="11" fillId="2" borderId="17" xfId="0" applyNumberFormat="1" applyFont="1" applyFill="1" applyBorder="1" applyAlignment="1">
      <alignment horizontal="center"/>
    </xf>
    <xf numFmtId="10" fontId="14" fillId="7" borderId="14" xfId="0" applyNumberFormat="1" applyFont="1" applyFill="1" applyBorder="1" applyAlignment="1">
      <alignment horizontal="center"/>
    </xf>
    <xf numFmtId="2" fontId="11" fillId="2" borderId="57" xfId="0" applyNumberFormat="1" applyFont="1" applyFill="1" applyBorder="1" applyAlignment="1">
      <alignment horizontal="center"/>
    </xf>
    <xf numFmtId="166" fontId="12" fillId="7" borderId="12" xfId="0" applyNumberFormat="1" applyFont="1" applyFill="1" applyBorder="1" applyAlignment="1">
      <alignment horizontal="center"/>
    </xf>
    <xf numFmtId="10" fontId="12" fillId="7" borderId="53" xfId="0" applyNumberFormat="1" applyFont="1" applyFill="1" applyBorder="1" applyAlignment="1">
      <alignment horizontal="center"/>
    </xf>
    <xf numFmtId="166" fontId="12" fillId="2" borderId="0" xfId="0" applyNumberFormat="1" applyFont="1" applyFill="1" applyAlignment="1" applyProtection="1">
      <alignment horizontal="center" vertical="center"/>
      <protection locked="0"/>
    </xf>
    <xf numFmtId="0" fontId="11" fillId="2" borderId="0" xfId="0" applyFont="1" applyFill="1" applyAlignment="1" applyProtection="1">
      <alignment vertical="center"/>
      <protection locked="0"/>
    </xf>
    <xf numFmtId="0" fontId="12" fillId="2" borderId="0" xfId="0" applyFont="1" applyFill="1" applyAlignment="1" applyProtection="1">
      <alignment horizontal="center" vertical="center"/>
      <protection locked="0"/>
    </xf>
    <xf numFmtId="171" fontId="14" fillId="3" borderId="28" xfId="0" applyNumberFormat="1" applyFont="1" applyFill="1" applyBorder="1" applyAlignment="1" applyProtection="1">
      <alignment horizontal="center"/>
      <protection locked="0"/>
    </xf>
    <xf numFmtId="171" fontId="14" fillId="3" borderId="17" xfId="0" applyNumberFormat="1" applyFont="1" applyFill="1" applyBorder="1" applyAlignment="1" applyProtection="1">
      <alignment horizontal="center"/>
      <protection locked="0"/>
    </xf>
    <xf numFmtId="171" fontId="14" fillId="3" borderId="18" xfId="0" applyNumberFormat="1" applyFont="1" applyFill="1" applyBorder="1" applyAlignment="1" applyProtection="1">
      <alignment horizontal="center"/>
      <protection locked="0"/>
    </xf>
    <xf numFmtId="171" fontId="14" fillId="3" borderId="21" xfId="0" applyNumberFormat="1" applyFont="1" applyFill="1" applyBorder="1" applyAlignment="1" applyProtection="1">
      <alignment horizontal="center"/>
      <protection locked="0"/>
    </xf>
    <xf numFmtId="171" fontId="14" fillId="3" borderId="37" xfId="0" applyNumberFormat="1" applyFont="1" applyFill="1" applyBorder="1" applyAlignment="1" applyProtection="1">
      <alignment horizontal="center"/>
      <protection locked="0"/>
    </xf>
    <xf numFmtId="171" fontId="14" fillId="3" borderId="25" xfId="0" applyNumberFormat="1" applyFont="1" applyFill="1" applyBorder="1" applyAlignment="1" applyProtection="1">
      <alignment horizontal="center"/>
      <protection locked="0"/>
    </xf>
    <xf numFmtId="171" fontId="11" fillId="2" borderId="49" xfId="0" applyNumberFormat="1" applyFont="1" applyFill="1" applyBorder="1" applyAlignment="1">
      <alignment horizontal="center" vertical="center"/>
    </xf>
    <xf numFmtId="171" fontId="11" fillId="2" borderId="11" xfId="0" applyNumberFormat="1" applyFont="1" applyFill="1" applyBorder="1" applyAlignment="1">
      <alignment horizontal="center" vertical="center"/>
    </xf>
    <xf numFmtId="2" fontId="14" fillId="7" borderId="44" xfId="0" applyNumberFormat="1" applyFont="1" applyFill="1" applyBorder="1" applyAlignment="1">
      <alignment horizontal="center"/>
    </xf>
    <xf numFmtId="10" fontId="13" fillId="6" borderId="50" xfId="0" applyNumberFormat="1" applyFont="1" applyFill="1" applyBorder="1" applyAlignment="1">
      <alignment horizontal="center"/>
    </xf>
    <xf numFmtId="0" fontId="13" fillId="7" borderId="24" xfId="0" applyFont="1" applyFill="1" applyBorder="1" applyAlignment="1">
      <alignment horizontal="center"/>
    </xf>
    <xf numFmtId="2" fontId="12" fillId="2" borderId="12" xfId="0" applyNumberFormat="1" applyFont="1" applyFill="1" applyBorder="1" applyAlignment="1">
      <alignment vertical="center"/>
    </xf>
    <xf numFmtId="174" fontId="14" fillId="3" borderId="0" xfId="0" applyNumberFormat="1" applyFont="1" applyFill="1" applyAlignment="1" applyProtection="1">
      <alignment horizontal="center"/>
      <protection locked="0"/>
    </xf>
    <xf numFmtId="172" fontId="14" fillId="3" borderId="0" xfId="0" applyNumberFormat="1" applyFont="1" applyFill="1" applyAlignment="1" applyProtection="1">
      <alignment horizontal="center"/>
      <protection locked="0"/>
    </xf>
    <xf numFmtId="175" fontId="14" fillId="3" borderId="0" xfId="0" applyNumberFormat="1" applyFont="1" applyFill="1" applyAlignment="1" applyProtection="1">
      <alignment horizontal="center"/>
      <protection locked="0"/>
    </xf>
    <xf numFmtId="0" fontId="3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10" fillId="2" borderId="0" xfId="0" applyFont="1" applyFill="1" applyAlignment="1">
      <alignment horizontal="center"/>
    </xf>
    <xf numFmtId="169" fontId="1" fillId="2" borderId="31" xfId="0" applyNumberFormat="1" applyFont="1" applyFill="1" applyBorder="1" applyAlignment="1">
      <alignment horizontal="center" vertical="center"/>
    </xf>
    <xf numFmtId="169" fontId="1" fillId="2" borderId="32" xfId="0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wrapText="1"/>
    </xf>
    <xf numFmtId="0" fontId="9" fillId="2" borderId="0" xfId="0" applyFont="1" applyFill="1" applyAlignment="1">
      <alignment horizontal="center" wrapText="1"/>
    </xf>
    <xf numFmtId="0" fontId="4" fillId="2" borderId="0" xfId="0" applyFont="1" applyFill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2" fontId="14" fillId="3" borderId="31" xfId="0" applyNumberFormat="1" applyFont="1" applyFill="1" applyBorder="1" applyAlignment="1" applyProtection="1">
      <alignment horizontal="center" vertical="center"/>
      <protection locked="0"/>
    </xf>
    <xf numFmtId="2" fontId="14" fillId="3" borderId="52" xfId="0" applyNumberFormat="1" applyFont="1" applyFill="1" applyBorder="1" applyAlignment="1" applyProtection="1">
      <alignment horizontal="center" vertical="center"/>
      <protection locked="0"/>
    </xf>
    <xf numFmtId="2" fontId="14" fillId="3" borderId="32" xfId="0" applyNumberFormat="1" applyFont="1" applyFill="1" applyBorder="1" applyAlignment="1" applyProtection="1">
      <alignment horizontal="center" vertical="center"/>
      <protection locked="0"/>
    </xf>
    <xf numFmtId="0" fontId="12" fillId="2" borderId="51" xfId="0" applyFont="1" applyFill="1" applyBorder="1" applyAlignment="1">
      <alignment horizontal="center" vertical="center"/>
    </xf>
    <xf numFmtId="0" fontId="17" fillId="2" borderId="33" xfId="0" applyFont="1" applyFill="1" applyBorder="1" applyAlignment="1">
      <alignment horizontal="left" vertical="center" wrapText="1"/>
    </xf>
    <xf numFmtId="0" fontId="17" fillId="2" borderId="34" xfId="0" applyFont="1" applyFill="1" applyBorder="1" applyAlignment="1">
      <alignment horizontal="left" vertical="center" wrapText="1"/>
    </xf>
    <xf numFmtId="0" fontId="17" fillId="2" borderId="51" xfId="0" applyFont="1" applyFill="1" applyBorder="1" applyAlignment="1">
      <alignment horizontal="left" vertical="center" wrapText="1"/>
    </xf>
    <xf numFmtId="0" fontId="17" fillId="2" borderId="53" xfId="0" applyFont="1" applyFill="1" applyBorder="1" applyAlignment="1">
      <alignment horizontal="left" vertical="center" wrapText="1"/>
    </xf>
    <xf numFmtId="0" fontId="12" fillId="2" borderId="0" xfId="0" applyFont="1" applyFill="1" applyAlignment="1">
      <alignment horizontal="center"/>
    </xf>
    <xf numFmtId="0" fontId="19" fillId="2" borderId="0" xfId="0" applyFont="1" applyFill="1" applyAlignment="1">
      <alignment horizontal="center" vertical="center"/>
    </xf>
    <xf numFmtId="0" fontId="20" fillId="2" borderId="0" xfId="0" applyFont="1" applyFill="1" applyAlignment="1">
      <alignment horizontal="center" vertical="center"/>
    </xf>
    <xf numFmtId="0" fontId="17" fillId="2" borderId="54" xfId="0" applyFont="1" applyFill="1" applyBorder="1" applyAlignment="1">
      <alignment horizontal="center"/>
    </xf>
    <xf numFmtId="0" fontId="17" fillId="2" borderId="30" xfId="0" applyFont="1" applyFill="1" applyBorder="1" applyAlignment="1">
      <alignment horizontal="center"/>
    </xf>
    <xf numFmtId="0" fontId="17" fillId="2" borderId="13" xfId="0" applyFont="1" applyFill="1" applyBorder="1" applyAlignment="1">
      <alignment horizontal="center"/>
    </xf>
    <xf numFmtId="0" fontId="14" fillId="3" borderId="0" xfId="0" applyFont="1" applyFill="1" applyAlignment="1" applyProtection="1">
      <alignment horizontal="left"/>
      <protection locked="0"/>
    </xf>
    <xf numFmtId="0" fontId="13" fillId="3" borderId="0" xfId="0" applyFont="1" applyFill="1" applyAlignment="1" applyProtection="1">
      <alignment horizontal="left"/>
      <protection locked="0"/>
    </xf>
    <xf numFmtId="0" fontId="17" fillId="2" borderId="54" xfId="0" applyFont="1" applyFill="1" applyBorder="1" applyAlignment="1">
      <alignment horizontal="justify" vertical="center" wrapText="1"/>
    </xf>
    <xf numFmtId="0" fontId="17" fillId="2" borderId="30" xfId="0" applyFont="1" applyFill="1" applyBorder="1" applyAlignment="1">
      <alignment horizontal="justify" vertical="center" wrapText="1"/>
    </xf>
    <xf numFmtId="0" fontId="17" fillId="2" borderId="13" xfId="0" applyFont="1" applyFill="1" applyBorder="1" applyAlignment="1">
      <alignment horizontal="justify" vertical="center" wrapText="1"/>
    </xf>
    <xf numFmtId="0" fontId="17" fillId="2" borderId="54" xfId="0" applyFont="1" applyFill="1" applyBorder="1" applyAlignment="1">
      <alignment horizontal="left" vertical="center" wrapText="1"/>
    </xf>
    <xf numFmtId="0" fontId="17" fillId="2" borderId="30" xfId="0" applyFont="1" applyFill="1" applyBorder="1" applyAlignment="1">
      <alignment horizontal="left" vertical="center" wrapText="1"/>
    </xf>
    <xf numFmtId="0" fontId="17" fillId="2" borderId="13" xfId="0" applyFont="1" applyFill="1" applyBorder="1" applyAlignment="1">
      <alignment horizontal="left" vertical="center" wrapText="1"/>
    </xf>
    <xf numFmtId="0" fontId="12" fillId="2" borderId="20" xfId="0" applyFont="1" applyFill="1" applyBorder="1" applyAlignment="1">
      <alignment horizontal="center"/>
    </xf>
    <xf numFmtId="0" fontId="12" fillId="2" borderId="49" xfId="0" applyFont="1" applyFill="1" applyBorder="1" applyAlignment="1">
      <alignment horizontal="center"/>
    </xf>
    <xf numFmtId="0" fontId="12" fillId="2" borderId="29" xfId="0" applyFont="1" applyFill="1" applyBorder="1" applyAlignment="1">
      <alignment horizontal="center"/>
    </xf>
    <xf numFmtId="2" fontId="12" fillId="2" borderId="54" xfId="0" applyNumberFormat="1" applyFont="1" applyFill="1" applyBorder="1" applyAlignment="1">
      <alignment horizontal="center" vertical="center"/>
    </xf>
    <xf numFmtId="2" fontId="12" fillId="2" borderId="13" xfId="0" applyNumberFormat="1" applyFont="1" applyFill="1" applyBorder="1" applyAlignment="1">
      <alignment horizontal="center" vertical="center"/>
    </xf>
    <xf numFmtId="0" fontId="17" fillId="2" borderId="54" xfId="0" applyFont="1" applyFill="1" applyBorder="1" applyAlignment="1">
      <alignment horizontal="center" vertical="center"/>
    </xf>
    <xf numFmtId="0" fontId="17" fillId="2" borderId="30" xfId="0" applyFont="1" applyFill="1" applyBorder="1" applyAlignment="1">
      <alignment horizontal="center" vertical="center"/>
    </xf>
    <xf numFmtId="0" fontId="17" fillId="2" borderId="13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36"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 val="0"/>
        <i val="0"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b val="0"/>
        <i val="0"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b val="0"/>
        <i val="0"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b val="0"/>
        <i val="0"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 val="0"/>
        <i val="0"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b val="0"/>
        <i val="0"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b val="0"/>
        <i val="0"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b val="0"/>
        <i val="0"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b val="0"/>
        <i val="0"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b val="0"/>
        <i val="0"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tabSelected="1" topLeftCell="A13" workbookViewId="0">
      <selection activeCell="B20" sqref="B20"/>
    </sheetView>
  </sheetViews>
  <sheetFormatPr defaultRowHeight="13.5" x14ac:dyDescent="0.25"/>
  <cols>
    <col min="1" max="1" width="27.5703125" style="4" customWidth="1"/>
    <col min="2" max="2" width="20.42578125" style="4" customWidth="1"/>
    <col min="3" max="3" width="31.85546875" style="4" customWidth="1"/>
    <col min="4" max="4" width="25.85546875" style="4" customWidth="1"/>
    <col min="5" max="5" width="25.7109375" style="4" customWidth="1"/>
    <col min="6" max="6" width="23.140625" style="4" customWidth="1"/>
    <col min="7" max="7" width="28.42578125" style="4" customWidth="1"/>
    <col min="8" max="8" width="21.5703125" style="4" customWidth="1"/>
    <col min="9" max="9" width="9.140625" style="4" customWidth="1"/>
  </cols>
  <sheetData>
    <row r="14" spans="1:6" ht="15" customHeight="1" x14ac:dyDescent="0.3">
      <c r="A14" s="1"/>
      <c r="B14" s="2"/>
      <c r="C14" s="3"/>
      <c r="D14" s="2"/>
      <c r="F14" s="3"/>
    </row>
    <row r="15" spans="1:6" ht="18.75" customHeight="1" x14ac:dyDescent="0.3">
      <c r="A15" s="524" t="s">
        <v>0</v>
      </c>
      <c r="B15" s="524"/>
      <c r="C15" s="524"/>
      <c r="D15" s="524"/>
      <c r="E15" s="524"/>
    </row>
    <row r="16" spans="1:6" ht="16.5" customHeight="1" x14ac:dyDescent="0.3">
      <c r="A16" s="5" t="s">
        <v>1</v>
      </c>
      <c r="B16" s="6" t="s">
        <v>2</v>
      </c>
    </row>
    <row r="17" spans="1:6" ht="16.5" customHeight="1" x14ac:dyDescent="0.3">
      <c r="A17" s="7" t="s">
        <v>3</v>
      </c>
      <c r="B17" s="8" t="s">
        <v>148</v>
      </c>
      <c r="D17" s="9"/>
      <c r="E17" s="10"/>
    </row>
    <row r="18" spans="1:6" ht="16.5" customHeight="1" x14ac:dyDescent="0.3">
      <c r="A18" s="11" t="s">
        <v>4</v>
      </c>
      <c r="B18" s="4" t="s">
        <v>9</v>
      </c>
      <c r="C18" s="10"/>
      <c r="D18" s="10"/>
      <c r="E18" s="10"/>
    </row>
    <row r="19" spans="1:6" ht="16.5" customHeight="1" x14ac:dyDescent="0.3">
      <c r="A19" s="11" t="s">
        <v>6</v>
      </c>
      <c r="B19" s="12">
        <v>99.8</v>
      </c>
      <c r="C19" s="10"/>
      <c r="D19" s="10"/>
      <c r="E19" s="10"/>
    </row>
    <row r="20" spans="1:6" ht="16.5" customHeight="1" x14ac:dyDescent="0.3">
      <c r="A20" s="7" t="s">
        <v>8</v>
      </c>
      <c r="B20" s="12">
        <v>40</v>
      </c>
      <c r="C20" s="10"/>
      <c r="D20" s="10"/>
      <c r="E20" s="10"/>
    </row>
    <row r="21" spans="1:6" ht="16.5" customHeight="1" x14ac:dyDescent="0.3">
      <c r="A21" s="7" t="s">
        <v>10</v>
      </c>
      <c r="B21" s="13">
        <f>B20/10</f>
        <v>4</v>
      </c>
      <c r="C21" s="10"/>
      <c r="D21" s="10"/>
      <c r="E21" s="10"/>
    </row>
    <row r="22" spans="1:6" ht="15.75" customHeight="1" x14ac:dyDescent="0.25">
      <c r="A22" s="10"/>
      <c r="B22" s="10"/>
      <c r="C22" s="10"/>
      <c r="D22" s="10"/>
      <c r="E22" s="10"/>
    </row>
    <row r="23" spans="1:6" ht="16.5" customHeight="1" x14ac:dyDescent="0.3">
      <c r="A23" s="14" t="s">
        <v>13</v>
      </c>
      <c r="B23" s="15" t="s">
        <v>14</v>
      </c>
      <c r="C23" s="14" t="s">
        <v>15</v>
      </c>
      <c r="D23" s="14" t="s">
        <v>16</v>
      </c>
      <c r="E23" s="16" t="s">
        <v>17</v>
      </c>
    </row>
    <row r="24" spans="1:6" ht="16.5" customHeight="1" x14ac:dyDescent="0.3">
      <c r="A24" s="17">
        <v>1</v>
      </c>
      <c r="B24" s="18">
        <v>22241098</v>
      </c>
      <c r="C24" s="18">
        <v>11257.6</v>
      </c>
      <c r="D24" s="19">
        <v>0.9</v>
      </c>
      <c r="E24" s="20">
        <v>9.4</v>
      </c>
    </row>
    <row r="25" spans="1:6" ht="16.5" customHeight="1" x14ac:dyDescent="0.3">
      <c r="A25" s="17">
        <v>2</v>
      </c>
      <c r="B25" s="18">
        <v>22117456</v>
      </c>
      <c r="C25" s="18">
        <v>11232</v>
      </c>
      <c r="D25" s="19">
        <v>0.9</v>
      </c>
      <c r="E25" s="19">
        <v>9.4</v>
      </c>
    </row>
    <row r="26" spans="1:6" ht="16.5" customHeight="1" x14ac:dyDescent="0.3">
      <c r="A26" s="17">
        <v>3</v>
      </c>
      <c r="B26" s="18">
        <v>22175474</v>
      </c>
      <c r="C26" s="18">
        <v>11216.5</v>
      </c>
      <c r="D26" s="19">
        <v>0.9</v>
      </c>
      <c r="E26" s="19">
        <v>9.4</v>
      </c>
    </row>
    <row r="27" spans="1:6" ht="16.5" customHeight="1" x14ac:dyDescent="0.3">
      <c r="A27" s="17">
        <v>4</v>
      </c>
      <c r="B27" s="18">
        <v>22161391</v>
      </c>
      <c r="C27" s="18">
        <v>11266.4</v>
      </c>
      <c r="D27" s="19">
        <v>1</v>
      </c>
      <c r="E27" s="19">
        <v>9.4</v>
      </c>
    </row>
    <row r="28" spans="1:6" ht="16.5" customHeight="1" x14ac:dyDescent="0.3">
      <c r="A28" s="17">
        <v>5</v>
      </c>
      <c r="B28" s="18">
        <v>22166830</v>
      </c>
      <c r="C28" s="18">
        <v>11297.9</v>
      </c>
      <c r="D28" s="19">
        <v>0.9</v>
      </c>
      <c r="E28" s="19">
        <v>9.4</v>
      </c>
    </row>
    <row r="29" spans="1:6" ht="16.5" customHeight="1" x14ac:dyDescent="0.3">
      <c r="A29" s="17">
        <v>6</v>
      </c>
      <c r="B29" s="21">
        <v>22169328</v>
      </c>
      <c r="C29" s="21">
        <v>11306</v>
      </c>
      <c r="D29" s="22">
        <v>1</v>
      </c>
      <c r="E29" s="22">
        <v>9.4</v>
      </c>
    </row>
    <row r="30" spans="1:6" ht="16.5" customHeight="1" x14ac:dyDescent="0.3">
      <c r="A30" s="23" t="s">
        <v>18</v>
      </c>
      <c r="B30" s="24">
        <f>AVERAGE(B24:B29)</f>
        <v>22171929.5</v>
      </c>
      <c r="C30" s="25">
        <f>AVERAGE(C24:C29)</f>
        <v>11262.733333333332</v>
      </c>
      <c r="D30" s="26">
        <f>AVERAGE(D24:D29)</f>
        <v>0.93333333333333346</v>
      </c>
      <c r="E30" s="26">
        <f>AVERAGE(E24:E29)</f>
        <v>9.4</v>
      </c>
    </row>
    <row r="31" spans="1:6" ht="16.5" customHeight="1" x14ac:dyDescent="0.3">
      <c r="A31" s="27" t="s">
        <v>19</v>
      </c>
      <c r="B31" s="28">
        <f>(STDEV(B24:B29)/B30)</f>
        <v>1.7936839865653911E-3</v>
      </c>
      <c r="C31" s="29"/>
      <c r="D31" s="29"/>
      <c r="E31" s="30"/>
      <c r="F31" s="2"/>
    </row>
    <row r="32" spans="1:6" s="2" customFormat="1" ht="16.5" customHeight="1" x14ac:dyDescent="0.3">
      <c r="A32" s="31" t="s">
        <v>20</v>
      </c>
      <c r="B32" s="32">
        <f>COUNT(B24:B29)</f>
        <v>6</v>
      </c>
      <c r="C32" s="33"/>
      <c r="D32" s="34"/>
      <c r="E32" s="35"/>
    </row>
    <row r="33" spans="1:6" s="2" customFormat="1" ht="15.75" customHeight="1" x14ac:dyDescent="0.25">
      <c r="A33" s="10"/>
      <c r="B33" s="10"/>
      <c r="C33" s="10"/>
      <c r="D33" s="10"/>
      <c r="E33" s="36"/>
    </row>
    <row r="34" spans="1:6" s="2" customFormat="1" ht="16.5" customHeight="1" x14ac:dyDescent="0.3">
      <c r="A34" s="11" t="s">
        <v>21</v>
      </c>
      <c r="B34" s="37" t="s">
        <v>22</v>
      </c>
      <c r="C34" s="38"/>
      <c r="D34" s="38"/>
      <c r="E34" s="39"/>
    </row>
    <row r="35" spans="1:6" ht="16.5" customHeight="1" x14ac:dyDescent="0.3">
      <c r="A35" s="11"/>
      <c r="B35" s="37" t="s">
        <v>23</v>
      </c>
      <c r="C35" s="38"/>
      <c r="D35" s="38"/>
      <c r="E35" s="39"/>
      <c r="F35" s="2"/>
    </row>
    <row r="36" spans="1:6" ht="16.5" customHeight="1" x14ac:dyDescent="0.3">
      <c r="A36" s="11"/>
      <c r="B36" s="40" t="s">
        <v>24</v>
      </c>
      <c r="C36" s="38"/>
      <c r="D36" s="38"/>
      <c r="E36" s="38"/>
    </row>
    <row r="37" spans="1:6" ht="15.75" customHeight="1" x14ac:dyDescent="0.25">
      <c r="A37" s="10"/>
      <c r="B37" s="10"/>
      <c r="C37" s="10"/>
      <c r="D37" s="10"/>
      <c r="E37" s="10"/>
    </row>
    <row r="38" spans="1:6" ht="16.5" customHeight="1" x14ac:dyDescent="0.3">
      <c r="A38" s="5" t="s">
        <v>1</v>
      </c>
      <c r="B38" s="6" t="s">
        <v>25</v>
      </c>
    </row>
    <row r="39" spans="1:6" ht="16.5" customHeight="1" x14ac:dyDescent="0.3">
      <c r="A39" s="11" t="s">
        <v>4</v>
      </c>
      <c r="B39" s="8"/>
      <c r="C39" s="10"/>
      <c r="D39" s="10"/>
      <c r="E39" s="10"/>
    </row>
    <row r="40" spans="1:6" ht="16.5" customHeight="1" x14ac:dyDescent="0.3">
      <c r="A40" s="11" t="s">
        <v>6</v>
      </c>
      <c r="B40" s="12"/>
      <c r="C40" s="10"/>
      <c r="D40" s="10"/>
      <c r="E40" s="10"/>
    </row>
    <row r="41" spans="1:6" ht="16.5" customHeight="1" x14ac:dyDescent="0.3">
      <c r="A41" s="7" t="s">
        <v>8</v>
      </c>
      <c r="B41" s="12"/>
      <c r="C41" s="10"/>
      <c r="D41" s="10"/>
      <c r="E41" s="10"/>
    </row>
    <row r="42" spans="1:6" ht="16.5" customHeight="1" x14ac:dyDescent="0.3">
      <c r="A42" s="7" t="s">
        <v>10</v>
      </c>
      <c r="B42" s="13"/>
      <c r="C42" s="10"/>
      <c r="D42" s="10"/>
      <c r="E42" s="10"/>
    </row>
    <row r="43" spans="1:6" ht="15.75" customHeight="1" x14ac:dyDescent="0.25">
      <c r="A43" s="10"/>
      <c r="B43" s="10"/>
      <c r="C43" s="10"/>
      <c r="D43" s="10"/>
      <c r="E43" s="10"/>
    </row>
    <row r="44" spans="1:6" ht="16.5" customHeight="1" x14ac:dyDescent="0.3">
      <c r="A44" s="14" t="s">
        <v>13</v>
      </c>
      <c r="B44" s="15" t="s">
        <v>14</v>
      </c>
      <c r="C44" s="14" t="s">
        <v>15</v>
      </c>
      <c r="D44" s="14" t="s">
        <v>16</v>
      </c>
      <c r="E44" s="16" t="s">
        <v>17</v>
      </c>
    </row>
    <row r="45" spans="1:6" ht="16.5" customHeight="1" x14ac:dyDescent="0.3">
      <c r="A45" s="17">
        <v>1</v>
      </c>
      <c r="B45" s="18"/>
      <c r="C45" s="18"/>
      <c r="D45" s="19"/>
      <c r="E45" s="20"/>
    </row>
    <row r="46" spans="1:6" ht="16.5" customHeight="1" x14ac:dyDescent="0.3">
      <c r="A46" s="17">
        <v>2</v>
      </c>
      <c r="B46" s="18"/>
      <c r="C46" s="18"/>
      <c r="D46" s="19"/>
      <c r="E46" s="19"/>
    </row>
    <row r="47" spans="1:6" ht="16.5" customHeight="1" x14ac:dyDescent="0.3">
      <c r="A47" s="17">
        <v>3</v>
      </c>
      <c r="B47" s="18"/>
      <c r="C47" s="18"/>
      <c r="D47" s="19"/>
      <c r="E47" s="19"/>
    </row>
    <row r="48" spans="1:6" ht="16.5" customHeight="1" x14ac:dyDescent="0.3">
      <c r="A48" s="17">
        <v>4</v>
      </c>
      <c r="B48" s="18"/>
      <c r="C48" s="18"/>
      <c r="D48" s="19"/>
      <c r="E48" s="19"/>
    </row>
    <row r="49" spans="1:7" ht="16.5" customHeight="1" x14ac:dyDescent="0.3">
      <c r="A49" s="17">
        <v>5</v>
      </c>
      <c r="B49" s="18"/>
      <c r="C49" s="18"/>
      <c r="D49" s="19"/>
      <c r="E49" s="19"/>
    </row>
    <row r="50" spans="1:7" ht="16.5" customHeight="1" x14ac:dyDescent="0.3">
      <c r="A50" s="17">
        <v>6</v>
      </c>
      <c r="B50" s="21"/>
      <c r="C50" s="21"/>
      <c r="D50" s="22"/>
      <c r="E50" s="22"/>
    </row>
    <row r="51" spans="1:7" ht="16.5" customHeight="1" x14ac:dyDescent="0.3">
      <c r="A51" s="23" t="s">
        <v>18</v>
      </c>
      <c r="B51" s="24" t="e">
        <f>AVERAGE(B45:B50)</f>
        <v>#DIV/0!</v>
      </c>
      <c r="C51" s="25" t="e">
        <f>AVERAGE(C45:C50)</f>
        <v>#DIV/0!</v>
      </c>
      <c r="D51" s="26" t="e">
        <f>AVERAGE(D45:D50)</f>
        <v>#DIV/0!</v>
      </c>
      <c r="E51" s="26" t="e">
        <f>AVERAGE(E45:E50)</f>
        <v>#DIV/0!</v>
      </c>
    </row>
    <row r="52" spans="1:7" ht="16.5" customHeight="1" x14ac:dyDescent="0.3">
      <c r="A52" s="27" t="s">
        <v>19</v>
      </c>
      <c r="B52" s="28" t="e">
        <f>(STDEV(B45:B50)/B51)</f>
        <v>#DIV/0!</v>
      </c>
      <c r="C52" s="29"/>
      <c r="D52" s="29"/>
      <c r="E52" s="30"/>
      <c r="F52" s="2"/>
    </row>
    <row r="53" spans="1:7" s="2" customFormat="1" ht="16.5" customHeight="1" x14ac:dyDescent="0.3">
      <c r="A53" s="31" t="s">
        <v>20</v>
      </c>
      <c r="B53" s="32">
        <f>COUNT(B45:B50)</f>
        <v>0</v>
      </c>
      <c r="C53" s="33"/>
      <c r="D53" s="34"/>
      <c r="E53" s="35"/>
    </row>
    <row r="54" spans="1:7" s="2" customFormat="1" ht="15.75" customHeight="1" x14ac:dyDescent="0.25">
      <c r="A54" s="10"/>
      <c r="B54" s="10"/>
      <c r="C54" s="10"/>
      <c r="D54" s="10"/>
      <c r="E54" s="36"/>
    </row>
    <row r="55" spans="1:7" s="2" customFormat="1" ht="16.5" customHeight="1" x14ac:dyDescent="0.3">
      <c r="A55" s="11" t="s">
        <v>21</v>
      </c>
      <c r="B55" s="37" t="s">
        <v>22</v>
      </c>
      <c r="C55" s="38"/>
      <c r="D55" s="38"/>
      <c r="E55" s="39"/>
    </row>
    <row r="56" spans="1:7" ht="16.5" customHeight="1" x14ac:dyDescent="0.3">
      <c r="A56" s="11"/>
      <c r="B56" s="37" t="s">
        <v>23</v>
      </c>
      <c r="C56" s="38"/>
      <c r="D56" s="38"/>
      <c r="E56" s="39"/>
      <c r="F56" s="2"/>
    </row>
    <row r="57" spans="1:7" ht="16.5" customHeight="1" x14ac:dyDescent="0.3">
      <c r="A57" s="11"/>
      <c r="B57" s="40" t="s">
        <v>24</v>
      </c>
      <c r="C57" s="38"/>
      <c r="D57" s="39"/>
      <c r="E57" s="38"/>
    </row>
    <row r="58" spans="1:7" ht="14.25" customHeight="1" x14ac:dyDescent="0.25">
      <c r="A58" s="41"/>
      <c r="B58" s="42"/>
      <c r="D58" s="43"/>
      <c r="F58" s="44"/>
      <c r="G58" s="44"/>
    </row>
    <row r="59" spans="1:7" ht="15" customHeight="1" x14ac:dyDescent="0.3">
      <c r="B59" s="525" t="s">
        <v>26</v>
      </c>
      <c r="C59" s="525"/>
      <c r="E59" s="45" t="s">
        <v>27</v>
      </c>
      <c r="F59" s="46"/>
      <c r="G59" s="45" t="s">
        <v>28</v>
      </c>
    </row>
    <row r="60" spans="1:7" ht="15" customHeight="1" x14ac:dyDescent="0.3">
      <c r="A60" s="47" t="s">
        <v>29</v>
      </c>
      <c r="B60" s="48"/>
      <c r="C60" s="48"/>
      <c r="E60" s="48"/>
      <c r="F60" s="2"/>
      <c r="G60" s="49"/>
    </row>
    <row r="61" spans="1:7" ht="15" customHeight="1" x14ac:dyDescent="0.3">
      <c r="A61" s="47" t="s">
        <v>30</v>
      </c>
      <c r="B61" s="50"/>
      <c r="C61" s="50"/>
      <c r="E61" s="50"/>
      <c r="F61" s="2"/>
      <c r="G6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topLeftCell="A20" workbookViewId="0">
      <selection activeCell="D46" sqref="D46"/>
    </sheetView>
  </sheetViews>
  <sheetFormatPr defaultColWidth="9.140625" defaultRowHeight="16.5" x14ac:dyDescent="0.3"/>
  <cols>
    <col min="1" max="1" width="13.140625" style="22" customWidth="1"/>
    <col min="2" max="2" width="17.85546875" style="3" customWidth="1"/>
    <col min="3" max="3" width="18.85546875" style="22" customWidth="1"/>
    <col min="4" max="4" width="19.7109375" style="23" customWidth="1"/>
    <col min="5" max="5" width="18.42578125" style="22" customWidth="1"/>
    <col min="6" max="6" width="6.42578125" style="1" customWidth="1"/>
    <col min="7" max="7" width="17.140625" style="1" customWidth="1"/>
    <col min="8" max="8" width="13.140625" style="1" customWidth="1"/>
    <col min="9" max="9" width="11" style="1" customWidth="1"/>
    <col min="10" max="10" width="15" style="1" customWidth="1"/>
    <col min="11" max="11" width="7.5703125" style="1" customWidth="1"/>
    <col min="12" max="12" width="13.140625" style="1" customWidth="1"/>
    <col min="13" max="13" width="11" style="1" customWidth="1"/>
    <col min="14" max="14" width="12.28515625" style="1" customWidth="1"/>
    <col min="15" max="15" width="6.5703125" style="1" customWidth="1"/>
    <col min="16" max="16" width="9.140625" style="1"/>
  </cols>
  <sheetData>
    <row r="1" spans="1:15" ht="15" x14ac:dyDescent="0.3">
      <c r="A1" s="67"/>
      <c r="B1" s="68"/>
      <c r="C1" s="67"/>
      <c r="D1" s="69"/>
      <c r="E1" s="70"/>
      <c r="F1" s="68"/>
      <c r="G1" s="70"/>
      <c r="H1" s="52"/>
      <c r="I1" s="53"/>
      <c r="J1" s="52"/>
      <c r="K1" s="61"/>
      <c r="L1" s="52"/>
      <c r="M1" s="53"/>
      <c r="N1" s="52"/>
      <c r="O1" s="53"/>
    </row>
    <row r="2" spans="1:15" ht="15" x14ac:dyDescent="0.3">
      <c r="A2" s="67"/>
      <c r="B2" s="68"/>
      <c r="C2" s="67"/>
      <c r="D2" s="69"/>
      <c r="E2" s="71"/>
      <c r="F2" s="68"/>
      <c r="G2" s="71"/>
      <c r="H2" s="54"/>
      <c r="I2" s="53"/>
      <c r="J2" s="54"/>
      <c r="K2" s="61"/>
      <c r="L2" s="54"/>
      <c r="M2" s="61"/>
      <c r="N2" s="54"/>
      <c r="O2" s="61"/>
    </row>
    <row r="3" spans="1:15" ht="15" x14ac:dyDescent="0.3">
      <c r="A3" s="67"/>
      <c r="B3" s="68"/>
      <c r="C3" s="67"/>
      <c r="D3" s="69"/>
      <c r="E3" s="71"/>
      <c r="F3" s="68"/>
      <c r="G3" s="71"/>
      <c r="H3" s="54"/>
      <c r="I3" s="53"/>
      <c r="J3" s="54"/>
      <c r="K3" s="61"/>
      <c r="L3" s="54"/>
      <c r="M3" s="61"/>
      <c r="N3" s="54"/>
      <c r="O3" s="61"/>
    </row>
    <row r="4" spans="1:15" ht="15" x14ac:dyDescent="0.3">
      <c r="A4" s="67"/>
      <c r="B4" s="68"/>
      <c r="C4" s="67"/>
      <c r="D4" s="69"/>
      <c r="E4" s="71"/>
      <c r="F4" s="68"/>
      <c r="G4" s="71"/>
      <c r="H4" s="54"/>
      <c r="I4" s="53"/>
      <c r="J4" s="54"/>
      <c r="K4" s="61"/>
      <c r="L4" s="54"/>
      <c r="M4" s="61"/>
      <c r="N4" s="54"/>
      <c r="O4" s="61"/>
    </row>
    <row r="5" spans="1:15" ht="15" x14ac:dyDescent="0.3">
      <c r="A5" s="67"/>
      <c r="B5" s="68"/>
      <c r="C5" s="67"/>
      <c r="D5" s="69"/>
      <c r="E5" s="71"/>
      <c r="F5" s="68"/>
      <c r="G5" s="71"/>
      <c r="H5" s="54"/>
      <c r="I5" s="53"/>
      <c r="J5" s="54"/>
      <c r="K5" s="61"/>
      <c r="L5" s="54"/>
      <c r="M5" s="61"/>
      <c r="N5" s="54"/>
      <c r="O5" s="61"/>
    </row>
    <row r="6" spans="1:15" ht="15" x14ac:dyDescent="0.3">
      <c r="A6" s="67"/>
      <c r="B6" s="68"/>
      <c r="C6" s="67"/>
      <c r="D6" s="69"/>
      <c r="E6" s="71"/>
      <c r="F6" s="68"/>
      <c r="G6" s="71"/>
      <c r="H6" s="54"/>
      <c r="I6" s="53"/>
      <c r="J6" s="54"/>
      <c r="K6" s="61"/>
      <c r="L6" s="54"/>
      <c r="M6" s="61"/>
      <c r="N6" s="54"/>
      <c r="O6" s="61"/>
    </row>
    <row r="7" spans="1:15" ht="15" x14ac:dyDescent="0.3">
      <c r="A7" s="67"/>
      <c r="B7" s="68"/>
      <c r="C7" s="67"/>
      <c r="D7" s="69"/>
      <c r="E7" s="71"/>
      <c r="F7" s="68"/>
      <c r="G7" s="71"/>
      <c r="H7" s="54"/>
      <c r="I7" s="53"/>
      <c r="J7" s="54"/>
      <c r="K7" s="61"/>
      <c r="L7" s="54"/>
      <c r="M7" s="61"/>
      <c r="N7" s="54"/>
      <c r="O7" s="61"/>
    </row>
    <row r="8" spans="1:15" ht="19.5" customHeight="1" x14ac:dyDescent="0.3">
      <c r="A8" s="531" t="s">
        <v>31</v>
      </c>
      <c r="B8" s="531"/>
      <c r="C8" s="531"/>
      <c r="D8" s="531"/>
      <c r="E8" s="531"/>
      <c r="F8" s="531"/>
      <c r="G8" s="531"/>
      <c r="H8" s="54"/>
      <c r="I8" s="53"/>
      <c r="J8" s="54"/>
      <c r="K8" s="61"/>
      <c r="L8" s="54"/>
      <c r="M8" s="61"/>
      <c r="N8" s="54"/>
      <c r="O8" s="61"/>
    </row>
    <row r="9" spans="1:15" ht="19.5" customHeight="1" x14ac:dyDescent="0.3">
      <c r="A9" s="72"/>
      <c r="B9" s="72"/>
      <c r="C9" s="72"/>
      <c r="D9" s="72"/>
      <c r="E9" s="72"/>
      <c r="F9" s="72"/>
      <c r="G9" s="72"/>
      <c r="H9" s="54"/>
      <c r="I9" s="53"/>
      <c r="J9" s="54"/>
      <c r="K9" s="61"/>
      <c r="L9" s="54"/>
      <c r="M9" s="61"/>
      <c r="N9" s="54"/>
      <c r="O9" s="61"/>
    </row>
    <row r="10" spans="1:15" ht="16.5" customHeight="1" x14ac:dyDescent="0.3">
      <c r="A10" s="532" t="s">
        <v>32</v>
      </c>
      <c r="B10" s="532"/>
      <c r="C10" s="532"/>
      <c r="D10" s="532"/>
      <c r="E10" s="532"/>
      <c r="F10" s="532"/>
      <c r="G10" s="532"/>
      <c r="H10" s="54"/>
      <c r="I10" s="53"/>
      <c r="J10" s="54"/>
      <c r="K10" s="61"/>
      <c r="L10" s="54"/>
      <c r="M10" s="61"/>
      <c r="N10" s="54"/>
      <c r="O10" s="61"/>
    </row>
    <row r="11" spans="1:15" ht="15" customHeight="1" x14ac:dyDescent="0.3">
      <c r="A11" s="526" t="s">
        <v>33</v>
      </c>
      <c r="B11" s="526"/>
      <c r="C11" s="73" t="s">
        <v>5</v>
      </c>
      <c r="E11" s="54"/>
      <c r="F11" s="53"/>
      <c r="G11" s="54"/>
      <c r="H11" s="54"/>
      <c r="I11" s="53"/>
      <c r="J11" s="54"/>
      <c r="K11" s="61"/>
      <c r="L11" s="54"/>
      <c r="M11" s="61"/>
      <c r="N11" s="54"/>
      <c r="O11" s="61"/>
    </row>
    <row r="12" spans="1:15" ht="15" customHeight="1" x14ac:dyDescent="0.3">
      <c r="A12" s="526" t="s">
        <v>34</v>
      </c>
      <c r="B12" s="526"/>
      <c r="C12" s="73" t="s">
        <v>7</v>
      </c>
      <c r="E12" s="54"/>
      <c r="F12" s="53"/>
      <c r="G12" s="54"/>
      <c r="H12" s="54"/>
      <c r="I12" s="53"/>
      <c r="J12" s="54"/>
      <c r="K12" s="61"/>
      <c r="L12" s="54"/>
      <c r="M12" s="61"/>
      <c r="N12" s="54"/>
      <c r="O12" s="61"/>
    </row>
    <row r="13" spans="1:15" ht="15" customHeight="1" x14ac:dyDescent="0.3">
      <c r="A13" s="526" t="s">
        <v>35</v>
      </c>
      <c r="B13" s="526"/>
      <c r="C13" s="73" t="s">
        <v>9</v>
      </c>
      <c r="E13" s="54"/>
      <c r="F13" s="53"/>
      <c r="G13" s="54"/>
      <c r="H13" s="54"/>
      <c r="I13" s="53"/>
      <c r="J13" s="54"/>
      <c r="K13" s="61"/>
      <c r="L13" s="54"/>
      <c r="M13" s="61"/>
      <c r="N13" s="54"/>
      <c r="O13" s="61"/>
    </row>
    <row r="14" spans="1:15" ht="15" customHeight="1" x14ac:dyDescent="0.3">
      <c r="A14" s="526" t="s">
        <v>36</v>
      </c>
      <c r="B14" s="526"/>
      <c r="C14" s="530" t="s">
        <v>11</v>
      </c>
      <c r="D14" s="530"/>
      <c r="E14" s="530"/>
      <c r="F14" s="530"/>
      <c r="G14" s="530"/>
      <c r="H14" s="54"/>
      <c r="I14" s="53"/>
      <c r="J14" s="54"/>
      <c r="K14" s="61"/>
      <c r="L14" s="54"/>
      <c r="M14" s="61"/>
      <c r="N14" s="54"/>
      <c r="O14" s="61"/>
    </row>
    <row r="15" spans="1:15" ht="15" customHeight="1" x14ac:dyDescent="0.3">
      <c r="A15" s="526" t="s">
        <v>37</v>
      </c>
      <c r="B15" s="526"/>
      <c r="C15" s="74" t="s">
        <v>12</v>
      </c>
      <c r="D15" s="73"/>
      <c r="E15" s="54"/>
      <c r="F15" s="53"/>
      <c r="G15" s="54"/>
      <c r="H15" s="54"/>
      <c r="I15" s="53"/>
      <c r="J15" s="54"/>
      <c r="K15" s="61"/>
      <c r="L15" s="54"/>
      <c r="M15" s="61"/>
      <c r="N15" s="54"/>
      <c r="O15" s="61"/>
    </row>
    <row r="16" spans="1:15" ht="15" customHeight="1" x14ac:dyDescent="0.3">
      <c r="A16" s="526" t="s">
        <v>38</v>
      </c>
      <c r="B16" s="526"/>
      <c r="C16" s="74" t="s">
        <v>39</v>
      </c>
      <c r="D16" s="73"/>
      <c r="E16" s="54"/>
      <c r="F16" s="53"/>
      <c r="G16" s="54"/>
      <c r="H16" s="54"/>
      <c r="I16" s="53"/>
      <c r="J16" s="54"/>
      <c r="K16" s="61"/>
      <c r="L16" s="54"/>
      <c r="M16" s="61"/>
      <c r="N16" s="54"/>
      <c r="O16" s="61"/>
    </row>
    <row r="17" spans="1:15" x14ac:dyDescent="0.3">
      <c r="B17" s="73"/>
      <c r="D17" s="73"/>
      <c r="E17" s="54"/>
      <c r="F17" s="53"/>
      <c r="G17" s="54"/>
      <c r="H17" s="54"/>
      <c r="I17" s="53"/>
      <c r="J17" s="54"/>
      <c r="K17" s="61"/>
      <c r="L17" s="54"/>
      <c r="M17" s="61"/>
      <c r="N17" s="54"/>
      <c r="O17" s="61"/>
    </row>
    <row r="18" spans="1:15" ht="15" customHeight="1" x14ac:dyDescent="0.3">
      <c r="A18" s="527" t="s">
        <v>1</v>
      </c>
      <c r="B18" s="527"/>
      <c r="C18" s="75" t="s">
        <v>40</v>
      </c>
      <c r="D18" s="73"/>
      <c r="E18" s="54"/>
      <c r="F18" s="53"/>
      <c r="G18" s="54"/>
      <c r="H18" s="54"/>
      <c r="I18" s="53"/>
      <c r="J18" s="54"/>
      <c r="K18" s="61"/>
      <c r="L18" s="54"/>
      <c r="M18" s="61"/>
      <c r="N18" s="54"/>
      <c r="O18" s="61"/>
    </row>
    <row r="19" spans="1:15" ht="15.75" customHeight="1" x14ac:dyDescent="0.3">
      <c r="A19" s="76"/>
      <c r="B19" s="73"/>
      <c r="D19" s="73"/>
      <c r="E19" s="54"/>
      <c r="F19" s="53"/>
      <c r="G19" s="54"/>
      <c r="H19" s="54"/>
      <c r="I19" s="53"/>
      <c r="J19" s="54"/>
      <c r="K19" s="61"/>
      <c r="L19" s="54"/>
      <c r="M19" s="61"/>
      <c r="N19" s="54"/>
      <c r="O19" s="61"/>
    </row>
    <row r="20" spans="1:15" ht="15.75" customHeight="1" x14ac:dyDescent="0.3">
      <c r="A20" s="77" t="s">
        <v>41</v>
      </c>
      <c r="B20" s="78" t="s">
        <v>42</v>
      </c>
      <c r="C20" s="79" t="s">
        <v>43</v>
      </c>
      <c r="D20" s="77" t="s">
        <v>44</v>
      </c>
      <c r="E20" s="80" t="s">
        <v>45</v>
      </c>
      <c r="G20" s="54"/>
      <c r="H20" s="62"/>
      <c r="I20" s="53"/>
      <c r="J20" s="54"/>
      <c r="K20" s="61"/>
      <c r="L20" s="62"/>
      <c r="M20" s="61"/>
      <c r="N20" s="62"/>
      <c r="O20" s="61"/>
    </row>
    <row r="21" spans="1:15" ht="15" x14ac:dyDescent="0.3">
      <c r="A21" s="81">
        <v>1</v>
      </c>
      <c r="B21" s="82">
        <v>10223.06</v>
      </c>
      <c r="C21" s="83">
        <v>10165.07</v>
      </c>
      <c r="D21" s="84">
        <f t="shared" ref="D21:D40" si="0">B21-C21</f>
        <v>57.989999999999782</v>
      </c>
      <c r="E21" s="85">
        <f t="shared" ref="E21:E40" si="1">(D21-$D$43)/$D$43</f>
        <v>4.6168371633720897E-3</v>
      </c>
      <c r="G21" s="54"/>
      <c r="H21" s="62"/>
      <c r="I21" s="53"/>
      <c r="J21" s="54"/>
      <c r="K21" s="61"/>
      <c r="L21" s="62"/>
      <c r="M21" s="61"/>
      <c r="N21" s="62"/>
      <c r="O21" s="61"/>
    </row>
    <row r="22" spans="1:15" ht="15" x14ac:dyDescent="0.3">
      <c r="A22" s="86">
        <v>2</v>
      </c>
      <c r="B22" s="87">
        <v>10395.799999999999</v>
      </c>
      <c r="C22" s="88">
        <v>10337.91</v>
      </c>
      <c r="D22" s="89">
        <f t="shared" si="0"/>
        <v>57.889999999999418</v>
      </c>
      <c r="E22" s="85">
        <f t="shared" si="1"/>
        <v>2.8844404791730375E-3</v>
      </c>
      <c r="G22" s="54"/>
      <c r="H22" s="62"/>
      <c r="I22" s="53"/>
      <c r="J22" s="54"/>
      <c r="K22" s="61"/>
      <c r="L22" s="62"/>
      <c r="M22" s="61"/>
      <c r="N22" s="62"/>
      <c r="O22" s="61"/>
    </row>
    <row r="23" spans="1:15" ht="15" x14ac:dyDescent="0.3">
      <c r="A23" s="86">
        <v>3</v>
      </c>
      <c r="B23" s="87">
        <v>10238.209999999999</v>
      </c>
      <c r="C23" s="88">
        <v>10177.16</v>
      </c>
      <c r="D23" s="89">
        <f t="shared" si="0"/>
        <v>61.049999999999272</v>
      </c>
      <c r="E23" s="85">
        <f t="shared" si="1"/>
        <v>5.7628175699661423E-2</v>
      </c>
      <c r="G23" s="54"/>
      <c r="H23" s="62"/>
      <c r="I23" s="53"/>
      <c r="J23" s="54"/>
      <c r="K23" s="61"/>
      <c r="L23" s="62"/>
      <c r="M23" s="61"/>
      <c r="N23" s="62"/>
      <c r="O23" s="61"/>
    </row>
    <row r="24" spans="1:15" ht="15" x14ac:dyDescent="0.3">
      <c r="A24" s="86">
        <v>4</v>
      </c>
      <c r="B24" s="87">
        <v>10444.32</v>
      </c>
      <c r="C24" s="88">
        <v>10386.91</v>
      </c>
      <c r="D24" s="89">
        <f t="shared" si="0"/>
        <v>57.409999999999854</v>
      </c>
      <c r="E24" s="85">
        <f t="shared" si="1"/>
        <v>-5.4310636049446012E-3</v>
      </c>
      <c r="G24" s="54"/>
      <c r="H24" s="62"/>
      <c r="I24" s="53"/>
      <c r="J24" s="54"/>
      <c r="K24" s="61"/>
      <c r="L24" s="62"/>
      <c r="M24" s="61"/>
      <c r="N24" s="62"/>
      <c r="O24" s="61"/>
    </row>
    <row r="25" spans="1:15" ht="15" x14ac:dyDescent="0.3">
      <c r="A25" s="86">
        <v>5</v>
      </c>
      <c r="B25" s="87">
        <v>10272.66</v>
      </c>
      <c r="C25" s="88">
        <v>10214.16</v>
      </c>
      <c r="D25" s="89">
        <f t="shared" si="0"/>
        <v>58.5</v>
      </c>
      <c r="E25" s="85">
        <f t="shared" si="1"/>
        <v>1.3452060252758897E-2</v>
      </c>
      <c r="G25" s="54"/>
      <c r="H25" s="62"/>
      <c r="I25" s="53"/>
      <c r="J25" s="54"/>
      <c r="K25" s="61"/>
      <c r="L25" s="62"/>
      <c r="M25" s="61"/>
      <c r="N25" s="62"/>
      <c r="O25" s="61"/>
    </row>
    <row r="26" spans="1:15" ht="15" x14ac:dyDescent="0.3">
      <c r="A26" s="86">
        <v>6</v>
      </c>
      <c r="B26" s="87">
        <v>10409.14</v>
      </c>
      <c r="C26" s="88">
        <v>10351.24</v>
      </c>
      <c r="D26" s="89">
        <f t="shared" si="0"/>
        <v>57.899999999999636</v>
      </c>
      <c r="E26" s="85">
        <f t="shared" si="1"/>
        <v>3.0576801475960939E-3</v>
      </c>
      <c r="G26" s="54"/>
      <c r="H26" s="62"/>
      <c r="I26" s="53"/>
      <c r="J26" s="54"/>
      <c r="K26" s="61"/>
      <c r="L26" s="62"/>
      <c r="M26" s="61"/>
      <c r="N26" s="62"/>
      <c r="O26" s="61"/>
    </row>
    <row r="27" spans="1:15" ht="15" x14ac:dyDescent="0.3">
      <c r="A27" s="86">
        <v>7</v>
      </c>
      <c r="B27" s="87">
        <v>10455.16</v>
      </c>
      <c r="C27" s="88">
        <v>10396.780000000001</v>
      </c>
      <c r="D27" s="89">
        <f t="shared" si="0"/>
        <v>58.3799999999992</v>
      </c>
      <c r="E27" s="85">
        <f t="shared" si="1"/>
        <v>1.1373184231713733E-2</v>
      </c>
      <c r="G27" s="54"/>
      <c r="H27" s="62"/>
      <c r="I27" s="53"/>
      <c r="J27" s="54"/>
      <c r="K27" s="61"/>
      <c r="L27" s="62"/>
      <c r="M27" s="61"/>
      <c r="N27" s="62"/>
      <c r="O27" s="61"/>
    </row>
    <row r="28" spans="1:15" ht="15" x14ac:dyDescent="0.3">
      <c r="A28" s="86">
        <v>8</v>
      </c>
      <c r="B28" s="87">
        <v>10497.09</v>
      </c>
      <c r="C28" s="88">
        <v>10437.82</v>
      </c>
      <c r="D28" s="89">
        <f t="shared" si="0"/>
        <v>59.270000000000437</v>
      </c>
      <c r="E28" s="85">
        <f t="shared" si="1"/>
        <v>2.6791514721050638E-2</v>
      </c>
      <c r="G28" s="54"/>
      <c r="H28" s="62"/>
      <c r="I28" s="53"/>
      <c r="J28" s="54"/>
      <c r="K28" s="61"/>
      <c r="L28" s="62"/>
      <c r="M28" s="61"/>
      <c r="N28" s="62"/>
      <c r="O28" s="61"/>
    </row>
    <row r="29" spans="1:15" ht="15" x14ac:dyDescent="0.3">
      <c r="A29" s="86">
        <v>9</v>
      </c>
      <c r="B29" s="87">
        <v>10574.86</v>
      </c>
      <c r="C29" s="88">
        <v>10517.73</v>
      </c>
      <c r="D29" s="89">
        <f t="shared" si="0"/>
        <v>57.130000000001019</v>
      </c>
      <c r="E29" s="85">
        <f t="shared" si="1"/>
        <v>-1.0281774320664135E-2</v>
      </c>
      <c r="G29" s="54"/>
      <c r="H29" s="62"/>
      <c r="I29" s="53"/>
      <c r="J29" s="54"/>
      <c r="K29" s="61"/>
      <c r="L29" s="62"/>
      <c r="M29" s="61"/>
      <c r="N29" s="62"/>
      <c r="O29" s="61"/>
    </row>
    <row r="30" spans="1:15" ht="15" x14ac:dyDescent="0.3">
      <c r="A30" s="86">
        <v>10</v>
      </c>
      <c r="B30" s="90">
        <v>10285.19</v>
      </c>
      <c r="C30" s="88">
        <v>10227.43</v>
      </c>
      <c r="D30" s="89">
        <f t="shared" si="0"/>
        <v>57.760000000000218</v>
      </c>
      <c r="E30" s="85">
        <f t="shared" si="1"/>
        <v>6.323247897363273E-4</v>
      </c>
      <c r="G30" s="54"/>
      <c r="H30" s="62"/>
      <c r="I30" s="53"/>
      <c r="J30" s="54"/>
      <c r="K30" s="61"/>
      <c r="L30" s="62"/>
      <c r="M30" s="61"/>
      <c r="N30" s="62"/>
      <c r="O30" s="61"/>
    </row>
    <row r="31" spans="1:15" ht="15" x14ac:dyDescent="0.3">
      <c r="A31" s="86">
        <v>11</v>
      </c>
      <c r="B31" s="90">
        <v>10390.36</v>
      </c>
      <c r="C31" s="88">
        <v>10332.66</v>
      </c>
      <c r="D31" s="89">
        <f t="shared" si="0"/>
        <v>57.700000000000728</v>
      </c>
      <c r="E31" s="85">
        <f t="shared" si="1"/>
        <v>-4.0711322077049939E-4</v>
      </c>
      <c r="G31" s="55"/>
      <c r="H31" s="55"/>
      <c r="I31" s="55"/>
      <c r="J31" s="55"/>
      <c r="K31" s="61"/>
      <c r="L31" s="55"/>
      <c r="M31" s="56"/>
      <c r="N31" s="55"/>
      <c r="O31" s="56"/>
    </row>
    <row r="32" spans="1:15" ht="15" x14ac:dyDescent="0.3">
      <c r="A32" s="86">
        <v>12</v>
      </c>
      <c r="B32" s="90">
        <v>10333.17</v>
      </c>
      <c r="C32" s="88">
        <v>10274.65</v>
      </c>
      <c r="D32" s="89">
        <f t="shared" si="0"/>
        <v>58.520000000000437</v>
      </c>
      <c r="E32" s="85">
        <f t="shared" si="1"/>
        <v>1.3798539589605011E-2</v>
      </c>
      <c r="G32" s="55"/>
      <c r="H32" s="55"/>
      <c r="I32" s="55"/>
      <c r="J32" s="55"/>
      <c r="K32" s="61"/>
      <c r="L32" s="55"/>
      <c r="M32" s="55"/>
      <c r="N32" s="55"/>
      <c r="O32" s="55"/>
    </row>
    <row r="33" spans="1:15" ht="15" x14ac:dyDescent="0.3">
      <c r="A33" s="86">
        <v>13</v>
      </c>
      <c r="B33" s="90">
        <v>10408.120000000001</v>
      </c>
      <c r="C33" s="88">
        <v>10350.51</v>
      </c>
      <c r="D33" s="89">
        <f t="shared" si="0"/>
        <v>57.610000000000582</v>
      </c>
      <c r="E33" s="85">
        <f t="shared" si="1"/>
        <v>-1.9662702365464955E-3</v>
      </c>
      <c r="G33" s="57"/>
      <c r="H33" s="57"/>
      <c r="I33" s="57"/>
      <c r="J33" s="57"/>
      <c r="K33" s="63"/>
      <c r="L33" s="57"/>
      <c r="M33" s="57"/>
      <c r="N33" s="58"/>
      <c r="O33" s="57"/>
    </row>
    <row r="34" spans="1:15" ht="15" x14ac:dyDescent="0.3">
      <c r="A34" s="86">
        <v>14</v>
      </c>
      <c r="B34" s="90">
        <v>10689.73</v>
      </c>
      <c r="C34" s="88">
        <v>10630.81</v>
      </c>
      <c r="D34" s="89">
        <f t="shared" si="0"/>
        <v>58.920000000000073</v>
      </c>
      <c r="E34" s="85">
        <f t="shared" si="1"/>
        <v>2.0728126326369709E-2</v>
      </c>
      <c r="G34" s="59"/>
      <c r="H34" s="64"/>
      <c r="I34" s="64"/>
      <c r="J34" s="59"/>
      <c r="K34" s="65"/>
      <c r="L34" s="60"/>
      <c r="M34" s="64"/>
      <c r="N34" s="60"/>
      <c r="O34" s="64"/>
    </row>
    <row r="35" spans="1:15" ht="15" x14ac:dyDescent="0.3">
      <c r="A35" s="86">
        <v>15</v>
      </c>
      <c r="B35" s="90">
        <v>10540.85</v>
      </c>
      <c r="C35" s="88">
        <v>10482.08</v>
      </c>
      <c r="D35" s="89">
        <f t="shared" si="0"/>
        <v>58.770000000000437</v>
      </c>
      <c r="E35" s="85">
        <f t="shared" si="1"/>
        <v>1.8129531300086887E-2</v>
      </c>
      <c r="G35" s="59"/>
      <c r="J35" s="59"/>
      <c r="K35" s="65"/>
      <c r="L35" s="60"/>
      <c r="N35" s="60"/>
    </row>
    <row r="36" spans="1:15" ht="15" x14ac:dyDescent="0.3">
      <c r="A36" s="86">
        <v>16</v>
      </c>
      <c r="B36" s="90">
        <v>10337.209999999999</v>
      </c>
      <c r="C36" s="88">
        <v>10278.120000000001</v>
      </c>
      <c r="D36" s="89">
        <f t="shared" si="0"/>
        <v>59.089999999998327</v>
      </c>
      <c r="E36" s="85">
        <f t="shared" si="1"/>
        <v>2.3673200689467135E-2</v>
      </c>
      <c r="G36" s="66"/>
      <c r="H36" s="66"/>
    </row>
    <row r="37" spans="1:15" ht="15" x14ac:dyDescent="0.3">
      <c r="A37" s="86">
        <v>17</v>
      </c>
      <c r="B37" s="90">
        <v>10651.74</v>
      </c>
      <c r="C37" s="88">
        <v>10608.71</v>
      </c>
      <c r="D37" s="89">
        <f t="shared" si="0"/>
        <v>43.030000000000655</v>
      </c>
      <c r="E37" s="85">
        <f t="shared" si="1"/>
        <v>-0.25454970679184824</v>
      </c>
    </row>
    <row r="38" spans="1:15" ht="15" x14ac:dyDescent="0.3">
      <c r="A38" s="86">
        <v>18</v>
      </c>
      <c r="B38" s="90">
        <v>10634.41</v>
      </c>
      <c r="C38" s="88">
        <v>10574.26</v>
      </c>
      <c r="D38" s="89">
        <f t="shared" si="0"/>
        <v>60.149999999999636</v>
      </c>
      <c r="E38" s="85">
        <f t="shared" si="1"/>
        <v>4.2036605541932975E-2</v>
      </c>
    </row>
    <row r="39" spans="1:15" ht="15" x14ac:dyDescent="0.3">
      <c r="A39" s="86">
        <v>19</v>
      </c>
      <c r="B39" s="90">
        <v>10279.15</v>
      </c>
      <c r="C39" s="88">
        <v>10220.870000000001</v>
      </c>
      <c r="D39" s="89">
        <f t="shared" si="0"/>
        <v>58.279999999998836</v>
      </c>
      <c r="E39" s="85">
        <f t="shared" si="1"/>
        <v>9.640787547514679E-3</v>
      </c>
    </row>
    <row r="40" spans="1:15" ht="14.25" customHeight="1" x14ac:dyDescent="0.3">
      <c r="A40" s="91">
        <v>20</v>
      </c>
      <c r="B40" s="92">
        <v>10497.16</v>
      </c>
      <c r="C40" s="93">
        <v>10438.040000000001</v>
      </c>
      <c r="D40" s="94">
        <f t="shared" si="0"/>
        <v>59.119999999998981</v>
      </c>
      <c r="E40" s="95">
        <f t="shared" si="1"/>
        <v>2.4192919694736303E-2</v>
      </c>
    </row>
    <row r="41" spans="1:15" ht="14.25" customHeight="1" x14ac:dyDescent="0.3">
      <c r="B41" s="73"/>
      <c r="D41" s="61"/>
      <c r="G41" s="54"/>
    </row>
    <row r="42" spans="1:15" x14ac:dyDescent="0.3">
      <c r="A42" s="96" t="s">
        <v>46</v>
      </c>
      <c r="B42" s="97">
        <f>SUM(B21:B40)</f>
        <v>208557.39</v>
      </c>
      <c r="C42" s="98">
        <f>SUM(C21:C40)</f>
        <v>207402.92</v>
      </c>
      <c r="D42" s="99">
        <f>SUM(D21:D40)</f>
        <v>1154.4699999999975</v>
      </c>
    </row>
    <row r="43" spans="1:15" ht="15.75" customHeight="1" x14ac:dyDescent="0.3">
      <c r="A43" s="100" t="s">
        <v>47</v>
      </c>
      <c r="B43" s="101">
        <f>AVERAGE(B21:B40)</f>
        <v>10427.869500000001</v>
      </c>
      <c r="C43" s="102">
        <f>AVERAGE(C21:C40)</f>
        <v>10370.146000000001</v>
      </c>
      <c r="D43" s="103">
        <f>AVERAGE(D21:D40)</f>
        <v>57.723499999999873</v>
      </c>
    </row>
    <row r="44" spans="1:15" x14ac:dyDescent="0.3">
      <c r="A44" s="67"/>
      <c r="B44" s="104"/>
      <c r="C44" s="104"/>
      <c r="D44" s="73"/>
    </row>
    <row r="45" spans="1:15" ht="14.25" customHeight="1" x14ac:dyDescent="0.3">
      <c r="A45" s="67"/>
      <c r="B45" s="67"/>
      <c r="C45" s="67"/>
      <c r="D45" s="73"/>
    </row>
    <row r="46" spans="1:15" ht="30.75" customHeight="1" x14ac:dyDescent="0.3">
      <c r="B46" s="105" t="s">
        <v>47</v>
      </c>
      <c r="C46" s="106" t="s">
        <v>48</v>
      </c>
    </row>
    <row r="47" spans="1:15" ht="15.75" customHeight="1" x14ac:dyDescent="0.3">
      <c r="B47" s="528">
        <f>D43</f>
        <v>57.723499999999873</v>
      </c>
      <c r="C47" s="107">
        <f>-(IF(D43&gt;300, 7.5%, 10%))</f>
        <v>-0.1</v>
      </c>
      <c r="D47" s="108">
        <f>IF(D43&lt;300, D43*0.9, D43*0.925)</f>
        <v>51.951149999999885</v>
      </c>
    </row>
    <row r="48" spans="1:15" ht="15.75" customHeight="1" x14ac:dyDescent="0.3">
      <c r="B48" s="529"/>
      <c r="C48" s="109">
        <f>+(IF(D43&gt;300, 7.5%, 10%))</f>
        <v>0.1</v>
      </c>
      <c r="D48" s="108">
        <f>IF(D43&lt;300, D43*1.1, D43*1.075)</f>
        <v>63.495849999999869</v>
      </c>
    </row>
    <row r="49" spans="1:7" ht="14.25" customHeight="1" x14ac:dyDescent="0.3">
      <c r="A49" s="110"/>
      <c r="D49" s="111"/>
    </row>
    <row r="50" spans="1:7" ht="15" customHeight="1" x14ac:dyDescent="0.3">
      <c r="B50" s="525" t="s">
        <v>26</v>
      </c>
      <c r="C50" s="525"/>
      <c r="D50" s="73"/>
      <c r="E50" s="112" t="s">
        <v>27</v>
      </c>
      <c r="F50" s="113"/>
      <c r="G50" s="112" t="s">
        <v>28</v>
      </c>
    </row>
    <row r="51" spans="1:7" ht="15" customHeight="1" x14ac:dyDescent="0.3">
      <c r="A51" s="114" t="s">
        <v>29</v>
      </c>
      <c r="B51" s="115"/>
      <c r="C51" s="115"/>
      <c r="D51" s="73"/>
      <c r="E51" s="115"/>
      <c r="F51" s="67"/>
      <c r="G51" s="116"/>
    </row>
    <row r="52" spans="1:7" ht="15" customHeight="1" x14ac:dyDescent="0.3">
      <c r="A52" s="114" t="s">
        <v>30</v>
      </c>
      <c r="B52" s="117"/>
      <c r="C52" s="117"/>
      <c r="D52" s="73"/>
      <c r="E52" s="117"/>
      <c r="F52" s="67"/>
      <c r="G52" s="118"/>
    </row>
  </sheetData>
  <sheetProtection password="F258" sheet="1" formatColumns="0" formatRows="0" insertColumns="0" insertHyperlinks="0" deleteColumns="0" deleteRows="0" autoFilter="0" pivotTables="0"/>
  <mergeCells count="12">
    <mergeCell ref="A14:B14"/>
    <mergeCell ref="C14:G14"/>
    <mergeCell ref="A8:G8"/>
    <mergeCell ref="A10:G10"/>
    <mergeCell ref="A11:B11"/>
    <mergeCell ref="A12:B12"/>
    <mergeCell ref="A13:B13"/>
    <mergeCell ref="A15:B15"/>
    <mergeCell ref="A16:B16"/>
    <mergeCell ref="A18:B18"/>
    <mergeCell ref="B47:B48"/>
    <mergeCell ref="B50:C50"/>
  </mergeCells>
  <conditionalFormatting sqref="E21">
    <cfRule type="cellIs" dxfId="35" priority="1" operator="notBetween">
      <formula>IF(+$D$43&lt;300, -10.5%, -7.5%)</formula>
      <formula>IF(+$D$43&lt;300, 10.5%, 7.5%)</formula>
    </cfRule>
  </conditionalFormatting>
  <conditionalFormatting sqref="E22">
    <cfRule type="cellIs" dxfId="34" priority="2" operator="notBetween">
      <formula>IF(+$D$43&lt;300, -10.5%, -7.5%)</formula>
      <formula>IF(+$D$43&lt;300, 10.5%, 7.5%)</formula>
    </cfRule>
  </conditionalFormatting>
  <conditionalFormatting sqref="E23">
    <cfRule type="cellIs" dxfId="33" priority="3" operator="notBetween">
      <formula>IF(+$D$43&lt;300, -10.5%, -7.5%)</formula>
      <formula>IF(+$D$43&lt;300, 10.5%, 7.5%)</formula>
    </cfRule>
  </conditionalFormatting>
  <conditionalFormatting sqref="E24">
    <cfRule type="cellIs" dxfId="32" priority="4" operator="notBetween">
      <formula>IF(+$D$43&lt;300, -10.5%, -7.5%)</formula>
      <formula>IF(+$D$43&lt;300, 10.5%, 7.5%)</formula>
    </cfRule>
  </conditionalFormatting>
  <conditionalFormatting sqref="E25">
    <cfRule type="cellIs" dxfId="31" priority="5" operator="notBetween">
      <formula>IF(+$D$43&lt;300, -10.5%, -7.5%)</formula>
      <formula>IF(+$D$43&lt;300, 10.5%, 7.5%)</formula>
    </cfRule>
  </conditionalFormatting>
  <conditionalFormatting sqref="E26">
    <cfRule type="cellIs" dxfId="30" priority="6" operator="notBetween">
      <formula>IF(+$D$43&lt;300, -10.5%, -7.5%)</formula>
      <formula>IF(+$D$43&lt;300, 10.5%, 7.5%)</formula>
    </cfRule>
  </conditionalFormatting>
  <conditionalFormatting sqref="E27">
    <cfRule type="cellIs" dxfId="29" priority="7" operator="notBetween">
      <formula>IF(+$D$43&lt;300, -10.5%, -7.5%)</formula>
      <formula>IF(+$D$43&lt;300, 10.5%, 7.5%)</formula>
    </cfRule>
  </conditionalFormatting>
  <conditionalFormatting sqref="E28">
    <cfRule type="cellIs" dxfId="28" priority="8" operator="notBetween">
      <formula>IF(+$D$43&lt;300, -10.5%, -7.5%)</formula>
      <formula>IF(+$D$43&lt;300, 10.5%, 7.5%)</formula>
    </cfRule>
  </conditionalFormatting>
  <conditionalFormatting sqref="E29">
    <cfRule type="cellIs" dxfId="27" priority="9" operator="notBetween">
      <formula>IF(+$D$43&lt;300, -10.5%, -7.5%)</formula>
      <formula>IF(+$D$43&lt;300, 10.5%, 7.5%)</formula>
    </cfRule>
  </conditionalFormatting>
  <conditionalFormatting sqref="E30">
    <cfRule type="cellIs" dxfId="26" priority="10" operator="notBetween">
      <formula>IF(+$D$43&lt;300, -10.5%, -7.5%)</formula>
      <formula>IF(+$D$43&lt;300, 10.5%, 7.5%)</formula>
    </cfRule>
  </conditionalFormatting>
  <conditionalFormatting sqref="E31">
    <cfRule type="cellIs" dxfId="25" priority="11" operator="notBetween">
      <formula>IF(+$D$43&lt;300, -10.5%, -7.5%)</formula>
      <formula>IF(+$D$43&lt;300, 10.5%, 7.5%)</formula>
    </cfRule>
  </conditionalFormatting>
  <conditionalFormatting sqref="E32">
    <cfRule type="cellIs" dxfId="24" priority="12" operator="notBetween">
      <formula>IF(+$D$43&lt;300, -10.5%, -7.5%)</formula>
      <formula>IF(+$D$43&lt;300, 10.5%, 7.5%)</formula>
    </cfRule>
  </conditionalFormatting>
  <conditionalFormatting sqref="E33">
    <cfRule type="cellIs" dxfId="23" priority="13" operator="notBetween">
      <formula>IF(+$D$43&lt;300, -10.5%, -7.5%)</formula>
      <formula>IF(+$D$43&lt;300, 10.5%, 7.5%)</formula>
    </cfRule>
  </conditionalFormatting>
  <conditionalFormatting sqref="E34">
    <cfRule type="cellIs" dxfId="22" priority="14" operator="notBetween">
      <formula>IF(+$D$43&lt;300, -10.5%, -7.5%)</formula>
      <formula>IF(+$D$43&lt;300, 10.5%, 7.5%)</formula>
    </cfRule>
  </conditionalFormatting>
  <conditionalFormatting sqref="E35">
    <cfRule type="cellIs" dxfId="21" priority="15" operator="notBetween">
      <formula>IF(+$D$43&lt;300, -10.5%, -7.5%)</formula>
      <formula>IF(+$D$43&lt;300, 10.5%, 7.5%)</formula>
    </cfRule>
  </conditionalFormatting>
  <conditionalFormatting sqref="E36">
    <cfRule type="cellIs" dxfId="20" priority="16" operator="notBetween">
      <formula>IF(+$D$43&lt;300, -10.5%, -7.5%)</formula>
      <formula>IF(+$D$43&lt;300, 10.5%, 7.5%)</formula>
    </cfRule>
  </conditionalFormatting>
  <conditionalFormatting sqref="E37">
    <cfRule type="cellIs" dxfId="19" priority="17" operator="notBetween">
      <formula>IF(+$D$43&lt;300, -10.5%, -7.5%)</formula>
      <formula>IF(+$D$43&lt;300, 10.5%, 7.5%)</formula>
    </cfRule>
  </conditionalFormatting>
  <conditionalFormatting sqref="E38">
    <cfRule type="cellIs" dxfId="18" priority="18" operator="notBetween">
      <formula>IF(+$D$43&lt;300, -10.5%, -7.5%)</formula>
      <formula>IF(+$D$43&lt;300, 10.5%, 7.5%)</formula>
    </cfRule>
  </conditionalFormatting>
  <conditionalFormatting sqref="E39">
    <cfRule type="cellIs" dxfId="17" priority="19" operator="notBetween">
      <formula>IF(+$D$43&lt;300, -10.5%, -7.5%)</formula>
      <formula>IF(+$D$43&lt;300, 10.5%, 7.5%)</formula>
    </cfRule>
  </conditionalFormatting>
  <conditionalFormatting sqref="E40">
    <cfRule type="cellIs" dxfId="16" priority="20" operator="notBetween">
      <formula>IF(+$D$43&lt;300, -10.5%, -7.5%)</formula>
      <formula>IF(+$D$43&lt;300, 10.5%, 7.5%)</formula>
    </cfRule>
  </conditionalFormatting>
  <pageMargins left="0.7" right="0.7" top="0.75" bottom="0.75" header="0.3" footer="0.3"/>
  <pageSetup scale="7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0"/>
  <sheetViews>
    <sheetView view="pageBreakPreview" zoomScale="60" zoomScaleNormal="78" workbookViewId="0">
      <selection sqref="A1:J85"/>
    </sheetView>
  </sheetViews>
  <sheetFormatPr defaultRowHeight="12.75" x14ac:dyDescent="0.2"/>
  <cols>
    <col min="1" max="1" width="55.7109375" customWidth="1"/>
    <col min="2" max="2" width="35.140625" customWidth="1"/>
    <col min="3" max="3" width="41.7109375" customWidth="1"/>
    <col min="4" max="4" width="22.85546875" customWidth="1"/>
    <col min="5" max="5" width="24.5703125" customWidth="1"/>
    <col min="6" max="6" width="25.140625" customWidth="1"/>
    <col min="7" max="7" width="34.28515625" customWidth="1"/>
    <col min="8" max="8" width="16.28515625" customWidth="1"/>
  </cols>
  <sheetData>
    <row r="1" spans="1:8" x14ac:dyDescent="0.2">
      <c r="A1" s="546" t="s">
        <v>49</v>
      </c>
      <c r="B1" s="546"/>
      <c r="C1" s="546"/>
      <c r="D1" s="546"/>
      <c r="E1" s="546"/>
      <c r="F1" s="546"/>
      <c r="G1" s="546"/>
      <c r="H1" s="546"/>
    </row>
    <row r="2" spans="1:8" x14ac:dyDescent="0.2">
      <c r="A2" s="546"/>
      <c r="B2" s="546"/>
      <c r="C2" s="546"/>
      <c r="D2" s="546"/>
      <c r="E2" s="546"/>
      <c r="F2" s="546"/>
      <c r="G2" s="546"/>
      <c r="H2" s="546"/>
    </row>
    <row r="3" spans="1:8" x14ac:dyDescent="0.2">
      <c r="A3" s="546"/>
      <c r="B3" s="546"/>
      <c r="C3" s="546"/>
      <c r="D3" s="546"/>
      <c r="E3" s="546"/>
      <c r="F3" s="546"/>
      <c r="G3" s="546"/>
      <c r="H3" s="546"/>
    </row>
    <row r="4" spans="1:8" x14ac:dyDescent="0.2">
      <c r="A4" s="546"/>
      <c r="B4" s="546"/>
      <c r="C4" s="546"/>
      <c r="D4" s="546"/>
      <c r="E4" s="546"/>
      <c r="F4" s="546"/>
      <c r="G4" s="546"/>
      <c r="H4" s="546"/>
    </row>
    <row r="5" spans="1:8" x14ac:dyDescent="0.2">
      <c r="A5" s="546"/>
      <c r="B5" s="546"/>
      <c r="C5" s="546"/>
      <c r="D5" s="546"/>
      <c r="E5" s="546"/>
      <c r="F5" s="546"/>
      <c r="G5" s="546"/>
      <c r="H5" s="546"/>
    </row>
    <row r="6" spans="1:8" x14ac:dyDescent="0.2">
      <c r="A6" s="546"/>
      <c r="B6" s="546"/>
      <c r="C6" s="546"/>
      <c r="D6" s="546"/>
      <c r="E6" s="546"/>
      <c r="F6" s="546"/>
      <c r="G6" s="546"/>
      <c r="H6" s="546"/>
    </row>
    <row r="7" spans="1:8" x14ac:dyDescent="0.2">
      <c r="A7" s="546"/>
      <c r="B7" s="546"/>
      <c r="C7" s="546"/>
      <c r="D7" s="546"/>
      <c r="E7" s="546"/>
      <c r="F7" s="546"/>
      <c r="G7" s="546"/>
      <c r="H7" s="546"/>
    </row>
    <row r="8" spans="1:8" x14ac:dyDescent="0.2">
      <c r="A8" s="547" t="s">
        <v>50</v>
      </c>
      <c r="B8" s="547"/>
      <c r="C8" s="547"/>
      <c r="D8" s="547"/>
      <c r="E8" s="547"/>
      <c r="F8" s="547"/>
      <c r="G8" s="547"/>
      <c r="H8" s="547"/>
    </row>
    <row r="9" spans="1:8" x14ac:dyDescent="0.2">
      <c r="A9" s="547"/>
      <c r="B9" s="547"/>
      <c r="C9" s="547"/>
      <c r="D9" s="547"/>
      <c r="E9" s="547"/>
      <c r="F9" s="547"/>
      <c r="G9" s="547"/>
      <c r="H9" s="547"/>
    </row>
    <row r="10" spans="1:8" x14ac:dyDescent="0.2">
      <c r="A10" s="547"/>
      <c r="B10" s="547"/>
      <c r="C10" s="547"/>
      <c r="D10" s="547"/>
      <c r="E10" s="547"/>
      <c r="F10" s="547"/>
      <c r="G10" s="547"/>
      <c r="H10" s="547"/>
    </row>
    <row r="11" spans="1:8" x14ac:dyDescent="0.2">
      <c r="A11" s="547"/>
      <c r="B11" s="547"/>
      <c r="C11" s="547"/>
      <c r="D11" s="547"/>
      <c r="E11" s="547"/>
      <c r="F11" s="547"/>
      <c r="G11" s="547"/>
      <c r="H11" s="547"/>
    </row>
    <row r="12" spans="1:8" x14ac:dyDescent="0.2">
      <c r="A12" s="547"/>
      <c r="B12" s="547"/>
      <c r="C12" s="547"/>
      <c r="D12" s="547"/>
      <c r="E12" s="547"/>
      <c r="F12" s="547"/>
      <c r="G12" s="547"/>
      <c r="H12" s="547"/>
    </row>
    <row r="13" spans="1:8" x14ac:dyDescent="0.2">
      <c r="A13" s="547"/>
      <c r="B13" s="547"/>
      <c r="C13" s="547"/>
      <c r="D13" s="547"/>
      <c r="E13" s="547"/>
      <c r="F13" s="547"/>
      <c r="G13" s="547"/>
      <c r="H13" s="547"/>
    </row>
    <row r="14" spans="1:8" x14ac:dyDescent="0.2">
      <c r="A14" s="547"/>
      <c r="B14" s="547"/>
      <c r="C14" s="547"/>
      <c r="D14" s="547"/>
      <c r="E14" s="547"/>
      <c r="F14" s="547"/>
      <c r="G14" s="547"/>
      <c r="H14" s="547"/>
    </row>
    <row r="15" spans="1:8" ht="19.5" customHeight="1" x14ac:dyDescent="0.3">
      <c r="A15" s="119"/>
      <c r="B15" s="119"/>
      <c r="C15" s="119"/>
      <c r="D15" s="119"/>
      <c r="E15" s="119"/>
      <c r="F15" s="119"/>
      <c r="G15" s="119"/>
      <c r="H15" s="119"/>
    </row>
    <row r="16" spans="1:8" ht="19.5" customHeight="1" x14ac:dyDescent="0.3">
      <c r="A16" s="548" t="s">
        <v>31</v>
      </c>
      <c r="B16" s="549"/>
      <c r="C16" s="549"/>
      <c r="D16" s="549"/>
      <c r="E16" s="549"/>
      <c r="F16" s="549"/>
      <c r="G16" s="549"/>
      <c r="H16" s="550"/>
    </row>
    <row r="17" spans="1:8" ht="18.75" customHeight="1" x14ac:dyDescent="0.3">
      <c r="A17" s="120" t="s">
        <v>51</v>
      </c>
      <c r="B17" s="120"/>
      <c r="C17" s="119"/>
      <c r="D17" s="119"/>
      <c r="E17" s="119"/>
      <c r="F17" s="119"/>
      <c r="G17" s="119"/>
      <c r="H17" s="119"/>
    </row>
    <row r="18" spans="1:8" ht="26.25" customHeight="1" x14ac:dyDescent="0.4">
      <c r="A18" s="121" t="s">
        <v>33</v>
      </c>
      <c r="B18" s="551" t="s">
        <v>148</v>
      </c>
      <c r="C18" s="551"/>
      <c r="D18" s="551"/>
      <c r="E18" s="551"/>
      <c r="F18" s="119"/>
      <c r="G18" s="119"/>
      <c r="H18" s="119"/>
    </row>
    <row r="19" spans="1:8" ht="26.25" customHeight="1" x14ac:dyDescent="0.4">
      <c r="A19" s="121" t="s">
        <v>34</v>
      </c>
      <c r="B19" s="122" t="s">
        <v>149</v>
      </c>
      <c r="C19" s="119">
        <v>8</v>
      </c>
      <c r="D19" s="119"/>
      <c r="E19" s="119"/>
      <c r="F19" s="119"/>
      <c r="G19" s="119"/>
      <c r="H19" s="119"/>
    </row>
    <row r="20" spans="1:8" ht="26.25" customHeight="1" x14ac:dyDescent="0.4">
      <c r="A20" s="121" t="s">
        <v>35</v>
      </c>
      <c r="B20" s="122" t="s">
        <v>9</v>
      </c>
      <c r="C20" s="119"/>
      <c r="D20" s="119"/>
      <c r="E20" s="119"/>
      <c r="F20" s="119"/>
      <c r="G20" s="119"/>
      <c r="H20" s="119"/>
    </row>
    <row r="21" spans="1:8" ht="26.25" customHeight="1" x14ac:dyDescent="0.4">
      <c r="A21" s="121" t="s">
        <v>36</v>
      </c>
      <c r="B21" s="552" t="s">
        <v>11</v>
      </c>
      <c r="C21" s="552"/>
      <c r="D21" s="552"/>
      <c r="E21" s="552"/>
      <c r="F21" s="552"/>
      <c r="G21" s="552"/>
      <c r="H21" s="552"/>
    </row>
    <row r="22" spans="1:8" ht="26.25" customHeight="1" x14ac:dyDescent="0.4">
      <c r="A22" s="121" t="s">
        <v>37</v>
      </c>
      <c r="B22" s="123" t="s">
        <v>12</v>
      </c>
      <c r="C22" s="119"/>
      <c r="D22" s="119"/>
      <c r="E22" s="119"/>
      <c r="F22" s="119"/>
      <c r="G22" s="119"/>
      <c r="H22" s="119"/>
    </row>
    <row r="23" spans="1:8" ht="26.25" customHeight="1" x14ac:dyDescent="0.4">
      <c r="A23" s="121" t="s">
        <v>38</v>
      </c>
      <c r="B23" s="123"/>
      <c r="C23" s="119"/>
      <c r="D23" s="119"/>
      <c r="E23" s="119"/>
      <c r="F23" s="119"/>
      <c r="G23" s="119"/>
      <c r="H23" s="119"/>
    </row>
    <row r="24" spans="1:8" ht="18.75" customHeight="1" x14ac:dyDescent="0.3">
      <c r="A24" s="121"/>
      <c r="B24" s="124"/>
      <c r="C24" s="119"/>
      <c r="D24" s="119"/>
      <c r="E24" s="119"/>
      <c r="F24" s="119"/>
      <c r="G24" s="119"/>
      <c r="H24" s="119"/>
    </row>
    <row r="25" spans="1:8" ht="18.75" customHeight="1" x14ac:dyDescent="0.3">
      <c r="A25" s="125" t="s">
        <v>1</v>
      </c>
      <c r="B25" s="124"/>
      <c r="C25" s="119"/>
      <c r="D25" s="119"/>
      <c r="E25" s="119"/>
      <c r="F25" s="119"/>
      <c r="G25" s="119"/>
      <c r="H25" s="119"/>
    </row>
    <row r="26" spans="1:8" ht="26.25" customHeight="1" x14ac:dyDescent="0.4">
      <c r="A26" s="126" t="s">
        <v>4</v>
      </c>
      <c r="B26" s="551" t="s">
        <v>143</v>
      </c>
      <c r="C26" s="551"/>
      <c r="D26" s="119"/>
      <c r="E26" s="119"/>
      <c r="F26" s="119"/>
      <c r="G26" s="119"/>
      <c r="H26" s="119"/>
    </row>
    <row r="27" spans="1:8" ht="26.25" customHeight="1" x14ac:dyDescent="0.4">
      <c r="A27" s="127" t="s">
        <v>52</v>
      </c>
      <c r="B27" s="552" t="s">
        <v>144</v>
      </c>
      <c r="C27" s="552"/>
      <c r="D27" s="119"/>
      <c r="E27" s="119"/>
      <c r="F27" s="119"/>
      <c r="G27" s="119"/>
      <c r="H27" s="119"/>
    </row>
    <row r="28" spans="1:8" ht="27" customHeight="1" x14ac:dyDescent="0.4">
      <c r="A28" s="127" t="s">
        <v>6</v>
      </c>
      <c r="B28" s="128">
        <v>99.8</v>
      </c>
      <c r="C28" s="119"/>
      <c r="D28" s="119"/>
      <c r="E28" s="119"/>
      <c r="F28" s="119"/>
      <c r="G28" s="119"/>
      <c r="H28" s="119"/>
    </row>
    <row r="29" spans="1:8" ht="27" customHeight="1" x14ac:dyDescent="0.4">
      <c r="A29" s="127" t="s">
        <v>53</v>
      </c>
      <c r="B29" s="129">
        <v>0</v>
      </c>
      <c r="C29" s="553" t="s">
        <v>54</v>
      </c>
      <c r="D29" s="554"/>
      <c r="E29" s="554"/>
      <c r="F29" s="554"/>
      <c r="G29" s="554"/>
      <c r="H29" s="555"/>
    </row>
    <row r="30" spans="1:8" ht="19.5" customHeight="1" x14ac:dyDescent="0.3">
      <c r="A30" s="127" t="s">
        <v>55</v>
      </c>
      <c r="B30" s="130">
        <f>B28-B29</f>
        <v>99.8</v>
      </c>
      <c r="C30" s="131"/>
      <c r="D30" s="131"/>
      <c r="E30" s="131"/>
      <c r="F30" s="131"/>
      <c r="G30" s="131"/>
      <c r="H30" s="132"/>
    </row>
    <row r="31" spans="1:8" ht="27" customHeight="1" x14ac:dyDescent="0.4">
      <c r="A31" s="127" t="s">
        <v>56</v>
      </c>
      <c r="B31" s="133">
        <v>1</v>
      </c>
      <c r="C31" s="556" t="s">
        <v>57</v>
      </c>
      <c r="D31" s="557"/>
      <c r="E31" s="557"/>
      <c r="F31" s="557"/>
      <c r="G31" s="557"/>
      <c r="H31" s="558"/>
    </row>
    <row r="32" spans="1:8" ht="27" customHeight="1" x14ac:dyDescent="0.4">
      <c r="A32" s="127" t="s">
        <v>58</v>
      </c>
      <c r="B32" s="133">
        <v>1</v>
      </c>
      <c r="C32" s="556" t="s">
        <v>59</v>
      </c>
      <c r="D32" s="557"/>
      <c r="E32" s="557"/>
      <c r="F32" s="557"/>
      <c r="G32" s="557"/>
      <c r="H32" s="558"/>
    </row>
    <row r="33" spans="1:8" ht="18.75" customHeight="1" x14ac:dyDescent="0.3">
      <c r="A33" s="127"/>
      <c r="B33" s="134"/>
      <c r="C33" s="135"/>
      <c r="D33" s="135"/>
      <c r="E33" s="135"/>
      <c r="F33" s="135"/>
      <c r="G33" s="135"/>
      <c r="H33" s="135"/>
    </row>
    <row r="34" spans="1:8" ht="18.75" customHeight="1" x14ac:dyDescent="0.3">
      <c r="A34" s="127" t="s">
        <v>60</v>
      </c>
      <c r="B34" s="136">
        <f>B31/B32</f>
        <v>1</v>
      </c>
      <c r="C34" s="119" t="s">
        <v>61</v>
      </c>
      <c r="D34" s="119"/>
      <c r="E34" s="119"/>
      <c r="F34" s="119"/>
      <c r="G34" s="119"/>
      <c r="H34" s="137"/>
    </row>
    <row r="35" spans="1:8" ht="19.5" customHeight="1" x14ac:dyDescent="0.3">
      <c r="A35" s="127"/>
      <c r="B35" s="130"/>
      <c r="C35" s="137"/>
      <c r="D35" s="137"/>
      <c r="E35" s="137"/>
      <c r="F35" s="137"/>
      <c r="G35" s="119"/>
      <c r="H35" s="137"/>
    </row>
    <row r="36" spans="1:8" ht="27" customHeight="1" x14ac:dyDescent="0.4">
      <c r="A36" s="138" t="s">
        <v>62</v>
      </c>
      <c r="B36" s="139">
        <v>10</v>
      </c>
      <c r="C36" s="119"/>
      <c r="D36" s="559" t="s">
        <v>63</v>
      </c>
      <c r="E36" s="560"/>
      <c r="F36" s="559" t="s">
        <v>64</v>
      </c>
      <c r="G36" s="561"/>
      <c r="H36" s="137"/>
    </row>
    <row r="37" spans="1:8" ht="26.25" customHeight="1" x14ac:dyDescent="0.4">
      <c r="A37" s="140" t="s">
        <v>65</v>
      </c>
      <c r="B37" s="141">
        <v>1</v>
      </c>
      <c r="C37" s="142" t="s">
        <v>66</v>
      </c>
      <c r="D37" s="143" t="s">
        <v>67</v>
      </c>
      <c r="E37" s="144" t="s">
        <v>68</v>
      </c>
      <c r="F37" s="143" t="s">
        <v>67</v>
      </c>
      <c r="G37" s="145" t="s">
        <v>68</v>
      </c>
      <c r="H37" s="137"/>
    </row>
    <row r="38" spans="1:8" ht="26.25" customHeight="1" x14ac:dyDescent="0.4">
      <c r="A38" s="140" t="s">
        <v>69</v>
      </c>
      <c r="B38" s="141">
        <v>1</v>
      </c>
      <c r="C38" s="146">
        <v>1</v>
      </c>
      <c r="D38" s="147">
        <v>22529370</v>
      </c>
      <c r="E38" s="148">
        <f>IF(ISBLANK(D38),"-",$D$48/$D$45*D38)</f>
        <v>21576601.231136106</v>
      </c>
      <c r="F38" s="147">
        <v>20869822</v>
      </c>
      <c r="G38" s="149">
        <f>IF(ISBLANK(F38),"-",$D$48/$F$45*F38)</f>
        <v>21343858.423660286</v>
      </c>
      <c r="H38" s="137"/>
    </row>
    <row r="39" spans="1:8" ht="26.25" customHeight="1" x14ac:dyDescent="0.4">
      <c r="A39" s="140" t="s">
        <v>70</v>
      </c>
      <c r="B39" s="141">
        <v>1</v>
      </c>
      <c r="C39" s="150">
        <v>2</v>
      </c>
      <c r="D39" s="151">
        <v>22441733</v>
      </c>
      <c r="E39" s="152">
        <f>IF(ISBLANK(D39),"-",$D$48/$D$45*D39)</f>
        <v>21492670.406523921</v>
      </c>
      <c r="F39" s="151">
        <v>20765950</v>
      </c>
      <c r="G39" s="153">
        <f>IF(ISBLANK(F39),"-",$D$48/$F$45*F39)</f>
        <v>21237627.078602217</v>
      </c>
      <c r="H39" s="137"/>
    </row>
    <row r="40" spans="1:8" ht="26.25" customHeight="1" x14ac:dyDescent="0.4">
      <c r="A40" s="140" t="s">
        <v>71</v>
      </c>
      <c r="B40" s="141">
        <v>1</v>
      </c>
      <c r="C40" s="150">
        <v>3</v>
      </c>
      <c r="D40" s="151">
        <v>21959613</v>
      </c>
      <c r="E40" s="152">
        <f>IF(ISBLANK(D40),"-",$D$48/$D$45*D40)</f>
        <v>21030939.297950741</v>
      </c>
      <c r="F40" s="151">
        <v>20874255</v>
      </c>
      <c r="G40" s="153">
        <f>IF(ISBLANK(F40),"-",$D$48/$F$45*F40)</f>
        <v>21348392.114670783</v>
      </c>
      <c r="H40" s="119"/>
    </row>
    <row r="41" spans="1:8" ht="26.25" customHeight="1" x14ac:dyDescent="0.4">
      <c r="A41" s="140" t="s">
        <v>72</v>
      </c>
      <c r="B41" s="141">
        <v>1</v>
      </c>
      <c r="C41" s="154">
        <v>4</v>
      </c>
      <c r="D41" s="155"/>
      <c r="E41" s="156" t="str">
        <f>IF(ISBLANK(D41),"-",$D$48/$D$45*D41)</f>
        <v>-</v>
      </c>
      <c r="F41" s="155"/>
      <c r="G41" s="157" t="str">
        <f>IF(ISBLANK(F41),"-",$D$48/$F$45*F41)</f>
        <v>-</v>
      </c>
      <c r="H41" s="119"/>
    </row>
    <row r="42" spans="1:8" ht="27" customHeight="1" x14ac:dyDescent="0.4">
      <c r="A42" s="140" t="s">
        <v>73</v>
      </c>
      <c r="B42" s="141">
        <v>1</v>
      </c>
      <c r="C42" s="158" t="s">
        <v>74</v>
      </c>
      <c r="D42" s="159">
        <f>AVERAGE(D38:D41)</f>
        <v>22310238.666666668</v>
      </c>
      <c r="E42" s="160">
        <f>AVERAGE(E38:E41)</f>
        <v>21366736.978536922</v>
      </c>
      <c r="F42" s="159">
        <f>AVERAGE(F38:F41)</f>
        <v>20836675.666666668</v>
      </c>
      <c r="G42" s="161">
        <f>AVERAGE(G38:G41)</f>
        <v>21309959.205644429</v>
      </c>
      <c r="H42" s="162"/>
    </row>
    <row r="43" spans="1:8" ht="26.25" customHeight="1" x14ac:dyDescent="0.4">
      <c r="A43" s="140" t="s">
        <v>75</v>
      </c>
      <c r="B43" s="141">
        <v>1</v>
      </c>
      <c r="C43" s="163" t="s">
        <v>76</v>
      </c>
      <c r="D43" s="164">
        <v>41.85</v>
      </c>
      <c r="E43" s="165"/>
      <c r="F43" s="164">
        <v>39.19</v>
      </c>
      <c r="G43" s="119"/>
      <c r="H43" s="162"/>
    </row>
    <row r="44" spans="1:8" ht="26.25" customHeight="1" x14ac:dyDescent="0.4">
      <c r="A44" s="140" t="s">
        <v>77</v>
      </c>
      <c r="B44" s="141">
        <v>1</v>
      </c>
      <c r="C44" s="166" t="s">
        <v>78</v>
      </c>
      <c r="D44" s="167">
        <f>D43*$B$34</f>
        <v>41.85</v>
      </c>
      <c r="E44" s="168"/>
      <c r="F44" s="167">
        <f>F43*$B$34</f>
        <v>39.19</v>
      </c>
      <c r="G44" s="119"/>
      <c r="H44" s="162"/>
    </row>
    <row r="45" spans="1:8" ht="19.5" customHeight="1" x14ac:dyDescent="0.3">
      <c r="A45" s="140" t="s">
        <v>79</v>
      </c>
      <c r="B45" s="169">
        <f>(B44/B43)*(B42/B41)*(B40/B39)*(B38/B37)*B36</f>
        <v>10</v>
      </c>
      <c r="C45" s="166" t="s">
        <v>80</v>
      </c>
      <c r="D45" s="170">
        <f>D44*$B$30/100</f>
        <v>41.766300000000001</v>
      </c>
      <c r="E45" s="171"/>
      <c r="F45" s="170">
        <f>F44*$B$30/100</f>
        <v>39.111619999999995</v>
      </c>
      <c r="G45" s="119"/>
      <c r="H45" s="162"/>
    </row>
    <row r="46" spans="1:8" ht="19.5" customHeight="1" x14ac:dyDescent="0.3">
      <c r="A46" s="541" t="s">
        <v>81</v>
      </c>
      <c r="B46" s="542"/>
      <c r="C46" s="166" t="s">
        <v>82</v>
      </c>
      <c r="D46" s="167">
        <f>D45/$B$45</f>
        <v>4.1766300000000003</v>
      </c>
      <c r="E46" s="171"/>
      <c r="F46" s="172">
        <f>F45/$B$45</f>
        <v>3.9111619999999996</v>
      </c>
      <c r="G46" s="119"/>
      <c r="H46" s="162"/>
    </row>
    <row r="47" spans="1:8" ht="27" customHeight="1" x14ac:dyDescent="0.4">
      <c r="A47" s="543"/>
      <c r="B47" s="544"/>
      <c r="C47" s="173" t="s">
        <v>83</v>
      </c>
      <c r="D47" s="174">
        <v>4</v>
      </c>
      <c r="E47" s="119"/>
      <c r="F47" s="175"/>
      <c r="G47" s="119"/>
      <c r="H47" s="162"/>
    </row>
    <row r="48" spans="1:8" ht="18.75" customHeight="1" x14ac:dyDescent="0.3">
      <c r="A48" s="119"/>
      <c r="B48" s="119"/>
      <c r="C48" s="176" t="s">
        <v>84</v>
      </c>
      <c r="D48" s="167">
        <f>D47*$B$45</f>
        <v>40</v>
      </c>
      <c r="E48" s="119"/>
      <c r="F48" s="175"/>
      <c r="G48" s="119"/>
      <c r="H48" s="162"/>
    </row>
    <row r="49" spans="1:8" ht="19.5" customHeight="1" x14ac:dyDescent="0.3">
      <c r="A49" s="119"/>
      <c r="B49" s="119"/>
      <c r="C49" s="177" t="s">
        <v>85</v>
      </c>
      <c r="D49" s="178">
        <f>D48/B34</f>
        <v>40</v>
      </c>
      <c r="E49" s="119"/>
      <c r="F49" s="175"/>
      <c r="G49" s="119"/>
      <c r="H49" s="162"/>
    </row>
    <row r="50" spans="1:8" ht="18.75" customHeight="1" x14ac:dyDescent="0.3">
      <c r="A50" s="119"/>
      <c r="B50" s="119"/>
      <c r="C50" s="138" t="s">
        <v>86</v>
      </c>
      <c r="D50" s="179">
        <f>AVERAGE(E38:E41,G38:G41)</f>
        <v>21338348.092090677</v>
      </c>
      <c r="E50" s="119"/>
      <c r="F50" s="180"/>
      <c r="G50" s="119"/>
      <c r="H50" s="162"/>
    </row>
    <row r="51" spans="1:8" ht="18.75" customHeight="1" x14ac:dyDescent="0.3">
      <c r="A51" s="119"/>
      <c r="B51" s="119"/>
      <c r="C51" s="173" t="s">
        <v>87</v>
      </c>
      <c r="D51" s="181">
        <f>STDEV(E38:E41,G38:G41)/D50</f>
        <v>9.0231382013797531E-3</v>
      </c>
      <c r="E51" s="119"/>
      <c r="F51" s="180"/>
      <c r="G51" s="119"/>
      <c r="H51" s="162"/>
    </row>
    <row r="52" spans="1:8" ht="19.5" customHeight="1" x14ac:dyDescent="0.3">
      <c r="A52" s="119"/>
      <c r="B52" s="119"/>
      <c r="C52" s="182" t="s">
        <v>20</v>
      </c>
      <c r="D52" s="183">
        <f>COUNT(E38:E41,G38:G41)</f>
        <v>6</v>
      </c>
      <c r="E52" s="119"/>
      <c r="F52" s="180"/>
      <c r="G52" s="119"/>
      <c r="H52" s="119"/>
    </row>
    <row r="53" spans="1:8" ht="18.75" customHeight="1" x14ac:dyDescent="0.3">
      <c r="A53" s="119"/>
      <c r="B53" s="119"/>
      <c r="C53" s="119"/>
      <c r="D53" s="119"/>
      <c r="E53" s="119"/>
      <c r="F53" s="119"/>
      <c r="G53" s="119"/>
      <c r="H53" s="119"/>
    </row>
    <row r="54" spans="1:8" ht="18.75" customHeight="1" x14ac:dyDescent="0.3">
      <c r="A54" s="120" t="s">
        <v>1</v>
      </c>
      <c r="B54" s="184" t="s">
        <v>88</v>
      </c>
      <c r="C54" s="119"/>
      <c r="D54" s="119"/>
      <c r="E54" s="119"/>
      <c r="F54" s="119"/>
      <c r="G54" s="119"/>
      <c r="H54" s="119"/>
    </row>
    <row r="55" spans="1:8" ht="18.75" customHeight="1" x14ac:dyDescent="0.3">
      <c r="A55" s="119" t="s">
        <v>89</v>
      </c>
      <c r="B55" s="185" t="str">
        <f>B21</f>
        <v>Each vial contains:  Artesunate 60 mg. The combi pack contains 1 mL ampoule of Sodium Bicarbonate Injection  BP 5% w/v and 5 mL ampoule of Sodium Chloride Injection BP  0.9 % w/v.</v>
      </c>
      <c r="C55" s="119"/>
      <c r="D55" s="119"/>
      <c r="E55" s="119"/>
      <c r="F55" s="119"/>
      <c r="G55" s="119"/>
      <c r="H55" s="119"/>
    </row>
    <row r="56" spans="1:8" ht="26.25" customHeight="1" x14ac:dyDescent="0.4">
      <c r="A56" s="186" t="s">
        <v>90</v>
      </c>
      <c r="B56" s="187">
        <v>60</v>
      </c>
      <c r="C56" s="119" t="str">
        <f>B20</f>
        <v xml:space="preserve">ARTESUNATE </v>
      </c>
      <c r="D56" s="119"/>
      <c r="E56" s="119"/>
      <c r="F56" s="119"/>
      <c r="G56" s="119"/>
      <c r="H56" s="188"/>
    </row>
    <row r="57" spans="1:8" ht="18.75" customHeight="1" x14ac:dyDescent="0.3">
      <c r="A57" s="185" t="s">
        <v>91</v>
      </c>
      <c r="B57" s="236">
        <f>Uniformity!D43</f>
        <v>57.723499999999873</v>
      </c>
      <c r="C57" s="119"/>
      <c r="D57" s="119"/>
      <c r="E57" s="119"/>
      <c r="F57" s="119"/>
      <c r="G57" s="119"/>
      <c r="H57" s="188"/>
    </row>
    <row r="58" spans="1:8" ht="19.5" customHeight="1" x14ac:dyDescent="0.3">
      <c r="A58" s="119"/>
      <c r="B58" s="119"/>
      <c r="C58" s="119"/>
      <c r="D58" s="119"/>
      <c r="E58" s="119"/>
      <c r="F58" s="119"/>
      <c r="G58" s="119"/>
      <c r="H58" s="188"/>
    </row>
    <row r="59" spans="1:8" ht="27" customHeight="1" x14ac:dyDescent="0.4">
      <c r="A59" s="138" t="s">
        <v>92</v>
      </c>
      <c r="B59" s="139">
        <v>50</v>
      </c>
      <c r="C59" s="119"/>
      <c r="D59" s="189" t="s">
        <v>93</v>
      </c>
      <c r="E59" s="190" t="s">
        <v>66</v>
      </c>
      <c r="F59" s="190" t="s">
        <v>67</v>
      </c>
      <c r="G59" s="190" t="s">
        <v>94</v>
      </c>
      <c r="H59" s="142" t="s">
        <v>95</v>
      </c>
    </row>
    <row r="60" spans="1:8" ht="26.25" customHeight="1" x14ac:dyDescent="0.4">
      <c r="A60" s="140" t="s">
        <v>96</v>
      </c>
      <c r="B60" s="141">
        <v>1</v>
      </c>
      <c r="C60" s="534" t="s">
        <v>97</v>
      </c>
      <c r="D60" s="537">
        <v>192.14</v>
      </c>
      <c r="E60" s="191">
        <v>1</v>
      </c>
      <c r="F60" s="192">
        <v>21333378</v>
      </c>
      <c r="G60" s="193">
        <f>IF(ISBLANK(F60),"-",(F60/$D$50*$D$47*$B$68)*($B$57/$D$60))</f>
        <v>60.070839116916659</v>
      </c>
      <c r="H60" s="194">
        <f t="shared" ref="H60:H71" si="0">IF(ISBLANK(F60),"-",G60/$B$56)</f>
        <v>1.0011806519486111</v>
      </c>
    </row>
    <row r="61" spans="1:8" ht="26.25" customHeight="1" x14ac:dyDescent="0.4">
      <c r="A61" s="140" t="s">
        <v>98</v>
      </c>
      <c r="B61" s="141">
        <v>1</v>
      </c>
      <c r="C61" s="535"/>
      <c r="D61" s="538"/>
      <c r="E61" s="195">
        <v>2</v>
      </c>
      <c r="F61" s="151">
        <v>21365489</v>
      </c>
      <c r="G61" s="196">
        <f>IF(ISBLANK(F61),"-",(F61/$D$50*$D$47*$B$68)*($B$57/$D$60))</f>
        <v>60.161257742362814</v>
      </c>
      <c r="H61" s="197">
        <f t="shared" si="0"/>
        <v>1.0026876290393802</v>
      </c>
    </row>
    <row r="62" spans="1:8" ht="26.25" customHeight="1" x14ac:dyDescent="0.4">
      <c r="A62" s="140" t="s">
        <v>99</v>
      </c>
      <c r="B62" s="141">
        <v>1</v>
      </c>
      <c r="C62" s="535"/>
      <c r="D62" s="538"/>
      <c r="E62" s="195">
        <v>3</v>
      </c>
      <c r="F62" s="151">
        <v>21277773</v>
      </c>
      <c r="G62" s="196">
        <f>IF(ISBLANK(F62),"-",(F62/$D$50*$D$47*$B$68)*($B$57/$D$60))</f>
        <v>59.914265741190782</v>
      </c>
      <c r="H62" s="197">
        <f t="shared" si="0"/>
        <v>0.99857109568651303</v>
      </c>
    </row>
    <row r="63" spans="1:8" ht="27" customHeight="1" x14ac:dyDescent="0.4">
      <c r="A63" s="140" t="s">
        <v>100</v>
      </c>
      <c r="B63" s="141">
        <v>1</v>
      </c>
      <c r="C63" s="536"/>
      <c r="D63" s="539"/>
      <c r="E63" s="198">
        <v>4</v>
      </c>
      <c r="F63" s="199"/>
      <c r="G63" s="196" t="str">
        <f>IF(ISBLANK(F63),"-",(F63/$D$50*$D$47*$B$68)*($B$57/$D$60))</f>
        <v>-</v>
      </c>
      <c r="H63" s="197" t="str">
        <f t="shared" si="0"/>
        <v>-</v>
      </c>
    </row>
    <row r="64" spans="1:8" ht="26.25" customHeight="1" x14ac:dyDescent="0.4">
      <c r="A64" s="140" t="s">
        <v>101</v>
      </c>
      <c r="B64" s="141">
        <v>1</v>
      </c>
      <c r="C64" s="534" t="s">
        <v>102</v>
      </c>
      <c r="D64" s="537">
        <v>190.95</v>
      </c>
      <c r="E64" s="191">
        <v>1</v>
      </c>
      <c r="F64" s="192">
        <v>20763510</v>
      </c>
      <c r="G64" s="200">
        <f>IF(ISBLANK(F64),"-",(F64/$D$50*$D$47*$B$68)*($B$57/$D$64))</f>
        <v>58.830557645990922</v>
      </c>
      <c r="H64" s="201">
        <f t="shared" si="0"/>
        <v>0.98050929409984866</v>
      </c>
    </row>
    <row r="65" spans="1:8" ht="26.25" customHeight="1" x14ac:dyDescent="0.4">
      <c r="A65" s="140" t="s">
        <v>103</v>
      </c>
      <c r="B65" s="141">
        <v>1</v>
      </c>
      <c r="C65" s="535"/>
      <c r="D65" s="538"/>
      <c r="E65" s="195">
        <v>2</v>
      </c>
      <c r="F65" s="151">
        <v>20863439</v>
      </c>
      <c r="G65" s="202">
        <f>IF(ISBLANK(F65),"-",(F65/$D$50*$D$47*$B$68)*($B$57/$D$64))</f>
        <v>59.113692761152393</v>
      </c>
      <c r="H65" s="203">
        <f t="shared" si="0"/>
        <v>0.98522821268587324</v>
      </c>
    </row>
    <row r="66" spans="1:8" ht="26.25" customHeight="1" x14ac:dyDescent="0.4">
      <c r="A66" s="140" t="s">
        <v>104</v>
      </c>
      <c r="B66" s="141">
        <v>1</v>
      </c>
      <c r="C66" s="535"/>
      <c r="D66" s="538"/>
      <c r="E66" s="195">
        <v>3</v>
      </c>
      <c r="F66" s="151">
        <v>20876471</v>
      </c>
      <c r="G66" s="202">
        <f>IF(ISBLANK(F66),"-",(F66/$D$50*$D$47*$B$68)*($B$57/$D$64))</f>
        <v>59.150617145673237</v>
      </c>
      <c r="H66" s="203">
        <f t="shared" si="0"/>
        <v>0.98584361909455398</v>
      </c>
    </row>
    <row r="67" spans="1:8" ht="27" customHeight="1" x14ac:dyDescent="0.4">
      <c r="A67" s="140" t="s">
        <v>105</v>
      </c>
      <c r="B67" s="141">
        <v>1</v>
      </c>
      <c r="C67" s="536"/>
      <c r="D67" s="539"/>
      <c r="E67" s="198">
        <v>4</v>
      </c>
      <c r="F67" s="199"/>
      <c r="G67" s="204" t="str">
        <f>IF(ISBLANK(F67),"-",(F67/$D$50*$D$47*$B$68)*($B$57/$D$64))</f>
        <v>-</v>
      </c>
      <c r="H67" s="205" t="str">
        <f t="shared" si="0"/>
        <v>-</v>
      </c>
    </row>
    <row r="68" spans="1:8" ht="26.25" customHeight="1" x14ac:dyDescent="0.4">
      <c r="A68" s="140" t="s">
        <v>106</v>
      </c>
      <c r="B68" s="206">
        <f>(B67/B66)*(B65/B64)*(B63/B62)*(B61/B60)*B59</f>
        <v>50</v>
      </c>
      <c r="C68" s="534" t="s">
        <v>107</v>
      </c>
      <c r="D68" s="537">
        <v>188.93</v>
      </c>
      <c r="E68" s="191">
        <v>1</v>
      </c>
      <c r="F68" s="192">
        <v>20535303</v>
      </c>
      <c r="G68" s="200">
        <f>IF(ISBLANK(F68),"-",(F68/$D$50*$D$47*$B$68)*($B$57/$D$68))</f>
        <v>58.806055176913439</v>
      </c>
      <c r="H68" s="197">
        <f t="shared" si="0"/>
        <v>0.98010091961522394</v>
      </c>
    </row>
    <row r="69" spans="1:8" ht="27" customHeight="1" x14ac:dyDescent="0.4">
      <c r="A69" s="182" t="s">
        <v>108</v>
      </c>
      <c r="B69" s="207">
        <f>(D47*B68)/B56*B57</f>
        <v>192.41166666666626</v>
      </c>
      <c r="C69" s="535"/>
      <c r="D69" s="538"/>
      <c r="E69" s="195">
        <v>2</v>
      </c>
      <c r="F69" s="151">
        <v>20550989</v>
      </c>
      <c r="G69" s="202">
        <f>IF(ISBLANK(F69),"-",(F69/$D$50*$D$47*$B$68)*($B$57/$D$68))</f>
        <v>58.850974493736032</v>
      </c>
      <c r="H69" s="197">
        <f t="shared" si="0"/>
        <v>0.98084957489560054</v>
      </c>
    </row>
    <row r="70" spans="1:8" ht="26.25" customHeight="1" x14ac:dyDescent="0.4">
      <c r="A70" s="541" t="s">
        <v>81</v>
      </c>
      <c r="B70" s="542"/>
      <c r="C70" s="535"/>
      <c r="D70" s="538"/>
      <c r="E70" s="195">
        <v>3</v>
      </c>
      <c r="F70" s="151">
        <v>20588588</v>
      </c>
      <c r="G70" s="202">
        <f>IF(ISBLANK(F70),"-",(F70/$D$50*$D$47*$B$68)*($B$57/$D$68))</f>
        <v>58.958645116789256</v>
      </c>
      <c r="H70" s="197">
        <f t="shared" si="0"/>
        <v>0.98264408527982094</v>
      </c>
    </row>
    <row r="71" spans="1:8" ht="27" customHeight="1" x14ac:dyDescent="0.4">
      <c r="A71" s="543"/>
      <c r="B71" s="544"/>
      <c r="C71" s="540"/>
      <c r="D71" s="539"/>
      <c r="E71" s="198">
        <v>4</v>
      </c>
      <c r="F71" s="199"/>
      <c r="G71" s="204" t="str">
        <f>IF(ISBLANK(F71),"-",(F71/$D$50*$D$47*$B$68)*($B$57/$D$68))</f>
        <v>-</v>
      </c>
      <c r="H71" s="208" t="str">
        <f t="shared" si="0"/>
        <v>-</v>
      </c>
    </row>
    <row r="72" spans="1:8" ht="26.25" customHeight="1" x14ac:dyDescent="0.4">
      <c r="A72" s="209"/>
      <c r="B72" s="209"/>
      <c r="C72" s="209"/>
      <c r="D72" s="209"/>
      <c r="E72" s="209"/>
      <c r="F72" s="210"/>
      <c r="G72" s="211" t="s">
        <v>74</v>
      </c>
      <c r="H72" s="212">
        <f>AVERAGE(H60:H71)</f>
        <v>0.98862389803838069</v>
      </c>
    </row>
    <row r="73" spans="1:8" ht="26.25" customHeight="1" x14ac:dyDescent="0.4">
      <c r="A73" s="119"/>
      <c r="B73" s="119"/>
      <c r="C73" s="209"/>
      <c r="D73" s="209"/>
      <c r="E73" s="209"/>
      <c r="F73" s="210"/>
      <c r="G73" s="213" t="s">
        <v>87</v>
      </c>
      <c r="H73" s="214">
        <f>STDEV(H60:H71)/H72</f>
        <v>9.5180752765877171E-3</v>
      </c>
    </row>
    <row r="74" spans="1:8" ht="27" customHeight="1" x14ac:dyDescent="0.4">
      <c r="A74" s="209"/>
      <c r="B74" s="209"/>
      <c r="C74" s="210"/>
      <c r="D74" s="210"/>
      <c r="E74" s="215"/>
      <c r="F74" s="210"/>
      <c r="G74" s="216" t="s">
        <v>20</v>
      </c>
      <c r="H74" s="217">
        <f>COUNT(H60:H71)</f>
        <v>9</v>
      </c>
    </row>
    <row r="75" spans="1:8" ht="18.75" customHeight="1" x14ac:dyDescent="0.3">
      <c r="A75" s="218"/>
      <c r="B75" s="218"/>
      <c r="C75" s="168"/>
      <c r="D75" s="168"/>
      <c r="E75" s="171"/>
      <c r="F75" s="168"/>
      <c r="G75" s="219"/>
      <c r="H75" s="220"/>
    </row>
    <row r="76" spans="1:8" ht="26.25" customHeight="1" x14ac:dyDescent="0.4">
      <c r="A76" s="126" t="s">
        <v>109</v>
      </c>
      <c r="B76" s="221" t="s">
        <v>110</v>
      </c>
      <c r="C76" s="545" t="str">
        <f>B20</f>
        <v xml:space="preserve">ARTESUNATE </v>
      </c>
      <c r="D76" s="545"/>
      <c r="E76" s="222" t="s">
        <v>111</v>
      </c>
      <c r="F76" s="222"/>
      <c r="G76" s="223">
        <f>H72</f>
        <v>0.98862389803838069</v>
      </c>
      <c r="H76" s="220"/>
    </row>
    <row r="77" spans="1:8" ht="19.5" customHeight="1" x14ac:dyDescent="0.3">
      <c r="A77" s="224"/>
      <c r="B77" s="224"/>
      <c r="C77" s="225"/>
      <c r="D77" s="225"/>
      <c r="E77" s="225"/>
      <c r="F77" s="225"/>
      <c r="G77" s="225"/>
      <c r="H77" s="225"/>
    </row>
    <row r="78" spans="1:8" ht="18.75" customHeight="1" x14ac:dyDescent="0.3">
      <c r="A78" s="119"/>
      <c r="B78" s="533" t="s">
        <v>26</v>
      </c>
      <c r="C78" s="533"/>
      <c r="D78" s="119"/>
      <c r="E78" s="226" t="s">
        <v>27</v>
      </c>
      <c r="F78" s="227"/>
      <c r="G78" s="533" t="s">
        <v>28</v>
      </c>
      <c r="H78" s="533"/>
    </row>
    <row r="79" spans="1:8" ht="60" customHeight="1" x14ac:dyDescent="0.3">
      <c r="A79" s="228" t="s">
        <v>29</v>
      </c>
      <c r="B79" s="229"/>
      <c r="C79" s="229"/>
      <c r="D79" s="119"/>
      <c r="E79" s="230"/>
      <c r="F79" s="231"/>
      <c r="G79" s="232"/>
      <c r="H79" s="232"/>
    </row>
    <row r="80" spans="1:8" ht="60" customHeight="1" x14ac:dyDescent="0.3">
      <c r="A80" s="228" t="s">
        <v>30</v>
      </c>
      <c r="B80" s="233"/>
      <c r="C80" s="233"/>
      <c r="D80" s="119"/>
      <c r="E80" s="234"/>
      <c r="F80" s="231"/>
      <c r="G80" s="235"/>
      <c r="H80" s="235"/>
    </row>
    <row r="250" spans="1:1" x14ac:dyDescent="0.2">
      <c r="A250">
        <v>5</v>
      </c>
    </row>
  </sheetData>
  <sheetProtection password="F258" sheet="1" objects="1" scenarios="1" formatCells="0" formatColumns="0"/>
  <mergeCells count="23">
    <mergeCell ref="A1:H7"/>
    <mergeCell ref="A8:H14"/>
    <mergeCell ref="C60:C63"/>
    <mergeCell ref="D60:D63"/>
    <mergeCell ref="A16:H16"/>
    <mergeCell ref="B18:E18"/>
    <mergeCell ref="B21:H21"/>
    <mergeCell ref="B26:C26"/>
    <mergeCell ref="B27:C27"/>
    <mergeCell ref="C29:H29"/>
    <mergeCell ref="C31:H31"/>
    <mergeCell ref="C32:H32"/>
    <mergeCell ref="D36:E36"/>
    <mergeCell ref="F36:G36"/>
    <mergeCell ref="A46:B47"/>
    <mergeCell ref="B78:C78"/>
    <mergeCell ref="G78:H78"/>
    <mergeCell ref="C64:C67"/>
    <mergeCell ref="D64:D67"/>
    <mergeCell ref="C68:C71"/>
    <mergeCell ref="D68:D71"/>
    <mergeCell ref="A70:B71"/>
    <mergeCell ref="C76:D76"/>
  </mergeCells>
  <conditionalFormatting sqref="D51">
    <cfRule type="cellIs" dxfId="15" priority="1" operator="greaterThan">
      <formula>0.02</formula>
    </cfRule>
  </conditionalFormatting>
  <conditionalFormatting sqref="H73">
    <cfRule type="cellIs" dxfId="14" priority="2" operator="greaterThan">
      <formula>0.02</formula>
    </cfRule>
  </conditionalFormatting>
  <pageMargins left="0.7" right="0.7" top="0.75" bottom="0.75" header="0.3" footer="0.3"/>
  <pageSetup scale="31" orientation="portrait" r:id="rId1"/>
  <headerFooter>
    <oddHeader>&amp;LVer 2</oddHeader>
    <oddFooter>&amp;LNQCL/ADDO/014&amp;CPage &amp;P of &amp;N&amp;R&amp;D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view="pageLayout" zoomScale="55" zoomScaleNormal="75" zoomScalePageLayoutView="55" workbookViewId="0">
      <selection sqref="A1:I67"/>
    </sheetView>
  </sheetViews>
  <sheetFormatPr defaultRowHeight="16.5" x14ac:dyDescent="0.3"/>
  <cols>
    <col min="1" max="1" width="66.28515625" style="6" customWidth="1"/>
    <col min="2" max="2" width="32.28515625" style="6" customWidth="1"/>
    <col min="3" max="3" width="33.28515625" style="6" customWidth="1"/>
    <col min="4" max="4" width="30.5703125" style="6" customWidth="1"/>
    <col min="5" max="5" width="33.5703125" style="6" customWidth="1"/>
    <col min="6" max="6" width="39.85546875" style="6" customWidth="1"/>
    <col min="7" max="7" width="31.7109375" style="6" customWidth="1"/>
    <col min="8" max="8" width="31.140625" style="6" customWidth="1"/>
    <col min="9" max="9" width="32.28515625" style="1" customWidth="1"/>
    <col min="10" max="10" width="22.28515625" style="1" customWidth="1"/>
    <col min="11" max="11" width="19.5703125" style="1" customWidth="1"/>
    <col min="12" max="12" width="21.140625" style="1" customWidth="1"/>
    <col min="13" max="13" width="9.140625" style="1" customWidth="1"/>
  </cols>
  <sheetData>
    <row r="1" spans="1:9" ht="15" x14ac:dyDescent="0.3">
      <c r="A1" s="546" t="s">
        <v>112</v>
      </c>
      <c r="B1" s="546"/>
      <c r="C1" s="546"/>
      <c r="D1" s="546"/>
      <c r="E1" s="546"/>
      <c r="F1" s="546"/>
      <c r="G1" s="546"/>
      <c r="H1" s="546"/>
      <c r="I1" s="546"/>
    </row>
    <row r="2" spans="1:9" ht="15" x14ac:dyDescent="0.3">
      <c r="A2" s="546"/>
      <c r="B2" s="546"/>
      <c r="C2" s="546"/>
      <c r="D2" s="546"/>
      <c r="E2" s="546"/>
      <c r="F2" s="546"/>
      <c r="G2" s="546"/>
      <c r="H2" s="546"/>
      <c r="I2" s="546"/>
    </row>
    <row r="3" spans="1:9" ht="15" x14ac:dyDescent="0.3">
      <c r="A3" s="546"/>
      <c r="B3" s="546"/>
      <c r="C3" s="546"/>
      <c r="D3" s="546"/>
      <c r="E3" s="546"/>
      <c r="F3" s="546"/>
      <c r="G3" s="546"/>
      <c r="H3" s="546"/>
      <c r="I3" s="546"/>
    </row>
    <row r="4" spans="1:9" ht="15" x14ac:dyDescent="0.3">
      <c r="A4" s="546"/>
      <c r="B4" s="546"/>
      <c r="C4" s="546"/>
      <c r="D4" s="546"/>
      <c r="E4" s="546"/>
      <c r="F4" s="546"/>
      <c r="G4" s="546"/>
      <c r="H4" s="546"/>
      <c r="I4" s="546"/>
    </row>
    <row r="5" spans="1:9" ht="15" x14ac:dyDescent="0.3">
      <c r="A5" s="546"/>
      <c r="B5" s="546"/>
      <c r="C5" s="546"/>
      <c r="D5" s="546"/>
      <c r="E5" s="546"/>
      <c r="F5" s="546"/>
      <c r="G5" s="546"/>
      <c r="H5" s="546"/>
      <c r="I5" s="546"/>
    </row>
    <row r="6" spans="1:9" ht="15" x14ac:dyDescent="0.3">
      <c r="A6" s="546"/>
      <c r="B6" s="546"/>
      <c r="C6" s="546"/>
      <c r="D6" s="546"/>
      <c r="E6" s="546"/>
      <c r="F6" s="546"/>
      <c r="G6" s="546"/>
      <c r="H6" s="546"/>
      <c r="I6" s="546"/>
    </row>
    <row r="7" spans="1:9" ht="15" x14ac:dyDescent="0.3">
      <c r="A7" s="546"/>
      <c r="B7" s="546"/>
      <c r="C7" s="546"/>
      <c r="D7" s="546"/>
      <c r="E7" s="546"/>
      <c r="F7" s="546"/>
      <c r="G7" s="546"/>
      <c r="H7" s="546"/>
      <c r="I7" s="546"/>
    </row>
    <row r="8" spans="1:9" ht="15" x14ac:dyDescent="0.3">
      <c r="A8" s="547" t="s">
        <v>50</v>
      </c>
      <c r="B8" s="547"/>
      <c r="C8" s="547"/>
      <c r="D8" s="547"/>
      <c r="E8" s="547"/>
      <c r="F8" s="547"/>
      <c r="G8" s="547"/>
      <c r="H8" s="547"/>
      <c r="I8" s="547"/>
    </row>
    <row r="9" spans="1:9" ht="15" x14ac:dyDescent="0.3">
      <c r="A9" s="547"/>
      <c r="B9" s="547"/>
      <c r="C9" s="547"/>
      <c r="D9" s="547"/>
      <c r="E9" s="547"/>
      <c r="F9" s="547"/>
      <c r="G9" s="547"/>
      <c r="H9" s="547"/>
      <c r="I9" s="547"/>
    </row>
    <row r="10" spans="1:9" ht="15" x14ac:dyDescent="0.3">
      <c r="A10" s="547"/>
      <c r="B10" s="547"/>
      <c r="C10" s="547"/>
      <c r="D10" s="547"/>
      <c r="E10" s="547"/>
      <c r="F10" s="547"/>
      <c r="G10" s="547"/>
      <c r="H10" s="547"/>
      <c r="I10" s="547"/>
    </row>
    <row r="11" spans="1:9" ht="15" x14ac:dyDescent="0.3">
      <c r="A11" s="547"/>
      <c r="B11" s="547"/>
      <c r="C11" s="547"/>
      <c r="D11" s="547"/>
      <c r="E11" s="547"/>
      <c r="F11" s="547"/>
      <c r="G11" s="547"/>
      <c r="H11" s="547"/>
      <c r="I11" s="547"/>
    </row>
    <row r="12" spans="1:9" ht="15" x14ac:dyDescent="0.3">
      <c r="A12" s="547"/>
      <c r="B12" s="547"/>
      <c r="C12" s="547"/>
      <c r="D12" s="547"/>
      <c r="E12" s="547"/>
      <c r="F12" s="547"/>
      <c r="G12" s="547"/>
      <c r="H12" s="547"/>
      <c r="I12" s="547"/>
    </row>
    <row r="13" spans="1:9" ht="15" x14ac:dyDescent="0.3">
      <c r="A13" s="547"/>
      <c r="B13" s="547"/>
      <c r="C13" s="547"/>
      <c r="D13" s="547"/>
      <c r="E13" s="547"/>
      <c r="F13" s="547"/>
      <c r="G13" s="547"/>
      <c r="H13" s="547"/>
      <c r="I13" s="547"/>
    </row>
    <row r="14" spans="1:9" ht="15" x14ac:dyDescent="0.3">
      <c r="A14" s="547"/>
      <c r="B14" s="547"/>
      <c r="C14" s="547"/>
      <c r="D14" s="547"/>
      <c r="E14" s="547"/>
      <c r="F14" s="547"/>
      <c r="G14" s="547"/>
      <c r="H14" s="547"/>
      <c r="I14" s="547"/>
    </row>
    <row r="15" spans="1:9" ht="19.5" customHeight="1" x14ac:dyDescent="0.3"/>
    <row r="16" spans="1:9" ht="19.5" customHeight="1" x14ac:dyDescent="0.3">
      <c r="A16" s="564" t="s">
        <v>31</v>
      </c>
      <c r="B16" s="565"/>
      <c r="C16" s="565"/>
      <c r="D16" s="565"/>
      <c r="E16" s="565"/>
      <c r="F16" s="565"/>
      <c r="G16" s="565"/>
      <c r="H16" s="566"/>
    </row>
    <row r="17" spans="1:14" ht="18.75" x14ac:dyDescent="0.3">
      <c r="A17" s="567" t="s">
        <v>51</v>
      </c>
      <c r="B17" s="567"/>
      <c r="C17" s="567"/>
      <c r="D17" s="567"/>
      <c r="E17" s="567"/>
      <c r="F17" s="567"/>
      <c r="G17" s="567"/>
      <c r="H17" s="567"/>
    </row>
    <row r="18" spans="1:14" ht="26.25" x14ac:dyDescent="0.4">
      <c r="A18" s="244" t="s">
        <v>33</v>
      </c>
      <c r="B18" s="551" t="s">
        <v>148</v>
      </c>
      <c r="C18" s="551"/>
      <c r="D18" s="551"/>
      <c r="E18" s="551"/>
    </row>
    <row r="19" spans="1:14" ht="18.75" x14ac:dyDescent="0.3">
      <c r="A19" s="244" t="s">
        <v>34</v>
      </c>
      <c r="B19" s="274" t="s">
        <v>149</v>
      </c>
      <c r="C19" s="363">
        <v>22</v>
      </c>
    </row>
    <row r="20" spans="1:14" ht="18.75" x14ac:dyDescent="0.3">
      <c r="A20" s="244" t="s">
        <v>35</v>
      </c>
      <c r="B20" s="274" t="s">
        <v>147</v>
      </c>
    </row>
    <row r="21" spans="1:14" ht="18.75" x14ac:dyDescent="0.3">
      <c r="A21" s="244" t="s">
        <v>36</v>
      </c>
      <c r="B21" s="245" t="s">
        <v>11</v>
      </c>
      <c r="C21" s="245"/>
      <c r="D21" s="245"/>
      <c r="E21" s="245"/>
      <c r="F21" s="245"/>
      <c r="G21" s="245"/>
      <c r="H21" s="245"/>
      <c r="I21" s="241"/>
    </row>
    <row r="22" spans="1:14" ht="18.75" x14ac:dyDescent="0.3">
      <c r="A22" s="244" t="s">
        <v>37</v>
      </c>
      <c r="B22" s="275" t="s">
        <v>12</v>
      </c>
    </row>
    <row r="23" spans="1:14" ht="18.75" x14ac:dyDescent="0.3">
      <c r="A23" s="244" t="s">
        <v>38</v>
      </c>
      <c r="B23" s="275">
        <v>42251</v>
      </c>
    </row>
    <row r="24" spans="1:14" ht="18.75" x14ac:dyDescent="0.3">
      <c r="A24" s="244"/>
      <c r="B24" s="246"/>
    </row>
    <row r="25" spans="1:14" ht="18.75" x14ac:dyDescent="0.3">
      <c r="A25" s="247" t="s">
        <v>1</v>
      </c>
      <c r="B25" s="253" t="s">
        <v>113</v>
      </c>
    </row>
    <row r="26" spans="1:14" s="37" customFormat="1" ht="18.75" x14ac:dyDescent="0.3">
      <c r="A26" s="248"/>
      <c r="B26" s="249"/>
      <c r="C26" s="271"/>
      <c r="D26" s="271"/>
      <c r="E26" s="271"/>
      <c r="F26" s="271"/>
      <c r="G26" s="243"/>
      <c r="H26" s="271"/>
      <c r="I26" s="272"/>
      <c r="J26" s="272"/>
      <c r="K26" s="272"/>
      <c r="L26" s="238"/>
      <c r="M26" s="238"/>
      <c r="N26" s="273"/>
    </row>
    <row r="27" spans="1:14" s="37" customFormat="1" ht="26.25" customHeight="1" x14ac:dyDescent="0.4">
      <c r="A27" s="282" t="s">
        <v>4</v>
      </c>
      <c r="B27" s="307" t="s">
        <v>146</v>
      </c>
      <c r="C27" s="305"/>
      <c r="D27" s="290"/>
      <c r="E27" s="283"/>
      <c r="F27" s="283"/>
      <c r="G27" s="283"/>
      <c r="H27" s="271"/>
      <c r="I27" s="272"/>
      <c r="J27" s="272"/>
      <c r="K27" s="272"/>
      <c r="L27" s="238"/>
      <c r="M27" s="238"/>
      <c r="N27" s="273"/>
    </row>
    <row r="28" spans="1:14" s="37" customFormat="1" ht="26.25" customHeight="1" x14ac:dyDescent="0.4">
      <c r="A28" s="250" t="s">
        <v>114</v>
      </c>
      <c r="B28" s="305">
        <v>105.99</v>
      </c>
      <c r="C28" s="306"/>
      <c r="D28" s="281"/>
      <c r="E28" s="281"/>
      <c r="F28" s="281"/>
      <c r="G28" s="281"/>
      <c r="H28" s="279"/>
      <c r="I28" s="272"/>
      <c r="J28" s="272"/>
      <c r="K28" s="272"/>
      <c r="L28" s="238"/>
      <c r="M28" s="238"/>
      <c r="N28" s="273"/>
    </row>
    <row r="29" spans="1:14" s="37" customFormat="1" ht="26.25" customHeight="1" x14ac:dyDescent="0.4">
      <c r="A29" s="331" t="s">
        <v>115</v>
      </c>
      <c r="B29" s="332">
        <v>0.5</v>
      </c>
      <c r="C29" s="306"/>
      <c r="D29" s="281"/>
      <c r="E29" s="281"/>
      <c r="F29" s="281"/>
      <c r="G29" s="281"/>
      <c r="H29" s="279"/>
      <c r="I29" s="272"/>
      <c r="J29" s="272"/>
      <c r="K29" s="272"/>
      <c r="L29" s="238"/>
      <c r="M29" s="238"/>
      <c r="N29" s="273"/>
    </row>
    <row r="30" spans="1:14" s="37" customFormat="1" ht="18.75" x14ac:dyDescent="0.3">
      <c r="A30" s="296" t="s">
        <v>116</v>
      </c>
      <c r="B30" s="291">
        <v>2</v>
      </c>
      <c r="C30" s="292" t="s">
        <v>117</v>
      </c>
      <c r="D30" s="291">
        <v>1</v>
      </c>
      <c r="F30" s="271"/>
      <c r="G30" s="243"/>
      <c r="H30" s="271"/>
      <c r="I30" s="272"/>
      <c r="J30" s="272"/>
      <c r="K30" s="272"/>
      <c r="L30" s="238"/>
      <c r="M30" s="238"/>
      <c r="N30" s="273"/>
    </row>
    <row r="31" spans="1:14" s="37" customFormat="1" ht="18.75" x14ac:dyDescent="0.3">
      <c r="A31" s="248"/>
      <c r="B31" s="249"/>
      <c r="C31" s="271"/>
      <c r="D31" s="271"/>
      <c r="E31" s="271"/>
      <c r="F31" s="271"/>
      <c r="G31" s="243"/>
      <c r="H31" s="271"/>
      <c r="I31" s="272"/>
      <c r="J31" s="272"/>
      <c r="K31" s="272"/>
      <c r="L31" s="238"/>
      <c r="M31" s="238"/>
      <c r="N31" s="273"/>
    </row>
    <row r="32" spans="1:14" s="37" customFormat="1" ht="19.5" customHeight="1" x14ac:dyDescent="0.3">
      <c r="A32" s="248"/>
      <c r="B32" s="249"/>
      <c r="C32" s="271"/>
      <c r="D32" s="271"/>
      <c r="E32" s="271"/>
      <c r="F32" s="271"/>
      <c r="G32" s="243"/>
      <c r="H32" s="271"/>
      <c r="I32" s="272"/>
      <c r="J32" s="272"/>
      <c r="K32" s="272"/>
      <c r="L32" s="238"/>
      <c r="M32" s="238"/>
      <c r="N32" s="273"/>
    </row>
    <row r="33" spans="1:14" s="37" customFormat="1" ht="19.5" customHeight="1" x14ac:dyDescent="0.3">
      <c r="A33" s="257" t="s">
        <v>118</v>
      </c>
      <c r="B33" s="257" t="s">
        <v>119</v>
      </c>
      <c r="C33" s="300" t="s">
        <v>120</v>
      </c>
      <c r="D33" s="257" t="s">
        <v>121</v>
      </c>
      <c r="E33" s="304" t="s">
        <v>122</v>
      </c>
      <c r="F33" s="308" t="s">
        <v>123</v>
      </c>
      <c r="G33" s="257" t="s">
        <v>124</v>
      </c>
      <c r="J33" s="272"/>
      <c r="K33" s="272"/>
      <c r="L33" s="238"/>
      <c r="M33" s="238"/>
      <c r="N33" s="273"/>
    </row>
    <row r="34" spans="1:14" s="37" customFormat="1" ht="26.25" customHeight="1" x14ac:dyDescent="0.4">
      <c r="A34" s="293" t="s">
        <v>125</v>
      </c>
      <c r="B34" s="297">
        <v>249.54</v>
      </c>
      <c r="C34" s="301">
        <f>IF(ISBLANK(B34), "-",B34/$B$28*($B$30/$D$30))</f>
        <v>4.7087461081234077</v>
      </c>
      <c r="D34" s="365">
        <v>9.1</v>
      </c>
      <c r="E34" s="333">
        <f>IF(ISBLANK(B34), "-",C34/D34)</f>
        <v>0.51744462726630858</v>
      </c>
      <c r="F34" s="342">
        <f>IF(ISBLANK(B34), "-",(E34-$B$29)/$B$29)</f>
        <v>3.4889254532617153E-2</v>
      </c>
      <c r="G34" s="336">
        <f>IF(ISBLANK(B34),"-",E34/$B$29)</f>
        <v>1.0348892545326172</v>
      </c>
      <c r="J34" s="272"/>
      <c r="K34" s="272"/>
      <c r="L34" s="238"/>
      <c r="M34" s="238"/>
      <c r="N34" s="273"/>
    </row>
    <row r="35" spans="1:14" s="37" customFormat="1" ht="26.25" customHeight="1" x14ac:dyDescent="0.4">
      <c r="A35" s="294" t="s">
        <v>126</v>
      </c>
      <c r="B35" s="298">
        <v>249.59</v>
      </c>
      <c r="C35" s="302">
        <f>IF(ISBLANK(B35), "-",B35/$B$28*($B$30/$D$30))</f>
        <v>4.7096895933578642</v>
      </c>
      <c r="D35" s="366">
        <v>9.1</v>
      </c>
      <c r="E35" s="334">
        <f>IF(ISBLANK(B35), "-",C35/D35)</f>
        <v>0.51754830696240273</v>
      </c>
      <c r="F35" s="343">
        <f>IF(ISBLANK(B35), "-",(E35-$B$29)/$B$29)</f>
        <v>3.5096613924805453E-2</v>
      </c>
      <c r="G35" s="337">
        <f>IF(ISBLANK(B35),"-",E35/$B$29)</f>
        <v>1.0350966139248055</v>
      </c>
      <c r="J35" s="272"/>
      <c r="K35" s="272"/>
      <c r="L35" s="238"/>
      <c r="M35" s="238"/>
      <c r="N35" s="273"/>
    </row>
    <row r="36" spans="1:14" s="37" customFormat="1" ht="26.25" customHeight="1" x14ac:dyDescent="0.4">
      <c r="A36" s="294" t="s">
        <v>127</v>
      </c>
      <c r="B36" s="298">
        <v>249.86</v>
      </c>
      <c r="C36" s="302">
        <f>IF(ISBLANK(B36), "-",B36/$B$28*($B$30/$D$30))</f>
        <v>4.714784413623927</v>
      </c>
      <c r="D36" s="366">
        <v>9.1</v>
      </c>
      <c r="E36" s="334">
        <f>IF(ISBLANK(B36), "-",C36/D36)</f>
        <v>0.51810817732131065</v>
      </c>
      <c r="F36" s="343">
        <f>IF(ISBLANK(B36), "-",(E36-$B$29)/$B$29)</f>
        <v>3.6216354642621296E-2</v>
      </c>
      <c r="G36" s="337">
        <f>IF(ISBLANK(B36),"-",E36/$B$29)</f>
        <v>1.0362163546426213</v>
      </c>
      <c r="J36" s="272"/>
      <c r="K36" s="272"/>
      <c r="L36" s="238"/>
      <c r="M36" s="238"/>
      <c r="N36" s="273"/>
    </row>
    <row r="37" spans="1:14" s="37" customFormat="1" ht="27" customHeight="1" x14ac:dyDescent="0.4">
      <c r="A37" s="295" t="s">
        <v>128</v>
      </c>
      <c r="B37" s="299"/>
      <c r="C37" s="303" t="str">
        <f>IF(ISBLANK(B37), "-",B37/$B$28*($B$30/$D$30))</f>
        <v>-</v>
      </c>
      <c r="D37" s="367"/>
      <c r="E37" s="335" t="str">
        <f>IF(ISBLANK(B37), "-",C37/D37)</f>
        <v>-</v>
      </c>
      <c r="F37" s="344" t="str">
        <f>IF(ISBLANK(B37), "-",(E37-$B$29)/$B$29)</f>
        <v>-</v>
      </c>
      <c r="G37" s="338" t="str">
        <f>IF(ISBLANK(B37),"-",E37/$B$29)</f>
        <v>-</v>
      </c>
      <c r="J37" s="272"/>
      <c r="K37" s="272"/>
      <c r="L37" s="238"/>
      <c r="M37" s="238"/>
      <c r="N37" s="273"/>
    </row>
    <row r="38" spans="1:14" ht="19.5" customHeight="1" x14ac:dyDescent="0.3">
      <c r="A38" s="237"/>
      <c r="B38" s="237"/>
      <c r="C38" s="237"/>
      <c r="D38" s="321" t="s">
        <v>129</v>
      </c>
      <c r="E38" s="289">
        <f>AVERAGE(E34:E37)</f>
        <v>0.51770037051667395</v>
      </c>
      <c r="F38" s="361">
        <f>AVERAGE(F34:F37)</f>
        <v>3.540074103334797E-2</v>
      </c>
      <c r="G38" s="360">
        <f>AVERAGE(G34:G37)</f>
        <v>1.0354007410333479</v>
      </c>
      <c r="H38" s="237"/>
      <c r="L38" s="238"/>
      <c r="M38" s="238"/>
      <c r="N38" s="239"/>
    </row>
    <row r="39" spans="1:14" ht="18.75" x14ac:dyDescent="0.3">
      <c r="A39" s="237"/>
      <c r="B39" s="276"/>
      <c r="C39" s="278"/>
      <c r="D39" s="285" t="s">
        <v>87</v>
      </c>
      <c r="E39" s="286">
        <f>STDEV(E34:E37)/E38</f>
        <v>6.8950193373340746E-4</v>
      </c>
      <c r="F39" s="340"/>
      <c r="G39" s="237"/>
      <c r="H39" s="237"/>
    </row>
    <row r="40" spans="1:14" ht="19.5" customHeight="1" x14ac:dyDescent="0.3">
      <c r="A40" s="237"/>
      <c r="B40" s="276"/>
      <c r="C40" s="278"/>
      <c r="D40" s="287" t="s">
        <v>20</v>
      </c>
      <c r="E40" s="288">
        <f>COUNT(E34:E37)</f>
        <v>3</v>
      </c>
      <c r="F40" s="341"/>
      <c r="G40" s="237"/>
      <c r="H40" s="237"/>
    </row>
    <row r="41" spans="1:14" ht="18.75" x14ac:dyDescent="0.3">
      <c r="A41" s="280"/>
      <c r="B41" s="277"/>
      <c r="C41" s="276"/>
      <c r="D41" s="276"/>
      <c r="E41" s="276"/>
      <c r="F41" s="339"/>
      <c r="G41" s="237"/>
      <c r="H41" s="237"/>
    </row>
    <row r="43" spans="1:14" ht="18.75" x14ac:dyDescent="0.3">
      <c r="A43" s="252" t="s">
        <v>1</v>
      </c>
      <c r="B43" s="253" t="s">
        <v>88</v>
      </c>
    </row>
    <row r="44" spans="1:14" ht="18.75" x14ac:dyDescent="0.3">
      <c r="A44" s="248" t="s">
        <v>89</v>
      </c>
      <c r="B44" s="254" t="str">
        <f>B21</f>
        <v>Each vial contains:  Artesunate 60 mg. The combi pack contains 1 mL ampoule of Sodium Bicarbonate Injection  BP 5% w/v and 5 mL ampoule of Sodium Chloride Injection BP  0.9 % w/v.</v>
      </c>
    </row>
    <row r="45" spans="1:14" ht="18.75" x14ac:dyDescent="0.3">
      <c r="A45" s="255"/>
      <c r="B45" s="364"/>
      <c r="H45" s="256"/>
    </row>
    <row r="46" spans="1:14" ht="26.25" customHeight="1" x14ac:dyDescent="0.4">
      <c r="A46" s="254" t="s">
        <v>130</v>
      </c>
      <c r="B46" s="377">
        <v>100</v>
      </c>
      <c r="C46" s="243" t="s">
        <v>131</v>
      </c>
      <c r="D46" s="378">
        <v>5000</v>
      </c>
      <c r="E46" s="243" t="str">
        <f>B20</f>
        <v>sodium bicarbonate</v>
      </c>
      <c r="H46" s="256"/>
    </row>
    <row r="47" spans="1:14" ht="18.75" x14ac:dyDescent="0.3">
      <c r="A47" s="254"/>
      <c r="B47" s="362"/>
      <c r="H47" s="256"/>
    </row>
    <row r="48" spans="1:14" ht="26.25" customHeight="1" x14ac:dyDescent="0.4">
      <c r="A48" s="248" t="s">
        <v>132</v>
      </c>
      <c r="B48" s="379">
        <v>42</v>
      </c>
      <c r="C48" s="237" t="str">
        <f>B20</f>
        <v>sodium bicarbonate</v>
      </c>
      <c r="H48" s="256"/>
    </row>
    <row r="49" spans="1:10" ht="19.5" customHeight="1" x14ac:dyDescent="0.3">
      <c r="A49" s="237"/>
      <c r="B49" s="237"/>
      <c r="C49" s="237"/>
      <c r="D49" s="237"/>
      <c r="H49" s="256"/>
    </row>
    <row r="50" spans="1:10" ht="19.5" customHeight="1" x14ac:dyDescent="0.3">
      <c r="C50" s="237"/>
      <c r="D50" s="237"/>
      <c r="E50" s="237"/>
      <c r="F50" s="237"/>
      <c r="G50" s="562" t="s">
        <v>133</v>
      </c>
      <c r="H50" s="563"/>
      <c r="J50" s="350"/>
    </row>
    <row r="51" spans="1:10" ht="19.5" customHeight="1" x14ac:dyDescent="0.3">
      <c r="A51" s="309" t="s">
        <v>134</v>
      </c>
      <c r="B51" s="257" t="s">
        <v>135</v>
      </c>
      <c r="C51" s="257" t="s">
        <v>136</v>
      </c>
      <c r="D51" s="257" t="s">
        <v>137</v>
      </c>
      <c r="E51" s="257" t="s">
        <v>138</v>
      </c>
      <c r="F51" s="324" t="s">
        <v>139</v>
      </c>
      <c r="G51" s="257" t="s">
        <v>140</v>
      </c>
      <c r="H51" s="257" t="s">
        <v>141</v>
      </c>
      <c r="I51" s="376" t="s">
        <v>142</v>
      </c>
      <c r="J51" s="310"/>
    </row>
    <row r="52" spans="1:10" ht="26.25" customHeight="1" x14ac:dyDescent="0.4">
      <c r="A52" s="311" t="s">
        <v>125</v>
      </c>
      <c r="B52" s="314">
        <v>20</v>
      </c>
      <c r="C52" s="368">
        <v>23.4</v>
      </c>
      <c r="D52" s="318">
        <v>0</v>
      </c>
      <c r="E52" s="371">
        <f>IF(ISBLANK(B52),"-",C52-$D$56)</f>
        <v>23.4</v>
      </c>
      <c r="F52" s="327">
        <f>IF(ISBLANK(B52), "-",E52*$G$38)</f>
        <v>24.228377340180341</v>
      </c>
      <c r="G52" s="345">
        <f>IF(ISBLANK(B52),"-",F52*$B$48)</f>
        <v>1017.5918482875743</v>
      </c>
      <c r="H52" s="326">
        <f>IF(ISBLANK(B52),"-",G52*$B$46/B52)</f>
        <v>5087.9592414378712</v>
      </c>
      <c r="I52" s="356">
        <f>IF(ISBLANK(B52),"-",H52/$D$46)</f>
        <v>1.0175918482875743</v>
      </c>
      <c r="J52" s="351"/>
    </row>
    <row r="53" spans="1:10" ht="26.25" customHeight="1" x14ac:dyDescent="0.4">
      <c r="A53" s="312" t="s">
        <v>126</v>
      </c>
      <c r="B53" s="315">
        <v>20</v>
      </c>
      <c r="C53" s="369">
        <v>23.5</v>
      </c>
      <c r="D53" s="319">
        <v>0</v>
      </c>
      <c r="E53" s="372">
        <f>IF(ISBLANK(B53),"-",C53-$D$56)</f>
        <v>23.5</v>
      </c>
      <c r="F53" s="328">
        <f>IF(ISBLANK(B53), "-",E53*$G$38)</f>
        <v>24.331917414283676</v>
      </c>
      <c r="G53" s="346">
        <f>IF(ISBLANK(B53),"-",F53*$B$48)</f>
        <v>1021.9405313999144</v>
      </c>
      <c r="H53" s="349">
        <f>IF(ISBLANK(B53),"-",G53*$B$46/B53)</f>
        <v>5109.7026569995724</v>
      </c>
      <c r="I53" s="357">
        <f>IF(ISBLANK(B53),"-",H53/$D$46)</f>
        <v>1.0219405313999144</v>
      </c>
      <c r="J53" s="351"/>
    </row>
    <row r="54" spans="1:10" ht="26.25" customHeight="1" x14ac:dyDescent="0.4">
      <c r="A54" s="312" t="s">
        <v>127</v>
      </c>
      <c r="B54" s="315">
        <v>20</v>
      </c>
      <c r="C54" s="369">
        <v>23.2</v>
      </c>
      <c r="D54" s="319">
        <v>0</v>
      </c>
      <c r="E54" s="372">
        <f>IF(ISBLANK(B54),"-",C54-$D$56)</f>
        <v>23.2</v>
      </c>
      <c r="F54" s="328">
        <f>IF(ISBLANK(B54), "-",E54*$G$38)</f>
        <v>24.02129719197367</v>
      </c>
      <c r="G54" s="346">
        <f>IF(ISBLANK(B54),"-",F54*$B$48)</f>
        <v>1008.8944820628941</v>
      </c>
      <c r="H54" s="349">
        <f>IF(ISBLANK(B54),"-",G54*$B$46/B54)</f>
        <v>5044.4724103144708</v>
      </c>
      <c r="I54" s="357">
        <f>IF(ISBLANK(B54),"-",H54/$D$46)</f>
        <v>1.0088944820628942</v>
      </c>
      <c r="J54" s="351"/>
    </row>
    <row r="55" spans="1:10" ht="27" customHeight="1" x14ac:dyDescent="0.4">
      <c r="A55" s="313" t="s">
        <v>128</v>
      </c>
      <c r="B55" s="316"/>
      <c r="C55" s="370"/>
      <c r="D55" s="320"/>
      <c r="E55" s="330" t="str">
        <f>IF(ISBLANK(B55),"-",C55-$D$56)</f>
        <v>-</v>
      </c>
      <c r="F55" s="329" t="str">
        <f>IF(ISBLANK(B55), "-",E55*$G$38)</f>
        <v>-</v>
      </c>
      <c r="G55" s="347" t="str">
        <f>IF(ISBLANK(B55),"-",F55*$B$48)</f>
        <v>-</v>
      </c>
      <c r="H55" s="359" t="str">
        <f>IF(ISBLANK(B55),"-",G55*$B$46/B55)</f>
        <v>-</v>
      </c>
      <c r="I55" s="357" t="str">
        <f>IF(ISBLANK(B55),"-",H55/$D$46)</f>
        <v>-</v>
      </c>
      <c r="J55" s="352"/>
    </row>
    <row r="56" spans="1:10" ht="26.25" customHeight="1" x14ac:dyDescent="0.4">
      <c r="C56" s="284" t="s">
        <v>129</v>
      </c>
      <c r="D56" s="317">
        <f>AVERAGE(D52:D55)</f>
        <v>0</v>
      </c>
      <c r="F56" s="284" t="s">
        <v>129</v>
      </c>
      <c r="G56" s="325">
        <f>AVERAGE(G52:G55)</f>
        <v>1016.1422872501275</v>
      </c>
      <c r="H56" s="373">
        <f>AVERAGE(H52:H55)</f>
        <v>5080.7114362506381</v>
      </c>
      <c r="I56" s="358">
        <f>AVERAGE(I52:I55)</f>
        <v>1.0161422872501278</v>
      </c>
      <c r="J56" s="353"/>
    </row>
    <row r="57" spans="1:10" ht="26.25" customHeight="1" x14ac:dyDescent="0.4">
      <c r="B57" s="6" t="str">
        <f>Uniformity!C46</f>
        <v>% Deviation from mean</v>
      </c>
      <c r="C57" s="285" t="s">
        <v>87</v>
      </c>
      <c r="D57" s="286" t="str">
        <f>IF(D56=0,"-",STDEV(D52:D55)/D56)</f>
        <v>-</v>
      </c>
      <c r="F57" s="285" t="s">
        <v>87</v>
      </c>
      <c r="G57" s="348"/>
      <c r="H57" s="374">
        <f>STDEV(H52:H55)/H56</f>
        <v>6.5371978530040986E-3</v>
      </c>
      <c r="I57" s="322">
        <f>STDEV(I52:I55)/I56</f>
        <v>6.5371978530040275E-3</v>
      </c>
      <c r="J57" s="354"/>
    </row>
    <row r="58" spans="1:10" ht="27" customHeight="1" x14ac:dyDescent="0.4">
      <c r="C58" s="287" t="s">
        <v>20</v>
      </c>
      <c r="D58" s="288">
        <f>COUNT(D52:D55)</f>
        <v>3</v>
      </c>
      <c r="F58" s="287" t="s">
        <v>20</v>
      </c>
      <c r="G58" s="323">
        <f>COUNT(G52:G55)</f>
        <v>3</v>
      </c>
      <c r="H58" s="375">
        <f>COUNT(H52:H55)</f>
        <v>3</v>
      </c>
      <c r="I58" s="323">
        <f>COUNT(I52:I55)</f>
        <v>3</v>
      </c>
      <c r="J58" s="355"/>
    </row>
    <row r="59" spans="1:10" ht="18.75" x14ac:dyDescent="0.3">
      <c r="H59" s="256"/>
      <c r="J59" s="239"/>
    </row>
    <row r="60" spans="1:10" ht="18.75" x14ac:dyDescent="0.3">
      <c r="H60" s="256"/>
    </row>
    <row r="61" spans="1:10" ht="19.5" customHeight="1" x14ac:dyDescent="0.3">
      <c r="A61" s="242"/>
      <c r="B61" s="242"/>
      <c r="C61" s="261"/>
      <c r="D61" s="261"/>
      <c r="E61" s="261"/>
      <c r="F61" s="261"/>
      <c r="G61" s="261"/>
      <c r="H61" s="261"/>
    </row>
    <row r="62" spans="1:10" ht="18.75" x14ac:dyDescent="0.3">
      <c r="B62" s="534" t="s">
        <v>26</v>
      </c>
      <c r="C62" s="534"/>
      <c r="E62" s="270" t="s">
        <v>27</v>
      </c>
      <c r="F62" s="262"/>
      <c r="G62" s="534" t="s">
        <v>28</v>
      </c>
      <c r="H62" s="534"/>
    </row>
    <row r="63" spans="1:10" ht="83.25" customHeight="1" x14ac:dyDescent="0.3">
      <c r="A63" s="263" t="s">
        <v>29</v>
      </c>
      <c r="B63" s="264"/>
      <c r="C63" s="264"/>
      <c r="E63" s="265"/>
      <c r="F63" s="260"/>
      <c r="G63" s="266"/>
      <c r="H63" s="266"/>
    </row>
    <row r="64" spans="1:10" ht="84" customHeight="1" x14ac:dyDescent="0.3">
      <c r="A64" s="263" t="s">
        <v>30</v>
      </c>
      <c r="B64" s="267"/>
      <c r="C64" s="267"/>
      <c r="E64" s="268"/>
      <c r="F64" s="260"/>
      <c r="G64" s="269"/>
      <c r="H64" s="269"/>
    </row>
    <row r="65" spans="1:9" ht="18.75" x14ac:dyDescent="0.3">
      <c r="A65" s="258"/>
      <c r="B65" s="258"/>
      <c r="C65" s="251"/>
      <c r="D65" s="251"/>
      <c r="E65" s="251"/>
      <c r="F65" s="259"/>
      <c r="G65" s="251"/>
      <c r="H65" s="251"/>
      <c r="I65" s="240"/>
    </row>
    <row r="66" spans="1:9" ht="18.75" x14ac:dyDescent="0.3">
      <c r="A66" s="258"/>
      <c r="B66" s="258"/>
      <c r="C66" s="251"/>
      <c r="D66" s="251"/>
      <c r="E66" s="251"/>
      <c r="F66" s="259"/>
      <c r="G66" s="251"/>
      <c r="H66" s="251"/>
      <c r="I66" s="240"/>
    </row>
    <row r="67" spans="1:9" ht="18.75" x14ac:dyDescent="0.3">
      <c r="A67" s="258"/>
      <c r="B67" s="258"/>
      <c r="C67" s="251"/>
      <c r="D67" s="251"/>
      <c r="E67" s="251"/>
      <c r="F67" s="259"/>
      <c r="G67" s="251"/>
      <c r="H67" s="251"/>
      <c r="I67" s="240"/>
    </row>
    <row r="68" spans="1:9" ht="18.75" x14ac:dyDescent="0.3">
      <c r="A68" s="258"/>
      <c r="B68" s="258"/>
      <c r="C68" s="251"/>
      <c r="D68" s="251"/>
      <c r="E68" s="251"/>
      <c r="F68" s="259"/>
      <c r="G68" s="251"/>
      <c r="H68" s="251"/>
      <c r="I68" s="240"/>
    </row>
    <row r="69" spans="1:9" ht="18.75" x14ac:dyDescent="0.3">
      <c r="A69" s="258"/>
      <c r="B69" s="258"/>
      <c r="C69" s="251"/>
      <c r="D69" s="251"/>
      <c r="E69" s="251"/>
      <c r="F69" s="259"/>
      <c r="G69" s="251"/>
      <c r="H69" s="251"/>
      <c r="I69" s="240"/>
    </row>
    <row r="70" spans="1:9" ht="18.75" x14ac:dyDescent="0.3">
      <c r="A70" s="258"/>
      <c r="B70" s="258"/>
      <c r="C70" s="251"/>
      <c r="D70" s="251"/>
      <c r="E70" s="251"/>
      <c r="F70" s="259"/>
      <c r="G70" s="251"/>
      <c r="H70" s="251"/>
      <c r="I70" s="240"/>
    </row>
    <row r="71" spans="1:9" ht="18.75" x14ac:dyDescent="0.3">
      <c r="A71" s="258"/>
      <c r="B71" s="258"/>
      <c r="C71" s="251"/>
      <c r="D71" s="251"/>
      <c r="E71" s="251"/>
      <c r="F71" s="259"/>
      <c r="G71" s="251"/>
      <c r="H71" s="251"/>
      <c r="I71" s="240"/>
    </row>
    <row r="72" spans="1:9" ht="18.75" x14ac:dyDescent="0.3">
      <c r="A72" s="258"/>
      <c r="B72" s="258"/>
      <c r="C72" s="251"/>
      <c r="D72" s="251"/>
      <c r="E72" s="251"/>
      <c r="F72" s="259"/>
      <c r="G72" s="251"/>
      <c r="H72" s="251"/>
      <c r="I72" s="240"/>
    </row>
    <row r="73" spans="1:9" ht="18.75" x14ac:dyDescent="0.3">
      <c r="A73" s="258"/>
      <c r="B73" s="258"/>
      <c r="C73" s="251"/>
      <c r="D73" s="251"/>
      <c r="E73" s="251"/>
      <c r="F73" s="259"/>
      <c r="G73" s="251"/>
      <c r="H73" s="251"/>
      <c r="I73" s="240"/>
    </row>
    <row r="250" spans="1:1" x14ac:dyDescent="0.3">
      <c r="A250" s="6">
        <v>0</v>
      </c>
    </row>
  </sheetData>
  <sheetProtection password="F258" sheet="1" objects="1" scenarios="1" formatCells="0" formatColumns="0"/>
  <mergeCells count="8">
    <mergeCell ref="A8:I14"/>
    <mergeCell ref="A1:I7"/>
    <mergeCell ref="B62:C62"/>
    <mergeCell ref="G62:H62"/>
    <mergeCell ref="G50:H50"/>
    <mergeCell ref="A16:H16"/>
    <mergeCell ref="A17:H17"/>
    <mergeCell ref="B18:E18"/>
  </mergeCells>
  <conditionalFormatting sqref="E39">
    <cfRule type="cellIs" dxfId="13" priority="1" operator="greaterThan">
      <formula>0.002</formula>
    </cfRule>
  </conditionalFormatting>
  <conditionalFormatting sqref="F39">
    <cfRule type="cellIs" dxfId="12" priority="2" operator="greaterThan">
      <formula>0.002</formula>
    </cfRule>
  </conditionalFormatting>
  <conditionalFormatting sqref="G57">
    <cfRule type="cellIs" dxfId="11" priority="3" operator="greaterThan">
      <formula>0.02</formula>
    </cfRule>
  </conditionalFormatting>
  <conditionalFormatting sqref="H57">
    <cfRule type="cellIs" dxfId="10" priority="4" operator="greaterThan">
      <formula>0.02</formula>
    </cfRule>
  </conditionalFormatting>
  <conditionalFormatting sqref="I57">
    <cfRule type="cellIs" dxfId="9" priority="5" operator="greaterThan">
      <formula>0.02</formula>
    </cfRule>
  </conditionalFormatting>
  <conditionalFormatting sqref="J57">
    <cfRule type="cellIs" dxfId="8" priority="6" operator="greaterThan">
      <formula>0.02</formula>
    </cfRule>
  </conditionalFormatting>
  <conditionalFormatting sqref="F38">
    <cfRule type="cellIs" dxfId="7" priority="7" operator="greaterThan">
      <formula>0.1</formula>
    </cfRule>
  </conditionalFormatting>
  <printOptions horizontalCentered="1" verticalCentered="1"/>
  <pageMargins left="0.7" right="0.7" top="0.75" bottom="0.75" header="0.3" footer="0.3"/>
  <pageSetup paperSize="9" scale="10" orientation="landscape" r:id="rId1"/>
  <headerFooter alignWithMargins="0">
    <oddHeader>&amp;LVer 1</oddHeader>
    <oddFooter>&amp;LNQCL/ADDO/014&amp;C&amp;P of &amp;N&amp;R&amp;D &amp;T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view="pageLayout" zoomScale="55" zoomScaleNormal="75" zoomScalePageLayoutView="55" workbookViewId="0">
      <selection sqref="A1:I69"/>
    </sheetView>
  </sheetViews>
  <sheetFormatPr defaultRowHeight="16.5" x14ac:dyDescent="0.3"/>
  <cols>
    <col min="1" max="1" width="66.28515625" style="6" customWidth="1"/>
    <col min="2" max="2" width="32.28515625" style="6" customWidth="1"/>
    <col min="3" max="3" width="33.28515625" style="6" customWidth="1"/>
    <col min="4" max="4" width="30.5703125" style="6" customWidth="1"/>
    <col min="5" max="5" width="33.5703125" style="6" customWidth="1"/>
    <col min="6" max="6" width="39.85546875" style="6" customWidth="1"/>
    <col min="7" max="7" width="31.7109375" style="6" customWidth="1"/>
    <col min="8" max="8" width="31.140625" style="6" customWidth="1"/>
    <col min="9" max="9" width="32.28515625" style="1" customWidth="1"/>
    <col min="10" max="10" width="22.28515625" style="1" customWidth="1"/>
    <col min="11" max="11" width="19.5703125" style="1" customWidth="1"/>
    <col min="12" max="12" width="21.140625" style="1" customWidth="1"/>
    <col min="13" max="13" width="9.140625" style="1" customWidth="1"/>
  </cols>
  <sheetData>
    <row r="1" spans="1:9" ht="15" x14ac:dyDescent="0.3">
      <c r="A1" s="546" t="s">
        <v>112</v>
      </c>
      <c r="B1" s="546"/>
      <c r="C1" s="546"/>
      <c r="D1" s="546"/>
      <c r="E1" s="546"/>
      <c r="F1" s="546"/>
      <c r="G1" s="546"/>
      <c r="H1" s="546"/>
      <c r="I1" s="546"/>
    </row>
    <row r="2" spans="1:9" ht="15" x14ac:dyDescent="0.3">
      <c r="A2" s="546"/>
      <c r="B2" s="546"/>
      <c r="C2" s="546"/>
      <c r="D2" s="546"/>
      <c r="E2" s="546"/>
      <c r="F2" s="546"/>
      <c r="G2" s="546"/>
      <c r="H2" s="546"/>
      <c r="I2" s="546"/>
    </row>
    <row r="3" spans="1:9" ht="15" x14ac:dyDescent="0.3">
      <c r="A3" s="546"/>
      <c r="B3" s="546"/>
      <c r="C3" s="546"/>
      <c r="D3" s="546"/>
      <c r="E3" s="546"/>
      <c r="F3" s="546"/>
      <c r="G3" s="546"/>
      <c r="H3" s="546"/>
      <c r="I3" s="546"/>
    </row>
    <row r="4" spans="1:9" ht="15" x14ac:dyDescent="0.3">
      <c r="A4" s="546"/>
      <c r="B4" s="546"/>
      <c r="C4" s="546"/>
      <c r="D4" s="546"/>
      <c r="E4" s="546"/>
      <c r="F4" s="546"/>
      <c r="G4" s="546"/>
      <c r="H4" s="546"/>
      <c r="I4" s="546"/>
    </row>
    <row r="5" spans="1:9" ht="15" x14ac:dyDescent="0.3">
      <c r="A5" s="546"/>
      <c r="B5" s="546"/>
      <c r="C5" s="546"/>
      <c r="D5" s="546"/>
      <c r="E5" s="546"/>
      <c r="F5" s="546"/>
      <c r="G5" s="546"/>
      <c r="H5" s="546"/>
      <c r="I5" s="546"/>
    </row>
    <row r="6" spans="1:9" ht="15" x14ac:dyDescent="0.3">
      <c r="A6" s="546"/>
      <c r="B6" s="546"/>
      <c r="C6" s="546"/>
      <c r="D6" s="546"/>
      <c r="E6" s="546"/>
      <c r="F6" s="546"/>
      <c r="G6" s="546"/>
      <c r="H6" s="546"/>
      <c r="I6" s="546"/>
    </row>
    <row r="7" spans="1:9" ht="15" x14ac:dyDescent="0.3">
      <c r="A7" s="546"/>
      <c r="B7" s="546"/>
      <c r="C7" s="546"/>
      <c r="D7" s="546"/>
      <c r="E7" s="546"/>
      <c r="F7" s="546"/>
      <c r="G7" s="546"/>
      <c r="H7" s="546"/>
      <c r="I7" s="546"/>
    </row>
    <row r="8" spans="1:9" ht="15" x14ac:dyDescent="0.3">
      <c r="A8" s="547" t="s">
        <v>50</v>
      </c>
      <c r="B8" s="547"/>
      <c r="C8" s="547"/>
      <c r="D8" s="547"/>
      <c r="E8" s="547"/>
      <c r="F8" s="547"/>
      <c r="G8" s="547"/>
      <c r="H8" s="547"/>
      <c r="I8" s="547"/>
    </row>
    <row r="9" spans="1:9" ht="15" x14ac:dyDescent="0.3">
      <c r="A9" s="547"/>
      <c r="B9" s="547"/>
      <c r="C9" s="547"/>
      <c r="D9" s="547"/>
      <c r="E9" s="547"/>
      <c r="F9" s="547"/>
      <c r="G9" s="547"/>
      <c r="H9" s="547"/>
      <c r="I9" s="547"/>
    </row>
    <row r="10" spans="1:9" ht="15" x14ac:dyDescent="0.3">
      <c r="A10" s="547"/>
      <c r="B10" s="547"/>
      <c r="C10" s="547"/>
      <c r="D10" s="547"/>
      <c r="E10" s="547"/>
      <c r="F10" s="547"/>
      <c r="G10" s="547"/>
      <c r="H10" s="547"/>
      <c r="I10" s="547"/>
    </row>
    <row r="11" spans="1:9" ht="15" x14ac:dyDescent="0.3">
      <c r="A11" s="547"/>
      <c r="B11" s="547"/>
      <c r="C11" s="547"/>
      <c r="D11" s="547"/>
      <c r="E11" s="547"/>
      <c r="F11" s="547"/>
      <c r="G11" s="547"/>
      <c r="H11" s="547"/>
      <c r="I11" s="547"/>
    </row>
    <row r="12" spans="1:9" ht="15" x14ac:dyDescent="0.3">
      <c r="A12" s="547"/>
      <c r="B12" s="547"/>
      <c r="C12" s="547"/>
      <c r="D12" s="547"/>
      <c r="E12" s="547"/>
      <c r="F12" s="547"/>
      <c r="G12" s="547"/>
      <c r="H12" s="547"/>
      <c r="I12" s="547"/>
    </row>
    <row r="13" spans="1:9" ht="15" x14ac:dyDescent="0.3">
      <c r="A13" s="547"/>
      <c r="B13" s="547"/>
      <c r="C13" s="547"/>
      <c r="D13" s="547"/>
      <c r="E13" s="547"/>
      <c r="F13" s="547"/>
      <c r="G13" s="547"/>
      <c r="H13" s="547"/>
      <c r="I13" s="547"/>
    </row>
    <row r="14" spans="1:9" ht="15" x14ac:dyDescent="0.3">
      <c r="A14" s="547"/>
      <c r="B14" s="547"/>
      <c r="C14" s="547"/>
      <c r="D14" s="547"/>
      <c r="E14" s="547"/>
      <c r="F14" s="547"/>
      <c r="G14" s="547"/>
      <c r="H14" s="547"/>
      <c r="I14" s="547"/>
    </row>
    <row r="15" spans="1:9" ht="19.5" customHeight="1" x14ac:dyDescent="0.3"/>
    <row r="16" spans="1:9" ht="19.5" customHeight="1" x14ac:dyDescent="0.3">
      <c r="A16" s="564" t="s">
        <v>31</v>
      </c>
      <c r="B16" s="565"/>
      <c r="C16" s="565"/>
      <c r="D16" s="565"/>
      <c r="E16" s="565"/>
      <c r="F16" s="565"/>
      <c r="G16" s="565"/>
      <c r="H16" s="566"/>
    </row>
    <row r="17" spans="1:14" ht="18.75" x14ac:dyDescent="0.3">
      <c r="A17" s="567" t="s">
        <v>51</v>
      </c>
      <c r="B17" s="567"/>
      <c r="C17" s="567"/>
      <c r="D17" s="567"/>
      <c r="E17" s="567"/>
      <c r="F17" s="567"/>
      <c r="G17" s="567"/>
      <c r="H17" s="567"/>
    </row>
    <row r="18" spans="1:14" ht="18.75" x14ac:dyDescent="0.3">
      <c r="A18" s="387" t="s">
        <v>33</v>
      </c>
      <c r="B18" s="417" t="s">
        <v>148</v>
      </c>
      <c r="C18" s="417"/>
      <c r="D18" s="417"/>
      <c r="E18" s="417"/>
    </row>
    <row r="19" spans="1:14" ht="18.75" x14ac:dyDescent="0.3">
      <c r="A19" s="387" t="s">
        <v>34</v>
      </c>
      <c r="B19" s="418" t="s">
        <v>149</v>
      </c>
      <c r="C19" s="507">
        <v>22</v>
      </c>
    </row>
    <row r="20" spans="1:14" ht="18.75" x14ac:dyDescent="0.3">
      <c r="A20" s="387" t="s">
        <v>35</v>
      </c>
      <c r="B20" s="418" t="s">
        <v>145</v>
      </c>
    </row>
    <row r="21" spans="1:14" ht="18.75" x14ac:dyDescent="0.3">
      <c r="A21" s="387" t="s">
        <v>36</v>
      </c>
      <c r="B21" s="388" t="s">
        <v>11</v>
      </c>
      <c r="C21" s="388"/>
      <c r="D21" s="388"/>
      <c r="E21" s="388"/>
      <c r="F21" s="388"/>
      <c r="G21" s="388"/>
      <c r="H21" s="388"/>
      <c r="I21" s="384"/>
    </row>
    <row r="22" spans="1:14" ht="18.75" x14ac:dyDescent="0.3">
      <c r="A22" s="387" t="s">
        <v>37</v>
      </c>
      <c r="B22" s="419" t="s">
        <v>12</v>
      </c>
    </row>
    <row r="23" spans="1:14" ht="18.75" x14ac:dyDescent="0.3">
      <c r="A23" s="387" t="s">
        <v>38</v>
      </c>
      <c r="B23" s="419">
        <v>42251</v>
      </c>
    </row>
    <row r="24" spans="1:14" ht="18.75" x14ac:dyDescent="0.3">
      <c r="A24" s="387"/>
      <c r="B24" s="389"/>
    </row>
    <row r="25" spans="1:14" ht="18.75" x14ac:dyDescent="0.3">
      <c r="A25" s="390" t="s">
        <v>1</v>
      </c>
      <c r="B25" s="396" t="s">
        <v>113</v>
      </c>
    </row>
    <row r="26" spans="1:14" s="37" customFormat="1" ht="18.75" x14ac:dyDescent="0.3">
      <c r="A26" s="391"/>
      <c r="B26" s="392"/>
      <c r="C26" s="414"/>
      <c r="D26" s="414"/>
      <c r="E26" s="414"/>
      <c r="F26" s="414"/>
      <c r="G26" s="386"/>
      <c r="H26" s="414"/>
      <c r="I26" s="415"/>
      <c r="J26" s="415"/>
      <c r="K26" s="415"/>
      <c r="L26" s="381"/>
      <c r="M26" s="381"/>
      <c r="N26" s="416"/>
    </row>
    <row r="27" spans="1:14" s="37" customFormat="1" ht="26.25" customHeight="1" x14ac:dyDescent="0.4">
      <c r="A27" s="426" t="s">
        <v>4</v>
      </c>
      <c r="B27" s="451" t="s">
        <v>145</v>
      </c>
      <c r="C27" s="449"/>
      <c r="D27" s="434"/>
      <c r="E27" s="427"/>
      <c r="F27" s="427"/>
      <c r="G27" s="427"/>
      <c r="H27" s="414"/>
      <c r="I27" s="415"/>
      <c r="J27" s="415"/>
      <c r="K27" s="415"/>
      <c r="L27" s="381"/>
      <c r="M27" s="381"/>
      <c r="N27" s="416"/>
    </row>
    <row r="28" spans="1:14" s="37" customFormat="1" ht="26.25" customHeight="1" x14ac:dyDescent="0.4">
      <c r="A28" s="393" t="s">
        <v>114</v>
      </c>
      <c r="B28" s="449">
        <v>58.44</v>
      </c>
      <c r="C28" s="450"/>
      <c r="D28" s="425"/>
      <c r="E28" s="425"/>
      <c r="F28" s="425"/>
      <c r="G28" s="425"/>
      <c r="H28" s="423"/>
      <c r="I28" s="415"/>
      <c r="J28" s="415"/>
      <c r="K28" s="415"/>
      <c r="L28" s="381"/>
      <c r="M28" s="381"/>
      <c r="N28" s="416"/>
    </row>
    <row r="29" spans="1:14" s="37" customFormat="1" ht="26.25" customHeight="1" x14ac:dyDescent="0.4">
      <c r="A29" s="475" t="s">
        <v>115</v>
      </c>
      <c r="B29" s="476">
        <v>0.1</v>
      </c>
      <c r="C29" s="450"/>
      <c r="D29" s="425"/>
      <c r="E29" s="425"/>
      <c r="F29" s="425"/>
      <c r="G29" s="425"/>
      <c r="H29" s="423"/>
      <c r="I29" s="415"/>
      <c r="J29" s="415"/>
      <c r="K29" s="415"/>
      <c r="L29" s="381"/>
      <c r="M29" s="381"/>
      <c r="N29" s="416"/>
    </row>
    <row r="30" spans="1:14" s="37" customFormat="1" ht="18.75" x14ac:dyDescent="0.3">
      <c r="A30" s="440" t="s">
        <v>116</v>
      </c>
      <c r="B30" s="435">
        <v>1</v>
      </c>
      <c r="C30" s="436" t="s">
        <v>117</v>
      </c>
      <c r="D30" s="435">
        <v>1</v>
      </c>
      <c r="F30" s="414"/>
      <c r="G30" s="386"/>
      <c r="H30" s="414"/>
      <c r="I30" s="415"/>
      <c r="J30" s="415"/>
      <c r="K30" s="415"/>
      <c r="L30" s="381"/>
      <c r="M30" s="381"/>
      <c r="N30" s="416"/>
    </row>
    <row r="31" spans="1:14" s="37" customFormat="1" ht="18.75" x14ac:dyDescent="0.3">
      <c r="A31" s="391"/>
      <c r="B31" s="392"/>
      <c r="C31" s="414"/>
      <c r="D31" s="414"/>
      <c r="E31" s="414"/>
      <c r="F31" s="414"/>
      <c r="G31" s="386"/>
      <c r="H31" s="414"/>
      <c r="I31" s="415"/>
      <c r="J31" s="415"/>
      <c r="K31" s="415"/>
      <c r="L31" s="381"/>
      <c r="M31" s="381"/>
      <c r="N31" s="416"/>
    </row>
    <row r="32" spans="1:14" s="37" customFormat="1" ht="19.5" customHeight="1" x14ac:dyDescent="0.3">
      <c r="A32" s="391"/>
      <c r="B32" s="392"/>
      <c r="C32" s="414"/>
      <c r="D32" s="414"/>
      <c r="E32" s="414"/>
      <c r="F32" s="414"/>
      <c r="G32" s="386"/>
      <c r="H32" s="414"/>
      <c r="I32" s="415"/>
      <c r="J32" s="415"/>
      <c r="K32" s="415"/>
      <c r="L32" s="381"/>
      <c r="M32" s="381"/>
      <c r="N32" s="416"/>
    </row>
    <row r="33" spans="1:14" s="37" customFormat="1" ht="19.5" customHeight="1" x14ac:dyDescent="0.3">
      <c r="A33" s="400" t="s">
        <v>118</v>
      </c>
      <c r="B33" s="400" t="s">
        <v>119</v>
      </c>
      <c r="C33" s="444" t="s">
        <v>120</v>
      </c>
      <c r="D33" s="400" t="s">
        <v>121</v>
      </c>
      <c r="E33" s="448" t="s">
        <v>122</v>
      </c>
      <c r="F33" s="452" t="s">
        <v>123</v>
      </c>
      <c r="G33" s="400" t="s">
        <v>124</v>
      </c>
      <c r="J33" s="415"/>
      <c r="K33" s="415"/>
      <c r="L33" s="381"/>
      <c r="M33" s="381"/>
      <c r="N33" s="416"/>
    </row>
    <row r="34" spans="1:14" s="37" customFormat="1" ht="26.25" customHeight="1" x14ac:dyDescent="0.4">
      <c r="A34" s="437" t="s">
        <v>125</v>
      </c>
      <c r="B34" s="441">
        <v>50.19</v>
      </c>
      <c r="C34" s="445">
        <f>IF(ISBLANK(B34), "-",B34/$B$28*($B$30/$D$30))</f>
        <v>0.85882956878850103</v>
      </c>
      <c r="D34" s="509">
        <v>8.7729999999999997</v>
      </c>
      <c r="E34" s="477">
        <f>IF(ISBLANK(B34), "-",C34/D34)</f>
        <v>9.7894627697310055E-2</v>
      </c>
      <c r="F34" s="486">
        <f>IF(ISBLANK(B34), "-",(E34-$B$29)/$B$29)</f>
        <v>-2.1053723026899507E-2</v>
      </c>
      <c r="G34" s="480">
        <f>IF(ISBLANK(B34),"-",E34/$B$29)</f>
        <v>0.97894627697310055</v>
      </c>
      <c r="J34" s="415"/>
      <c r="K34" s="415"/>
      <c r="L34" s="381"/>
      <c r="M34" s="381"/>
      <c r="N34" s="416"/>
    </row>
    <row r="35" spans="1:14" s="37" customFormat="1" ht="26.25" customHeight="1" x14ac:dyDescent="0.4">
      <c r="A35" s="438" t="s">
        <v>126</v>
      </c>
      <c r="B35" s="442">
        <v>50.36</v>
      </c>
      <c r="C35" s="446">
        <f>IF(ISBLANK(B35), "-",B35/$B$28*($B$30/$D$30))</f>
        <v>0.86173853524982891</v>
      </c>
      <c r="D35" s="510">
        <v>8.7899999999999991</v>
      </c>
      <c r="E35" s="478">
        <f>IF(ISBLANK(B35), "-",C35/D35)</f>
        <v>9.8036238367443573E-2</v>
      </c>
      <c r="F35" s="487">
        <f>IF(ISBLANK(B35), "-",(E35-$B$29)/$B$29)</f>
        <v>-1.9637616325564322E-2</v>
      </c>
      <c r="G35" s="481">
        <f>IF(ISBLANK(B35),"-",E35/$B$29)</f>
        <v>0.98036238367443573</v>
      </c>
      <c r="J35" s="415"/>
      <c r="K35" s="415"/>
      <c r="L35" s="381"/>
      <c r="M35" s="381"/>
      <c r="N35" s="416"/>
    </row>
    <row r="36" spans="1:14" s="37" customFormat="1" ht="26.25" customHeight="1" x14ac:dyDescent="0.4">
      <c r="A36" s="438" t="s">
        <v>127</v>
      </c>
      <c r="B36" s="442">
        <v>50.5</v>
      </c>
      <c r="C36" s="446">
        <f>IF(ISBLANK(B36), "-",B36/$B$28*($B$30/$D$30))</f>
        <v>0.86413415468856947</v>
      </c>
      <c r="D36" s="510">
        <v>8.8089999999999993</v>
      </c>
      <c r="E36" s="478">
        <f>IF(ISBLANK(B36), "-",C36/D36)</f>
        <v>9.8096736824675845E-2</v>
      </c>
      <c r="F36" s="487">
        <f>IF(ISBLANK(B36), "-",(E36-$B$29)/$B$29)</f>
        <v>-1.9032631753241602E-2</v>
      </c>
      <c r="G36" s="481">
        <f>IF(ISBLANK(B36),"-",E36/$B$29)</f>
        <v>0.98096736824675845</v>
      </c>
      <c r="J36" s="415"/>
      <c r="K36" s="415"/>
      <c r="L36" s="381"/>
      <c r="M36" s="381"/>
      <c r="N36" s="416"/>
    </row>
    <row r="37" spans="1:14" s="37" customFormat="1" ht="27" customHeight="1" x14ac:dyDescent="0.4">
      <c r="A37" s="439" t="s">
        <v>128</v>
      </c>
      <c r="B37" s="443"/>
      <c r="C37" s="447" t="str">
        <f>IF(ISBLANK(B37), "-",B37/$B$28*($B$30/$D$30))</f>
        <v>-</v>
      </c>
      <c r="D37" s="511"/>
      <c r="E37" s="479" t="str">
        <f>IF(ISBLANK(B37), "-",C37/D37)</f>
        <v>-</v>
      </c>
      <c r="F37" s="488" t="str">
        <f>IF(ISBLANK(B37), "-",(E37-$B$29)/$B$29)</f>
        <v>-</v>
      </c>
      <c r="G37" s="482" t="str">
        <f>IF(ISBLANK(B37),"-",E37/$B$29)</f>
        <v>-</v>
      </c>
      <c r="J37" s="415"/>
      <c r="K37" s="415"/>
      <c r="L37" s="381"/>
      <c r="M37" s="381"/>
      <c r="N37" s="416"/>
    </row>
    <row r="38" spans="1:14" ht="19.5" customHeight="1" x14ac:dyDescent="0.3">
      <c r="A38" s="380"/>
      <c r="B38" s="380"/>
      <c r="C38" s="380"/>
      <c r="D38" s="465" t="s">
        <v>129</v>
      </c>
      <c r="E38" s="433">
        <f>AVERAGE(E34:E37)</f>
        <v>9.8009200963143153E-2</v>
      </c>
      <c r="F38" s="505">
        <f>AVERAGE(F34:F37)</f>
        <v>-1.9907990368568478E-2</v>
      </c>
      <c r="G38" s="504">
        <f>AVERAGE(G34:G37)</f>
        <v>0.98009200963143162</v>
      </c>
      <c r="H38" s="380"/>
      <c r="L38" s="381"/>
      <c r="M38" s="381"/>
      <c r="N38" s="382"/>
    </row>
    <row r="39" spans="1:14" ht="18.75" x14ac:dyDescent="0.3">
      <c r="A39" s="380"/>
      <c r="B39" s="420"/>
      <c r="C39" s="422"/>
      <c r="D39" s="429" t="s">
        <v>87</v>
      </c>
      <c r="E39" s="430">
        <f>STDEV(E34:E37)/E38</f>
        <v>1.058388603825415E-3</v>
      </c>
      <c r="F39" s="484"/>
      <c r="G39" s="380"/>
      <c r="H39" s="380"/>
    </row>
    <row r="40" spans="1:14" ht="19.5" customHeight="1" x14ac:dyDescent="0.3">
      <c r="A40" s="380"/>
      <c r="B40" s="420"/>
      <c r="C40" s="422"/>
      <c r="D40" s="431" t="s">
        <v>20</v>
      </c>
      <c r="E40" s="432">
        <f>COUNT(E34:E37)</f>
        <v>3</v>
      </c>
      <c r="F40" s="485"/>
      <c r="G40" s="380"/>
      <c r="H40" s="380"/>
    </row>
    <row r="41" spans="1:14" ht="18.75" x14ac:dyDescent="0.3">
      <c r="A41" s="424"/>
      <c r="B41" s="421"/>
      <c r="C41" s="420"/>
      <c r="D41" s="420"/>
      <c r="E41" s="420"/>
      <c r="F41" s="483"/>
      <c r="G41" s="380"/>
      <c r="H41" s="380"/>
    </row>
    <row r="43" spans="1:14" ht="18.75" x14ac:dyDescent="0.3">
      <c r="A43" s="395" t="s">
        <v>1</v>
      </c>
      <c r="B43" s="396" t="s">
        <v>88</v>
      </c>
    </row>
    <row r="44" spans="1:14" ht="18.75" x14ac:dyDescent="0.3">
      <c r="A44" s="391" t="s">
        <v>89</v>
      </c>
      <c r="B44" s="397" t="str">
        <f>B21</f>
        <v>Each vial contains:  Artesunate 60 mg. The combi pack contains 1 mL ampoule of Sodium Bicarbonate Injection  BP 5% w/v and 5 mL ampoule of Sodium Chloride Injection BP  0.9 % w/v.</v>
      </c>
    </row>
    <row r="45" spans="1:14" ht="18.75" x14ac:dyDescent="0.3">
      <c r="A45" s="398"/>
      <c r="B45" s="508"/>
      <c r="H45" s="399"/>
    </row>
    <row r="46" spans="1:14" ht="26.25" customHeight="1" x14ac:dyDescent="0.4">
      <c r="A46" s="397" t="s">
        <v>130</v>
      </c>
      <c r="B46" s="521">
        <v>100</v>
      </c>
      <c r="C46" s="386" t="s">
        <v>131</v>
      </c>
      <c r="D46" s="522">
        <v>900</v>
      </c>
      <c r="E46" s="386" t="str">
        <f>B20</f>
        <v>Sodium chloride</v>
      </c>
      <c r="H46" s="399"/>
    </row>
    <row r="47" spans="1:14" ht="18.75" x14ac:dyDescent="0.3">
      <c r="A47" s="397"/>
      <c r="B47" s="506"/>
      <c r="H47" s="399"/>
    </row>
    <row r="48" spans="1:14" ht="26.25" customHeight="1" x14ac:dyDescent="0.4">
      <c r="A48" s="391" t="s">
        <v>132</v>
      </c>
      <c r="B48" s="523">
        <v>5.8440000000000003</v>
      </c>
      <c r="C48" s="380" t="str">
        <f>B20</f>
        <v>Sodium chloride</v>
      </c>
      <c r="H48" s="399"/>
    </row>
    <row r="49" spans="1:10" ht="19.5" customHeight="1" x14ac:dyDescent="0.3">
      <c r="A49" s="380"/>
      <c r="B49" s="380"/>
      <c r="C49" s="380"/>
      <c r="D49" s="380"/>
      <c r="H49" s="399"/>
    </row>
    <row r="50" spans="1:10" ht="19.5" customHeight="1" x14ac:dyDescent="0.3">
      <c r="C50" s="380"/>
      <c r="D50" s="380"/>
      <c r="E50" s="380"/>
      <c r="F50" s="380"/>
      <c r="G50" s="562" t="s">
        <v>133</v>
      </c>
      <c r="H50" s="563"/>
      <c r="J50" s="494"/>
    </row>
    <row r="51" spans="1:10" ht="19.5" customHeight="1" x14ac:dyDescent="0.3">
      <c r="A51" s="453" t="s">
        <v>134</v>
      </c>
      <c r="B51" s="400" t="s">
        <v>135</v>
      </c>
      <c r="C51" s="400" t="s">
        <v>136</v>
      </c>
      <c r="D51" s="400" t="s">
        <v>137</v>
      </c>
      <c r="E51" s="400" t="s">
        <v>138</v>
      </c>
      <c r="F51" s="468" t="s">
        <v>139</v>
      </c>
      <c r="G51" s="400" t="s">
        <v>140</v>
      </c>
      <c r="H51" s="400" t="s">
        <v>141</v>
      </c>
      <c r="I51" s="520" t="s">
        <v>142</v>
      </c>
      <c r="J51" s="454"/>
    </row>
    <row r="52" spans="1:10" ht="26.25" customHeight="1" x14ac:dyDescent="0.4">
      <c r="A52" s="455" t="s">
        <v>125</v>
      </c>
      <c r="B52" s="458">
        <v>5</v>
      </c>
      <c r="C52" s="512">
        <v>7.8029999999999999</v>
      </c>
      <c r="D52" s="462">
        <v>0</v>
      </c>
      <c r="E52" s="515">
        <f>IF(ISBLANK(B52),"-",C52-$D$56)</f>
        <v>7.8029999999999999</v>
      </c>
      <c r="F52" s="471">
        <f>IF(ISBLANK(B52), "-",E52*$G$38)</f>
        <v>7.647657951154061</v>
      </c>
      <c r="G52" s="489">
        <f>IF(ISBLANK(B52),"-",F52*$B$48)</f>
        <v>44.692913066544335</v>
      </c>
      <c r="H52" s="470">
        <f>IF(ISBLANK(B52),"-",G52*$B$46/B52)</f>
        <v>893.85826133088665</v>
      </c>
      <c r="I52" s="500">
        <f>IF(ISBLANK(B52),"-",H52/$D$46)</f>
        <v>0.9931758459232074</v>
      </c>
      <c r="J52" s="495"/>
    </row>
    <row r="53" spans="1:10" ht="26.25" customHeight="1" x14ac:dyDescent="0.4">
      <c r="A53" s="456" t="s">
        <v>126</v>
      </c>
      <c r="B53" s="459">
        <v>5</v>
      </c>
      <c r="C53" s="513">
        <v>7.8109999999999999</v>
      </c>
      <c r="D53" s="463">
        <v>0</v>
      </c>
      <c r="E53" s="516">
        <f>IF(ISBLANK(B53),"-",C53-$D$56)</f>
        <v>7.8109999999999999</v>
      </c>
      <c r="F53" s="472">
        <f>IF(ISBLANK(B53), "-",E53*$G$38)</f>
        <v>7.6554986872311126</v>
      </c>
      <c r="G53" s="490">
        <f>IF(ISBLANK(B53),"-",F53*$B$48)</f>
        <v>44.738734328178623</v>
      </c>
      <c r="H53" s="493">
        <f>IF(ISBLANK(B53),"-",G53*$B$46/B53)</f>
        <v>894.77468656357246</v>
      </c>
      <c r="I53" s="501">
        <f>IF(ISBLANK(B53),"-",H53/$D$46)</f>
        <v>0.99419409618174714</v>
      </c>
      <c r="J53" s="495"/>
    </row>
    <row r="54" spans="1:10" ht="26.25" customHeight="1" x14ac:dyDescent="0.4">
      <c r="A54" s="456" t="s">
        <v>127</v>
      </c>
      <c r="B54" s="459">
        <v>5</v>
      </c>
      <c r="C54" s="513">
        <v>7.6539999999999999</v>
      </c>
      <c r="D54" s="463">
        <v>0</v>
      </c>
      <c r="E54" s="516">
        <f>IF(ISBLANK(B54),"-",C54-$D$56)</f>
        <v>7.6539999999999999</v>
      </c>
      <c r="F54" s="472">
        <f>IF(ISBLANK(B54), "-",E54*$G$38)</f>
        <v>7.5016242417189778</v>
      </c>
      <c r="G54" s="490">
        <f>IF(ISBLANK(B54),"-",F54*$B$48)</f>
        <v>43.839492068605708</v>
      </c>
      <c r="H54" s="493">
        <f>IF(ISBLANK(B54),"-",G54*$B$46/B54)</f>
        <v>876.7898413721141</v>
      </c>
      <c r="I54" s="501">
        <f>IF(ISBLANK(B54),"-",H54/$D$46)</f>
        <v>0.97421093485790455</v>
      </c>
      <c r="J54" s="495"/>
    </row>
    <row r="55" spans="1:10" ht="27" customHeight="1" x14ac:dyDescent="0.4">
      <c r="A55" s="457" t="s">
        <v>128</v>
      </c>
      <c r="B55" s="460"/>
      <c r="C55" s="514"/>
      <c r="D55" s="464"/>
      <c r="E55" s="474" t="str">
        <f>IF(ISBLANK(B55),"-",C55-$D$56)</f>
        <v>-</v>
      </c>
      <c r="F55" s="473" t="str">
        <f>IF(ISBLANK(B55), "-",E55*$G$38)</f>
        <v>-</v>
      </c>
      <c r="G55" s="491" t="str">
        <f>IF(ISBLANK(B55),"-",F55*$B$48)</f>
        <v>-</v>
      </c>
      <c r="H55" s="503" t="str">
        <f>IF(ISBLANK(B55),"-",G55*$B$46/B55)</f>
        <v>-</v>
      </c>
      <c r="I55" s="501" t="str">
        <f>IF(ISBLANK(B55),"-",H55/$D$46)</f>
        <v>-</v>
      </c>
      <c r="J55" s="496"/>
    </row>
    <row r="56" spans="1:10" ht="26.25" customHeight="1" x14ac:dyDescent="0.4">
      <c r="C56" s="428" t="s">
        <v>129</v>
      </c>
      <c r="D56" s="461">
        <f>AVERAGE(D52:D55)</f>
        <v>0</v>
      </c>
      <c r="F56" s="428" t="s">
        <v>129</v>
      </c>
      <c r="G56" s="469">
        <f>AVERAGE(G52:G55)</f>
        <v>44.423713154442886</v>
      </c>
      <c r="H56" s="517">
        <f>AVERAGE(H52:H55)</f>
        <v>888.4742630888577</v>
      </c>
      <c r="I56" s="502">
        <f>AVERAGE(I52:I55)</f>
        <v>0.98719362565428648</v>
      </c>
      <c r="J56" s="497"/>
    </row>
    <row r="57" spans="1:10" ht="26.25" customHeight="1" x14ac:dyDescent="0.4">
      <c r="B57" s="6" t="str">
        <f>Uniformity!C46</f>
        <v>% Deviation from mean</v>
      </c>
      <c r="C57" s="429" t="s">
        <v>87</v>
      </c>
      <c r="D57" s="430" t="str">
        <f>IF(D56=0,"-",STDEV(D52:D55)/D56)</f>
        <v>-</v>
      </c>
      <c r="F57" s="429" t="s">
        <v>87</v>
      </c>
      <c r="G57" s="492"/>
      <c r="H57" s="518">
        <f>STDEV(H52:H55)/H56</f>
        <v>1.1400865079429254E-2</v>
      </c>
      <c r="I57" s="466">
        <f>STDEV(I52:I55)/I56</f>
        <v>1.1400865079429248E-2</v>
      </c>
      <c r="J57" s="498"/>
    </row>
    <row r="58" spans="1:10" ht="27" customHeight="1" x14ac:dyDescent="0.4">
      <c r="C58" s="431" t="s">
        <v>20</v>
      </c>
      <c r="D58" s="432">
        <f>COUNT(D52:D55)</f>
        <v>3</v>
      </c>
      <c r="F58" s="431" t="s">
        <v>20</v>
      </c>
      <c r="G58" s="467">
        <f>COUNT(G52:G55)</f>
        <v>3</v>
      </c>
      <c r="H58" s="519">
        <f>COUNT(H52:H55)</f>
        <v>3</v>
      </c>
      <c r="I58" s="467">
        <f>COUNT(I52:I55)</f>
        <v>3</v>
      </c>
      <c r="J58" s="499"/>
    </row>
    <row r="59" spans="1:10" ht="18.75" x14ac:dyDescent="0.3">
      <c r="H59" s="399"/>
      <c r="J59" s="382"/>
    </row>
    <row r="60" spans="1:10" ht="18.75" x14ac:dyDescent="0.3">
      <c r="H60" s="399"/>
    </row>
    <row r="61" spans="1:10" ht="19.5" customHeight="1" x14ac:dyDescent="0.3">
      <c r="A61" s="385"/>
      <c r="B61" s="385"/>
      <c r="C61" s="404"/>
      <c r="D61" s="404"/>
      <c r="E61" s="404"/>
      <c r="F61" s="404"/>
      <c r="G61" s="404"/>
      <c r="H61" s="404"/>
    </row>
    <row r="62" spans="1:10" ht="18.75" x14ac:dyDescent="0.3">
      <c r="B62" s="534" t="s">
        <v>26</v>
      </c>
      <c r="C62" s="534"/>
      <c r="E62" s="413" t="s">
        <v>27</v>
      </c>
      <c r="F62" s="405"/>
      <c r="G62" s="534" t="s">
        <v>28</v>
      </c>
      <c r="H62" s="534"/>
    </row>
    <row r="63" spans="1:10" ht="83.25" customHeight="1" x14ac:dyDescent="0.3">
      <c r="A63" s="406" t="s">
        <v>29</v>
      </c>
      <c r="B63" s="407"/>
      <c r="C63" s="407"/>
      <c r="E63" s="408"/>
      <c r="F63" s="403"/>
      <c r="G63" s="409"/>
      <c r="H63" s="409"/>
    </row>
    <row r="64" spans="1:10" ht="84" customHeight="1" x14ac:dyDescent="0.3">
      <c r="A64" s="406" t="s">
        <v>30</v>
      </c>
      <c r="B64" s="410"/>
      <c r="C64" s="410"/>
      <c r="E64" s="411"/>
      <c r="F64" s="403"/>
      <c r="G64" s="412"/>
      <c r="H64" s="412"/>
    </row>
    <row r="65" spans="1:9" ht="18.75" x14ac:dyDescent="0.3">
      <c r="A65" s="401"/>
      <c r="B65" s="401"/>
      <c r="C65" s="394"/>
      <c r="D65" s="394"/>
      <c r="E65" s="394"/>
      <c r="F65" s="402"/>
      <c r="G65" s="394"/>
      <c r="H65" s="394"/>
      <c r="I65" s="383"/>
    </row>
    <row r="66" spans="1:9" ht="18.75" x14ac:dyDescent="0.3">
      <c r="A66" s="401"/>
      <c r="B66" s="401"/>
      <c r="C66" s="394"/>
      <c r="D66" s="394"/>
      <c r="E66" s="394"/>
      <c r="F66" s="402"/>
      <c r="G66" s="394"/>
      <c r="H66" s="394"/>
      <c r="I66" s="383"/>
    </row>
    <row r="67" spans="1:9" ht="18.75" x14ac:dyDescent="0.3">
      <c r="A67" s="401"/>
      <c r="B67" s="401"/>
      <c r="C67" s="394"/>
      <c r="D67" s="394"/>
      <c r="E67" s="394"/>
      <c r="F67" s="402"/>
      <c r="G67" s="394"/>
      <c r="H67" s="394"/>
      <c r="I67" s="383"/>
    </row>
    <row r="68" spans="1:9" ht="18.75" x14ac:dyDescent="0.3">
      <c r="A68" s="401"/>
      <c r="B68" s="401"/>
      <c r="C68" s="394"/>
      <c r="D68" s="394"/>
      <c r="E68" s="394"/>
      <c r="F68" s="402"/>
      <c r="G68" s="394"/>
      <c r="H68" s="394"/>
      <c r="I68" s="383"/>
    </row>
    <row r="69" spans="1:9" ht="18.75" x14ac:dyDescent="0.3">
      <c r="A69" s="401"/>
      <c r="B69" s="401"/>
      <c r="C69" s="394"/>
      <c r="D69" s="394"/>
      <c r="E69" s="394"/>
      <c r="F69" s="402"/>
      <c r="G69" s="394"/>
      <c r="H69" s="394"/>
      <c r="I69" s="383"/>
    </row>
    <row r="70" spans="1:9" ht="18.75" x14ac:dyDescent="0.3">
      <c r="A70" s="401"/>
      <c r="B70" s="401"/>
      <c r="C70" s="394"/>
      <c r="D70" s="394"/>
      <c r="E70" s="394"/>
      <c r="F70" s="402"/>
      <c r="G70" s="394"/>
      <c r="H70" s="394"/>
      <c r="I70" s="383"/>
    </row>
    <row r="71" spans="1:9" ht="18.75" x14ac:dyDescent="0.3">
      <c r="A71" s="401"/>
      <c r="B71" s="401"/>
      <c r="C71" s="394"/>
      <c r="D71" s="394"/>
      <c r="E71" s="394"/>
      <c r="F71" s="402"/>
      <c r="G71" s="394"/>
      <c r="H71" s="394"/>
      <c r="I71" s="383"/>
    </row>
    <row r="72" spans="1:9" ht="18.75" x14ac:dyDescent="0.3">
      <c r="A72" s="401"/>
      <c r="B72" s="401"/>
      <c r="C72" s="394"/>
      <c r="D72" s="394"/>
      <c r="E72" s="394"/>
      <c r="F72" s="402"/>
      <c r="G72" s="394"/>
      <c r="H72" s="394"/>
      <c r="I72" s="383"/>
    </row>
    <row r="73" spans="1:9" ht="18.75" x14ac:dyDescent="0.3">
      <c r="A73" s="401"/>
      <c r="B73" s="401"/>
      <c r="C73" s="394"/>
      <c r="D73" s="394"/>
      <c r="E73" s="394"/>
      <c r="F73" s="402"/>
      <c r="G73" s="394"/>
      <c r="H73" s="394"/>
      <c r="I73" s="383"/>
    </row>
    <row r="250" spans="1:1" x14ac:dyDescent="0.3">
      <c r="A250" s="6">
        <v>0</v>
      </c>
    </row>
  </sheetData>
  <sheetProtection password="F258" sheet="1" objects="1" scenarios="1" formatCells="0" formatColumns="0"/>
  <mergeCells count="7">
    <mergeCell ref="A8:I14"/>
    <mergeCell ref="A1:I7"/>
    <mergeCell ref="B62:C62"/>
    <mergeCell ref="G62:H62"/>
    <mergeCell ref="G50:H50"/>
    <mergeCell ref="A16:H16"/>
    <mergeCell ref="A17:H17"/>
  </mergeCells>
  <conditionalFormatting sqref="E39">
    <cfRule type="cellIs" dxfId="6" priority="1" operator="greaterThan">
      <formula>0.002</formula>
    </cfRule>
  </conditionalFormatting>
  <conditionalFormatting sqref="F39">
    <cfRule type="cellIs" dxfId="5" priority="2" operator="greaterThan">
      <formula>0.002</formula>
    </cfRule>
  </conditionalFormatting>
  <conditionalFormatting sqref="G57">
    <cfRule type="cellIs" dxfId="4" priority="3" operator="greaterThan">
      <formula>0.02</formula>
    </cfRule>
  </conditionalFormatting>
  <conditionalFormatting sqref="H57">
    <cfRule type="cellIs" dxfId="3" priority="4" operator="greaterThan">
      <formula>0.02</formula>
    </cfRule>
  </conditionalFormatting>
  <conditionalFormatting sqref="I57">
    <cfRule type="cellIs" dxfId="2" priority="5" operator="greaterThan">
      <formula>0.02</formula>
    </cfRule>
  </conditionalFormatting>
  <conditionalFormatting sqref="J57">
    <cfRule type="cellIs" dxfId="1" priority="6" operator="greaterThan">
      <formula>0.02</formula>
    </cfRule>
  </conditionalFormatting>
  <conditionalFormatting sqref="F38">
    <cfRule type="cellIs" dxfId="0" priority="7" operator="greaterThan">
      <formula>0.1</formula>
    </cfRule>
  </conditionalFormatting>
  <printOptions horizontalCentered="1" verticalCentered="1"/>
  <pageMargins left="0.7" right="0.7" top="0.75" bottom="0.75" header="0.3" footer="0.3"/>
  <pageSetup paperSize="9" scale="10" orientation="landscape" r:id="rId1"/>
  <headerFooter alignWithMargins="0">
    <oddHeader>&amp;LVer 1</oddHeader>
    <oddFooter>&amp;LNQCL/ADDO/014&amp;C&amp;P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SST</vt:lpstr>
      <vt:lpstr>Uniformity</vt:lpstr>
      <vt:lpstr>artesunate</vt:lpstr>
      <vt:lpstr>sodium bicarbonate</vt:lpstr>
      <vt:lpstr>sodium chloride</vt:lpstr>
      <vt:lpstr>artesunate!Print_Area</vt:lpstr>
      <vt:lpstr>'sodium bicarbonate'!Print_Area</vt:lpstr>
      <vt:lpstr>'sodium chloride'!Print_Area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Lorna</cp:lastModifiedBy>
  <cp:lastPrinted>2016-11-07T08:55:54Z</cp:lastPrinted>
  <dcterms:created xsi:type="dcterms:W3CDTF">2005-07-05T10:19:27Z</dcterms:created>
  <dcterms:modified xsi:type="dcterms:W3CDTF">2016-11-08T10:18:36Z</dcterms:modified>
</cp:coreProperties>
</file>