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9815" windowHeight="9405" activeTab="1"/>
  </bookViews>
  <sheets>
    <sheet name="C" sheetId="2" r:id="rId1"/>
    <sheet name="NDQD201610177 POW" sheetId="1" r:id="rId2"/>
    <sheet name="NDQD201610177 NaCl" sheetId="4" r:id="rId3"/>
    <sheet name="NDQD201610177 NaHCO3" sheetId="3" r:id="rId4"/>
  </sheets>
  <definedNames>
    <definedName name="_xlnm.Print_Area" localSheetId="0">'C'!$A$4:$F$63</definedName>
    <definedName name="_xlnm.Print_Area" localSheetId="2">'NDQD201610177 NaCl'!$A$4:$F$76</definedName>
    <definedName name="_xlnm.Print_Area" localSheetId="3">'NDQD201610177 NaHCO3'!$A$4:$F$76</definedName>
    <definedName name="_xlnm.Print_Area" localSheetId="1">'NDQD201610177 POW'!$A$4:$F$76</definedName>
  </definedNames>
  <calcPr calcId="144525"/>
</workbook>
</file>

<file path=xl/calcChain.xml><?xml version="1.0" encoding="utf-8"?>
<calcChain xmlns="http://schemas.openxmlformats.org/spreadsheetml/2006/main">
  <c r="D68" i="1" l="1"/>
  <c r="B25" i="1"/>
  <c r="B27" i="1"/>
  <c r="F64" i="4" l="1"/>
  <c r="B27" i="4"/>
  <c r="B25" i="4"/>
  <c r="F68" i="4"/>
  <c r="F62" i="4"/>
  <c r="D60" i="4"/>
  <c r="E60" i="4" s="1"/>
  <c r="F60" i="4" s="1"/>
  <c r="D59" i="4"/>
  <c r="E59" i="4" s="1"/>
  <c r="F59" i="4" s="1"/>
  <c r="B33" i="4"/>
  <c r="B39" i="4" s="1"/>
  <c r="A39" i="4" s="1"/>
  <c r="B40" i="4" s="1"/>
  <c r="A40" i="4" s="1"/>
  <c r="B41" i="4" s="1"/>
  <c r="A41" i="4" s="1"/>
  <c r="B42" i="4" s="1"/>
  <c r="A42" i="4" s="1"/>
  <c r="E32" i="4"/>
  <c r="B25" i="3"/>
  <c r="B27" i="3"/>
  <c r="F64" i="3"/>
  <c r="F61" i="4" l="1"/>
  <c r="F65" i="4" s="1"/>
  <c r="D68" i="4" s="1"/>
  <c r="F68" i="3"/>
  <c r="F62" i="3"/>
  <c r="D60" i="3"/>
  <c r="E60" i="3" s="1"/>
  <c r="F60" i="3" s="1"/>
  <c r="E59" i="3"/>
  <c r="F59" i="3" s="1"/>
  <c r="F61" i="3" s="1"/>
  <c r="D59" i="3"/>
  <c r="B33" i="3"/>
  <c r="B39" i="3" s="1"/>
  <c r="A39" i="3" s="1"/>
  <c r="B40" i="3" s="1"/>
  <c r="A40" i="3" s="1"/>
  <c r="B41" i="3" s="1"/>
  <c r="A41" i="3" s="1"/>
  <c r="B42" i="3" s="1"/>
  <c r="A42" i="3" s="1"/>
  <c r="E32" i="3"/>
  <c r="E32" i="1"/>
  <c r="B33" i="1"/>
  <c r="B39" i="1" s="1"/>
  <c r="A39" i="1" s="1"/>
  <c r="B40" i="1" s="1"/>
  <c r="A40" i="1" s="1"/>
  <c r="B41" i="1" s="1"/>
  <c r="A41" i="1" s="1"/>
  <c r="B42" i="1" s="1"/>
  <c r="A42" i="1" s="1"/>
  <c r="F55" i="2"/>
  <c r="F51" i="2"/>
  <c r="F49" i="2"/>
  <c r="E47" i="2"/>
  <c r="F47" i="2" s="1"/>
  <c r="D47" i="2"/>
  <c r="D46" i="2"/>
  <c r="E46" i="2" s="1"/>
  <c r="F46" i="2" s="1"/>
  <c r="F48" i="2" s="1"/>
  <c r="B34" i="2"/>
  <c r="B16" i="2"/>
  <c r="F68" i="1"/>
  <c r="F64" i="1"/>
  <c r="F62" i="1"/>
  <c r="D60" i="1"/>
  <c r="E60" i="1" s="1"/>
  <c r="F60" i="1" s="1"/>
  <c r="D59" i="1"/>
  <c r="E59" i="1" s="1"/>
  <c r="F59" i="1" s="1"/>
  <c r="F65" i="3" l="1"/>
  <c r="D68" i="3" s="1"/>
  <c r="F61" i="1"/>
  <c r="F65" i="1" s="1"/>
  <c r="F52" i="2"/>
  <c r="D55" i="2" s="1"/>
</calcChain>
</file>

<file path=xl/sharedStrings.xml><?xml version="1.0" encoding="utf-8"?>
<sst xmlns="http://schemas.openxmlformats.org/spreadsheetml/2006/main" count="293" uniqueCount="84">
  <si>
    <t>MICOBIOLOGY NO.</t>
  </si>
  <si>
    <t>BIOL/002/2016</t>
  </si>
  <si>
    <t>DATE RECEIVED</t>
  </si>
  <si>
    <t>2016-10-26 10:15:01</t>
  </si>
  <si>
    <t>Analysis Report</t>
  </si>
  <si>
    <t>Artesunate Microbial Assay</t>
  </si>
  <si>
    <t>Sample Name:</t>
  </si>
  <si>
    <t>ARTE 60 MG FOR INJECTION</t>
  </si>
  <si>
    <t>Lab Ref No:</t>
  </si>
  <si>
    <t>NDQB201610177</t>
  </si>
  <si>
    <t>Active Ingredient:</t>
  </si>
  <si>
    <t>Artesunate</t>
  </si>
  <si>
    <t>Label Claim:</t>
  </si>
  <si>
    <t>Date Test Set:</t>
  </si>
  <si>
    <t>26/10/2016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</si>
  <si>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</si>
  <si>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</si>
  <si>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</si>
  <si>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</si>
  <si>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</si>
  <si>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</si>
  <si>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</si>
  <si>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</si>
  <si>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</si>
  <si>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</si>
  <si>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</si>
  <si>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</si>
  <si>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</si>
  <si>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</si>
  <si>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</si>
  <si>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</si>
  <si>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</si>
  <si>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</si>
  <si>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</si>
  <si>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</si>
  <si>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</si>
  <si>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</si>
  <si>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</si>
  <si>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</si>
  <si>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</si>
  <si>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</si>
  <si>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</si>
  <si>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</si>
  <si>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</si>
  <si>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</si>
  <si>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</si>
  <si>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</si>
  <si>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</si>
  <si>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</si>
  <si>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</si>
  <si>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</si>
  <si>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</si>
  <si>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</si>
  <si>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</si>
  <si>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</si>
  <si>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</si>
  <si>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</si>
  <si>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</si>
  <si>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</si>
  <si>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</si>
  <si>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</si>
  <si>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</si>
  <si>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</si>
  <si>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</si>
  <si>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</si>
  <si>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</si>
  <si>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</si>
  <si>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</si>
  <si>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</si>
  <si>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</si>
  <si>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</si>
  <si>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</si>
  <si>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</si>
  <si>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</si>
  <si>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14000 EU / vial</t>
  </si>
  <si>
    <t>7.0mL</t>
  </si>
  <si>
    <t>Each  Vial contains 60 mg of Artesunate</t>
  </si>
  <si>
    <t>Duncan</t>
  </si>
  <si>
    <t>Each  ml contains 50 mg of Sodium Bicarbonate</t>
  </si>
  <si>
    <t>Each  ml contains 9 mg of Sodium Chloride</t>
  </si>
  <si>
    <t>Sodium Chloride</t>
  </si>
  <si>
    <t>Sodium Bicarbonate</t>
  </si>
  <si>
    <t>Eu/mg</t>
  </si>
  <si>
    <t>Eu/mL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</si>
</sst>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71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3" t="s">
        <v>27</v>
      </c>
      <c r="B30" s="124"/>
      <c r="C30" s="125" t="s">
        <v>28</v>
      </c>
      <c r="D30" s="125"/>
      <c r="E30" s="125"/>
      <c r="F30" s="126"/>
    </row>
    <row r="31" spans="1:7" ht="20.100000000000001" customHeight="1" x14ac:dyDescent="0.3">
      <c r="A31" s="22"/>
      <c r="B31" s="23"/>
      <c r="C31" s="127" t="s">
        <v>30</v>
      </c>
      <c r="D31" s="128"/>
      <c r="E31" s="128" t="s">
        <v>31</v>
      </c>
      <c r="F31" s="129"/>
    </row>
    <row r="32" spans="1:7" ht="20.100000000000001" customHeight="1" x14ac:dyDescent="0.3">
      <c r="A32" s="25" t="s">
        <v>29</v>
      </c>
      <c r="B32" s="26" t="s">
        <v>72</v>
      </c>
      <c r="C32" s="130">
        <v>-0.999</v>
      </c>
      <c r="D32" s="131"/>
      <c r="E32" s="132">
        <v>0.998</v>
      </c>
      <c r="F32" s="133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1" t="s">
        <v>57</v>
      </c>
      <c r="E48" s="121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1" t="s">
        <v>59</v>
      </c>
      <c r="E50" s="121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22">
        <f>F52*5/500</f>
        <v>4.3190433674064307E-7</v>
      </c>
      <c r="E55" s="122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60" zoomScale="80" zoomScaleNormal="85" workbookViewId="0">
      <selection activeCell="D68" sqref="D68:E6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76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14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5.83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>
        <v>5</v>
      </c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f>60/B24</f>
        <v>12</v>
      </c>
      <c r="C25" s="18" t="s">
        <v>73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B23*B25/B22</f>
        <v>13992.000000000002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3" t="s">
        <v>27</v>
      </c>
      <c r="B30" s="124"/>
      <c r="C30" s="125" t="s">
        <v>28</v>
      </c>
      <c r="D30" s="125"/>
      <c r="E30" s="125"/>
      <c r="F30" s="126"/>
    </row>
    <row r="31" spans="1:7" ht="20.100000000000001" customHeight="1" x14ac:dyDescent="0.3">
      <c r="A31" s="25" t="s">
        <v>29</v>
      </c>
      <c r="B31" s="99" t="s">
        <v>74</v>
      </c>
      <c r="C31" s="127" t="s">
        <v>30</v>
      </c>
      <c r="D31" s="128"/>
      <c r="E31" s="128" t="s">
        <v>31</v>
      </c>
      <c r="F31" s="129"/>
    </row>
    <row r="32" spans="1:7" ht="20.100000000000001" customHeight="1" x14ac:dyDescent="0.3">
      <c r="A32" s="27" t="s">
        <v>32</v>
      </c>
      <c r="B32" s="114" t="s">
        <v>75</v>
      </c>
      <c r="C32" s="130">
        <v>0.99</v>
      </c>
      <c r="D32" s="131"/>
      <c r="E32" s="132">
        <f>POWER(C32,2)</f>
        <v>0.98009999999999997</v>
      </c>
      <c r="F32" s="133"/>
      <c r="G32" s="9"/>
    </row>
    <row r="33" spans="1:9" ht="20.100000000000001" customHeight="1" x14ac:dyDescent="0.3">
      <c r="A33" s="97" t="s">
        <v>34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35" t="s">
        <v>35</v>
      </c>
      <c r="B36" s="135"/>
      <c r="C36" s="135"/>
      <c r="D36" s="135"/>
      <c r="E36" s="135"/>
      <c r="F36" s="135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36" t="s">
        <v>42</v>
      </c>
      <c r="B44" s="136"/>
      <c r="C44" s="136"/>
      <c r="D44" s="136"/>
      <c r="E44" s="136"/>
      <c r="F44" s="136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50</v>
      </c>
      <c r="B47" s="111">
        <v>5000</v>
      </c>
      <c r="C47" s="103">
        <v>50</v>
      </c>
      <c r="D47" s="111">
        <v>5000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46">
        <v>6.2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45">
        <v>-0.11799999999999999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2970</v>
      </c>
      <c r="D59" s="61">
        <f>LN(C59)</f>
        <v>7.9963172317967457</v>
      </c>
      <c r="E59" s="61">
        <f>(D59-$B$54)/$B$55</f>
        <v>-15.223027388108013</v>
      </c>
      <c r="F59" s="62">
        <f>EXP(E59)</f>
        <v>2.4475028572811544E-7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3006</v>
      </c>
      <c r="D60" s="68">
        <f>LN(C60)</f>
        <v>8.00836557031292</v>
      </c>
      <c r="E60" s="68">
        <f>(D60-$B$54)/$B$55</f>
        <v>-15.325131951804405</v>
      </c>
      <c r="F60" s="69">
        <f>EXP(E60)</f>
        <v>2.2099363167271652E-7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1" t="s">
        <v>57</v>
      </c>
      <c r="E61" s="121"/>
      <c r="F61" s="70">
        <f>AVERAGE(F59:F60)</f>
        <v>2.3287195870041599E-7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STDEV(C59:C60)/AVERAGE(C59:C60)</f>
        <v>8.5193588094764766E-3</v>
      </c>
      <c r="G62" s="9"/>
      <c r="H62" s="9"/>
    </row>
    <row r="63" spans="1:9" ht="26.25" customHeight="1" x14ac:dyDescent="0.3">
      <c r="A63" s="8"/>
      <c r="B63" s="45"/>
      <c r="C63" s="8"/>
      <c r="D63" s="121" t="s">
        <v>59</v>
      </c>
      <c r="E63" s="121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10000</v>
      </c>
      <c r="G64" s="9"/>
      <c r="H64" s="9"/>
    </row>
    <row r="65" spans="1:9" ht="25.5" customHeight="1" x14ac:dyDescent="0.3">
      <c r="E65" s="71" t="s">
        <v>61</v>
      </c>
      <c r="F65" s="75">
        <f>F64*F61</f>
        <v>2.3287195870041601E-3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63</v>
      </c>
      <c r="D68" s="134">
        <f>F65/B25</f>
        <v>1.9405996558368E-4</v>
      </c>
      <c r="E68" s="134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77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NDQB201610177 / Bacterial Endotoxin / Download 1  /  Analyst - Duncan Oluoch /  Date 28-10-2016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67" zoomScale="80" zoomScaleNormal="85" workbookViewId="0">
      <selection activeCell="A75" sqref="A75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80</v>
      </c>
    </row>
    <row r="17" spans="1:6" ht="15.95" customHeight="1" x14ac:dyDescent="0.3">
      <c r="A17" s="74" t="s">
        <v>12</v>
      </c>
      <c r="B17" s="89" t="s">
        <v>79</v>
      </c>
    </row>
    <row r="18" spans="1:6" ht="15.95" customHeight="1" x14ac:dyDescent="0.3">
      <c r="A18" s="74" t="s">
        <v>13</v>
      </c>
      <c r="B18" s="6" t="s">
        <v>14</v>
      </c>
    </row>
    <row r="19" spans="1:6" ht="15.95" customHeight="1" x14ac:dyDescent="0.3">
      <c r="A19" s="74" t="s">
        <v>15</v>
      </c>
      <c r="B19" s="6" t="s">
        <v>14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16</v>
      </c>
      <c r="B21" s="7" t="s">
        <v>17</v>
      </c>
      <c r="C21" s="8"/>
    </row>
    <row r="22" spans="1:6" s="89" customFormat="1" ht="15.95" customHeight="1" x14ac:dyDescent="0.25">
      <c r="A22" s="8" t="s">
        <v>18</v>
      </c>
      <c r="B22" s="118">
        <v>5.0000000000000001E-3</v>
      </c>
      <c r="C22" s="11" t="s">
        <v>19</v>
      </c>
    </row>
    <row r="23" spans="1:6" s="89" customFormat="1" ht="16.5" customHeight="1" x14ac:dyDescent="0.3">
      <c r="A23" s="89" t="s">
        <v>20</v>
      </c>
      <c r="B23" s="12">
        <v>0.5</v>
      </c>
      <c r="C23" s="74" t="s">
        <v>19</v>
      </c>
      <c r="D23" s="14"/>
      <c r="E23" s="15"/>
    </row>
    <row r="24" spans="1:6" s="89" customFormat="1" ht="16.5" customHeight="1" x14ac:dyDescent="0.3">
      <c r="A24" s="16" t="s">
        <v>22</v>
      </c>
      <c r="B24" s="17"/>
      <c r="C24" s="74" t="s">
        <v>23</v>
      </c>
      <c r="D24" s="14"/>
      <c r="E24" s="15"/>
    </row>
    <row r="25" spans="1:6" s="89" customFormat="1" ht="19.5" customHeight="1" x14ac:dyDescent="0.3">
      <c r="A25" s="16" t="s">
        <v>24</v>
      </c>
      <c r="B25" s="17">
        <f>45/5</f>
        <v>9</v>
      </c>
      <c r="C25" s="18" t="s">
        <v>73</v>
      </c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25</v>
      </c>
      <c r="B27" s="20">
        <f>B23/B22</f>
        <v>100</v>
      </c>
      <c r="C27" s="18"/>
      <c r="D27" s="14"/>
      <c r="E27" s="15"/>
    </row>
    <row r="28" spans="1:6" s="89" customFormat="1" ht="19.5" customHeight="1" x14ac:dyDescent="0.3">
      <c r="A28" s="14" t="s">
        <v>26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23" t="s">
        <v>27</v>
      </c>
      <c r="B30" s="124"/>
      <c r="C30" s="125" t="s">
        <v>28</v>
      </c>
      <c r="D30" s="125"/>
      <c r="E30" s="125"/>
      <c r="F30" s="126"/>
    </row>
    <row r="31" spans="1:6" ht="20.100000000000001" customHeight="1" x14ac:dyDescent="0.3">
      <c r="A31" s="25" t="s">
        <v>29</v>
      </c>
      <c r="B31" s="99" t="s">
        <v>74</v>
      </c>
      <c r="C31" s="127" t="s">
        <v>30</v>
      </c>
      <c r="D31" s="128"/>
      <c r="E31" s="128" t="s">
        <v>31</v>
      </c>
      <c r="F31" s="129"/>
    </row>
    <row r="32" spans="1:6" ht="20.100000000000001" customHeight="1" x14ac:dyDescent="0.3">
      <c r="A32" s="27" t="s">
        <v>32</v>
      </c>
      <c r="B32" s="114" t="s">
        <v>75</v>
      </c>
      <c r="C32" s="130">
        <v>0.99</v>
      </c>
      <c r="D32" s="131"/>
      <c r="E32" s="132">
        <f>POWER(C32,2)</f>
        <v>0.98009999999999997</v>
      </c>
      <c r="F32" s="133"/>
    </row>
    <row r="33" spans="1:9" ht="20.100000000000001" customHeight="1" x14ac:dyDescent="0.3">
      <c r="A33" s="97" t="s">
        <v>34</v>
      </c>
      <c r="B33" s="100">
        <f>14000/7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35" t="s">
        <v>35</v>
      </c>
      <c r="B36" s="135"/>
      <c r="C36" s="135"/>
      <c r="D36" s="135"/>
      <c r="E36" s="135"/>
      <c r="F36" s="135"/>
    </row>
    <row r="37" spans="1:9" ht="20.100000000000001" customHeight="1" x14ac:dyDescent="0.3">
      <c r="A37" s="119"/>
      <c r="B37" s="119"/>
      <c r="C37" s="119"/>
      <c r="D37" s="119"/>
      <c r="E37" s="119"/>
      <c r="F37" s="119"/>
    </row>
    <row r="38" spans="1:9" s="88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36" t="s">
        <v>42</v>
      </c>
      <c r="B44" s="136"/>
      <c r="C44" s="136"/>
      <c r="D44" s="136"/>
      <c r="E44" s="136"/>
      <c r="F44" s="136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9" customFormat="1" x14ac:dyDescent="0.25">
      <c r="A47" s="103">
        <v>50</v>
      </c>
      <c r="B47" s="111">
        <v>5000</v>
      </c>
      <c r="C47" s="103"/>
      <c r="D47" s="111"/>
      <c r="E47" s="94"/>
      <c r="F47" s="92"/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45</v>
      </c>
      <c r="B49" s="38">
        <v>50</v>
      </c>
      <c r="C49" s="8"/>
      <c r="F49" s="8"/>
      <c r="H49" s="89"/>
      <c r="I49" s="89"/>
    </row>
    <row r="50" spans="1:9" ht="15.95" customHeight="1" x14ac:dyDescent="0.3">
      <c r="A50" s="39" t="s">
        <v>46</v>
      </c>
      <c r="B50" s="38">
        <v>50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16</v>
      </c>
      <c r="B52" s="42" t="s">
        <v>47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48</v>
      </c>
      <c r="B54" s="108">
        <v>6.2</v>
      </c>
      <c r="C54" s="8"/>
      <c r="D54" s="47"/>
      <c r="E54" s="48"/>
      <c r="H54" s="89"/>
      <c r="I54" s="89"/>
    </row>
    <row r="55" spans="1:9" ht="15.95" customHeight="1" x14ac:dyDescent="0.25">
      <c r="A55" s="8" t="s">
        <v>49</v>
      </c>
      <c r="B55" s="45">
        <v>-0.11799999999999999</v>
      </c>
      <c r="C55" s="8"/>
      <c r="D55" s="49"/>
      <c r="E55" s="50"/>
      <c r="H55" s="89"/>
      <c r="I55" s="89"/>
    </row>
    <row r="56" spans="1:9" ht="26.25" customHeight="1" x14ac:dyDescent="0.25">
      <c r="A56" s="8" t="s">
        <v>50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</row>
    <row r="59" spans="1:9" s="80" customFormat="1" ht="27" customHeight="1" x14ac:dyDescent="0.25">
      <c r="A59" s="58"/>
      <c r="B59" s="59">
        <v>50</v>
      </c>
      <c r="C59" s="60">
        <v>3824</v>
      </c>
      <c r="D59" s="61">
        <f>LN(C59)</f>
        <v>8.2490522741712926</v>
      </c>
      <c r="E59" s="61">
        <f>(D59-$B$54)/$B$55</f>
        <v>-17.36484978111265</v>
      </c>
      <c r="F59" s="62">
        <f>EXP(E59)</f>
        <v>2.874362650353861E-8</v>
      </c>
    </row>
    <row r="60" spans="1:9" s="80" customFormat="1" ht="27" customHeight="1" thickBot="1" x14ac:dyDescent="0.3">
      <c r="A60" s="65"/>
      <c r="B60" s="66">
        <v>50</v>
      </c>
      <c r="C60" s="67">
        <v>3908</v>
      </c>
      <c r="D60" s="68">
        <f>LN(C60)</f>
        <v>8.270781013162674</v>
      </c>
      <c r="E60" s="68">
        <f>(D60-$B$54)/$B$55</f>
        <v>-17.548991636971813</v>
      </c>
      <c r="F60" s="69">
        <f>EXP(E60)</f>
        <v>2.3909460082535456E-8</v>
      </c>
    </row>
    <row r="61" spans="1:9" ht="26.25" customHeight="1" x14ac:dyDescent="0.3">
      <c r="A61" s="8"/>
      <c r="B61" s="45"/>
      <c r="C61" s="8"/>
      <c r="D61" s="121" t="s">
        <v>57</v>
      </c>
      <c r="E61" s="121"/>
      <c r="F61" s="70">
        <f>AVERAGE(F59:F60)</f>
        <v>2.6326543293037035E-8</v>
      </c>
      <c r="H61" s="89"/>
      <c r="I61" s="89"/>
    </row>
    <row r="62" spans="1:9" ht="25.5" customHeight="1" x14ac:dyDescent="0.3">
      <c r="E62" s="76" t="s">
        <v>58</v>
      </c>
      <c r="F62" s="72">
        <f>STDEV(C59:C60)/AVERAGE(C59:C60)</f>
        <v>1.5363934200638901E-2</v>
      </c>
      <c r="H62" s="89"/>
    </row>
    <row r="63" spans="1:9" ht="26.25" customHeight="1" x14ac:dyDescent="0.3">
      <c r="A63" s="8"/>
      <c r="B63" s="45"/>
      <c r="C63" s="8"/>
      <c r="D63" s="121" t="s">
        <v>59</v>
      </c>
      <c r="E63" s="121"/>
      <c r="F63" s="73">
        <v>2</v>
      </c>
      <c r="H63" s="89"/>
      <c r="I63" s="89"/>
    </row>
    <row r="64" spans="1:9" ht="25.5" customHeight="1" x14ac:dyDescent="0.3">
      <c r="C64" s="74"/>
      <c r="E64" s="76" t="s">
        <v>60</v>
      </c>
      <c r="F64" s="120">
        <f>B47/A47</f>
        <v>100</v>
      </c>
      <c r="H64" s="89"/>
    </row>
    <row r="65" spans="1:9" ht="25.5" customHeight="1" x14ac:dyDescent="0.3">
      <c r="E65" s="76" t="s">
        <v>61</v>
      </c>
      <c r="F65" s="75">
        <f>F64*F61</f>
        <v>2.6326543293037037E-6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62</v>
      </c>
      <c r="C68" s="76" t="s">
        <v>63</v>
      </c>
      <c r="D68" s="137">
        <f>F65*5/500</f>
        <v>2.6326543293037035E-8</v>
      </c>
      <c r="E68" s="137"/>
      <c r="F68" s="74" t="str">
        <f>C23</f>
        <v>EU/mL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64</v>
      </c>
      <c r="C73" s="80" t="s">
        <v>65</v>
      </c>
      <c r="D73" s="79"/>
      <c r="F73" s="80" t="s">
        <v>66</v>
      </c>
      <c r="H73" s="89"/>
    </row>
    <row r="74" spans="1:9" ht="24.95" customHeight="1" x14ac:dyDescent="0.3">
      <c r="A74" s="81" t="s">
        <v>77</v>
      </c>
      <c r="C74" s="81" t="s">
        <v>67</v>
      </c>
      <c r="D74" s="81"/>
      <c r="F74" s="81" t="s">
        <v>68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6:F36"/>
    <mergeCell ref="A44:F44"/>
    <mergeCell ref="D61:E61"/>
    <mergeCell ref="D63:E63"/>
    <mergeCell ref="D68:E68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NDQB201610177 / Bacterial Endotoxin / Download 1  /  Analyst - Duncan Oluoch /  Date 28-10-2016 &amp;RPage &amp;P of &amp;N</oddFooter>
  </headerFooter>
  <colBreaks count="1" manualBreakCount="1">
    <brk id="6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zoomScale="80" zoomScaleNormal="85" workbookViewId="0">
      <selection activeCell="B25" sqref="B25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81</v>
      </c>
    </row>
    <row r="17" spans="1:6" ht="15.95" customHeight="1" x14ac:dyDescent="0.3">
      <c r="A17" s="74" t="s">
        <v>12</v>
      </c>
      <c r="B17" s="89" t="s">
        <v>78</v>
      </c>
    </row>
    <row r="18" spans="1:6" ht="15.95" customHeight="1" x14ac:dyDescent="0.3">
      <c r="A18" s="74" t="s">
        <v>13</v>
      </c>
      <c r="B18" s="6" t="s">
        <v>14</v>
      </c>
    </row>
    <row r="19" spans="1:6" ht="15.95" customHeight="1" x14ac:dyDescent="0.3">
      <c r="A19" s="74" t="s">
        <v>15</v>
      </c>
      <c r="B19" s="6" t="s">
        <v>14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16</v>
      </c>
      <c r="B21" s="7" t="s">
        <v>17</v>
      </c>
      <c r="C21" s="8"/>
    </row>
    <row r="22" spans="1:6" s="89" customFormat="1" ht="15.95" customHeight="1" x14ac:dyDescent="0.25">
      <c r="A22" s="8" t="s">
        <v>18</v>
      </c>
      <c r="B22" s="115">
        <v>5.0000000000000001E-3</v>
      </c>
      <c r="C22" s="11" t="s">
        <v>83</v>
      </c>
    </row>
    <row r="23" spans="1:6" s="89" customFormat="1" ht="16.5" customHeight="1" x14ac:dyDescent="0.3">
      <c r="A23" s="89" t="s">
        <v>20</v>
      </c>
      <c r="B23" s="12">
        <v>0.59499999999999997</v>
      </c>
      <c r="C23" s="74" t="s">
        <v>82</v>
      </c>
      <c r="D23" s="14"/>
      <c r="E23" s="15"/>
    </row>
    <row r="24" spans="1:6" s="89" customFormat="1" ht="16.5" customHeight="1" x14ac:dyDescent="0.3">
      <c r="A24" s="16" t="s">
        <v>22</v>
      </c>
      <c r="B24" s="17"/>
      <c r="C24" s="74" t="s">
        <v>23</v>
      </c>
      <c r="D24" s="14"/>
      <c r="E24" s="15"/>
    </row>
    <row r="25" spans="1:6" s="89" customFormat="1" ht="19.5" customHeight="1" x14ac:dyDescent="0.3">
      <c r="A25" s="16" t="s">
        <v>24</v>
      </c>
      <c r="B25" s="17">
        <f>50</f>
        <v>50</v>
      </c>
      <c r="C25" s="18" t="s">
        <v>73</v>
      </c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25</v>
      </c>
      <c r="B27" s="20">
        <f>B23*B25/B22</f>
        <v>5950</v>
      </c>
      <c r="C27" s="18"/>
      <c r="D27" s="14"/>
      <c r="E27" s="15"/>
    </row>
    <row r="28" spans="1:6" s="89" customFormat="1" ht="19.5" customHeight="1" x14ac:dyDescent="0.3">
      <c r="A28" s="14" t="s">
        <v>26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23" t="s">
        <v>27</v>
      </c>
      <c r="B30" s="124"/>
      <c r="C30" s="125" t="s">
        <v>28</v>
      </c>
      <c r="D30" s="125"/>
      <c r="E30" s="125"/>
      <c r="F30" s="126"/>
    </row>
    <row r="31" spans="1:6" ht="20.100000000000001" customHeight="1" x14ac:dyDescent="0.3">
      <c r="A31" s="25" t="s">
        <v>29</v>
      </c>
      <c r="B31" s="99" t="s">
        <v>74</v>
      </c>
      <c r="C31" s="127" t="s">
        <v>30</v>
      </c>
      <c r="D31" s="128"/>
      <c r="E31" s="128" t="s">
        <v>31</v>
      </c>
      <c r="F31" s="129"/>
    </row>
    <row r="32" spans="1:6" ht="20.100000000000001" customHeight="1" x14ac:dyDescent="0.3">
      <c r="A32" s="27" t="s">
        <v>32</v>
      </c>
      <c r="B32" s="114" t="s">
        <v>75</v>
      </c>
      <c r="C32" s="130">
        <v>0.99</v>
      </c>
      <c r="D32" s="131"/>
      <c r="E32" s="132">
        <f>POWER(C32,2)</f>
        <v>0.98009999999999997</v>
      </c>
      <c r="F32" s="133"/>
    </row>
    <row r="33" spans="1:9" ht="20.100000000000001" customHeight="1" x14ac:dyDescent="0.3">
      <c r="A33" s="97" t="s">
        <v>34</v>
      </c>
      <c r="B33" s="100">
        <f>14000/7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35" t="s">
        <v>35</v>
      </c>
      <c r="B36" s="135"/>
      <c r="C36" s="135"/>
      <c r="D36" s="135"/>
      <c r="E36" s="135"/>
      <c r="F36" s="135"/>
    </row>
    <row r="37" spans="1:9" ht="20.100000000000001" customHeight="1" x14ac:dyDescent="0.3">
      <c r="A37" s="116"/>
      <c r="B37" s="116"/>
      <c r="C37" s="116"/>
      <c r="D37" s="116"/>
      <c r="E37" s="116"/>
      <c r="F37" s="116"/>
    </row>
    <row r="38" spans="1:9" s="88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36" t="s">
        <v>42</v>
      </c>
      <c r="B44" s="136"/>
      <c r="C44" s="136"/>
      <c r="D44" s="136"/>
      <c r="E44" s="136"/>
      <c r="F44" s="136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9" customFormat="1" x14ac:dyDescent="0.25">
      <c r="A47" s="103">
        <v>50</v>
      </c>
      <c r="B47" s="111">
        <v>6000</v>
      </c>
      <c r="C47" s="103"/>
      <c r="D47" s="111"/>
      <c r="E47" s="94"/>
      <c r="F47" s="92"/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45</v>
      </c>
      <c r="B49" s="38">
        <v>50</v>
      </c>
      <c r="C49" s="8"/>
      <c r="F49" s="8"/>
      <c r="H49" s="89"/>
      <c r="I49" s="89"/>
    </row>
    <row r="50" spans="1:9" ht="15.95" customHeight="1" x14ac:dyDescent="0.3">
      <c r="A50" s="39" t="s">
        <v>46</v>
      </c>
      <c r="B50" s="38">
        <v>50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16</v>
      </c>
      <c r="B52" s="42" t="s">
        <v>47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48</v>
      </c>
      <c r="B54" s="108">
        <v>6.2</v>
      </c>
      <c r="C54" s="8"/>
      <c r="D54" s="47"/>
      <c r="E54" s="48"/>
      <c r="H54" s="89"/>
      <c r="I54" s="89"/>
    </row>
    <row r="55" spans="1:9" ht="15.95" customHeight="1" x14ac:dyDescent="0.25">
      <c r="A55" s="8" t="s">
        <v>49</v>
      </c>
      <c r="B55" s="45">
        <v>-0.11799999999999999</v>
      </c>
      <c r="C55" s="8"/>
      <c r="D55" s="49"/>
      <c r="E55" s="50"/>
      <c r="H55" s="89"/>
      <c r="I55" s="89"/>
    </row>
    <row r="56" spans="1:9" ht="26.25" customHeight="1" x14ac:dyDescent="0.25">
      <c r="A56" s="8" t="s">
        <v>50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</row>
    <row r="59" spans="1:9" s="80" customFormat="1" ht="27" customHeight="1" x14ac:dyDescent="0.25">
      <c r="A59" s="58"/>
      <c r="B59" s="59">
        <v>50</v>
      </c>
      <c r="C59" s="60">
        <v>2635</v>
      </c>
      <c r="D59" s="61">
        <f>LN(C59)</f>
        <v>7.8766384609754629</v>
      </c>
      <c r="E59" s="61">
        <f>(D59-$B$54)/$B$55</f>
        <v>-14.20880051674121</v>
      </c>
      <c r="F59" s="62">
        <f>EXP(E59)</f>
        <v>6.7483304545023379E-7</v>
      </c>
    </row>
    <row r="60" spans="1:9" s="80" customFormat="1" ht="27" customHeight="1" thickBot="1" x14ac:dyDescent="0.3">
      <c r="A60" s="65"/>
      <c r="B60" s="66">
        <v>50</v>
      </c>
      <c r="C60" s="67">
        <v>2950</v>
      </c>
      <c r="D60" s="68">
        <f>LN(C60)</f>
        <v>7.9895604493338652</v>
      </c>
      <c r="E60" s="68">
        <f>(D60-$B$54)/$B$55</f>
        <v>-15.165766519778519</v>
      </c>
      <c r="F60" s="69">
        <f>EXP(E60)</f>
        <v>2.5917391352997768E-7</v>
      </c>
    </row>
    <row r="61" spans="1:9" ht="26.25" customHeight="1" x14ac:dyDescent="0.3">
      <c r="A61" s="8"/>
      <c r="B61" s="45"/>
      <c r="C61" s="8"/>
      <c r="D61" s="121" t="s">
        <v>57</v>
      </c>
      <c r="E61" s="121"/>
      <c r="F61" s="70">
        <f>AVERAGE(F59:F60)</f>
        <v>4.6700347949010571E-7</v>
      </c>
      <c r="H61" s="89"/>
      <c r="I61" s="89"/>
    </row>
    <row r="62" spans="1:9" ht="25.5" customHeight="1" x14ac:dyDescent="0.3">
      <c r="E62" s="76" t="s">
        <v>58</v>
      </c>
      <c r="F62" s="72">
        <f>STDEV(C59:C60)/AVERAGE(C59:C60)</f>
        <v>7.976316421620859E-2</v>
      </c>
      <c r="H62" s="89"/>
    </row>
    <row r="63" spans="1:9" ht="26.25" customHeight="1" x14ac:dyDescent="0.3">
      <c r="A63" s="8"/>
      <c r="B63" s="45"/>
      <c r="C63" s="8"/>
      <c r="D63" s="121" t="s">
        <v>59</v>
      </c>
      <c r="E63" s="121"/>
      <c r="F63" s="73">
        <v>2</v>
      </c>
      <c r="H63" s="89"/>
      <c r="I63" s="89"/>
    </row>
    <row r="64" spans="1:9" ht="25.5" customHeight="1" x14ac:dyDescent="0.3">
      <c r="C64" s="74"/>
      <c r="E64" s="76" t="s">
        <v>60</v>
      </c>
      <c r="F64" s="117">
        <f>B47/A47</f>
        <v>120</v>
      </c>
      <c r="H64" s="89"/>
    </row>
    <row r="65" spans="1:9" ht="25.5" customHeight="1" x14ac:dyDescent="0.3">
      <c r="E65" s="76" t="s">
        <v>61</v>
      </c>
      <c r="F65" s="75">
        <f>F64*F61</f>
        <v>5.6040417538812687E-5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62</v>
      </c>
      <c r="C68" s="76" t="s">
        <v>63</v>
      </c>
      <c r="D68" s="137">
        <f>F65*5/500</f>
        <v>5.6040417538812687E-7</v>
      </c>
      <c r="E68" s="137"/>
      <c r="F68" s="74" t="str">
        <f>C23</f>
        <v>Eu/mg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64</v>
      </c>
      <c r="C73" s="80" t="s">
        <v>65</v>
      </c>
      <c r="D73" s="79"/>
      <c r="F73" s="80" t="s">
        <v>66</v>
      </c>
      <c r="H73" s="89"/>
    </row>
    <row r="74" spans="1:9" ht="24.95" customHeight="1" x14ac:dyDescent="0.3">
      <c r="A74" s="81" t="s">
        <v>77</v>
      </c>
      <c r="C74" s="81" t="s">
        <v>67</v>
      </c>
      <c r="D74" s="81"/>
      <c r="F74" s="81" t="s">
        <v>68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A36:F36"/>
    <mergeCell ref="A44:F44"/>
    <mergeCell ref="D61:E61"/>
    <mergeCell ref="D63:E63"/>
    <mergeCell ref="D68:E68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NDQB201610177 / Bacterial Endotoxin / Download 1  /  Analyst - Duncan Oluoch /  Date 28-10-2016 &amp;RPage &amp;P of &amp;N</oddFooter>
  </headerFooter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</vt:lpstr>
      <vt:lpstr>NDQD201610177 POW</vt:lpstr>
      <vt:lpstr>NDQD201610177 NaCl</vt:lpstr>
      <vt:lpstr>NDQD201610177 NaHCO3</vt:lpstr>
      <vt:lpstr>'C'!Print_Area</vt:lpstr>
      <vt:lpstr>'NDQD201610177 NaCl'!Print_Area</vt:lpstr>
      <vt:lpstr>'NDQD201610177 NaHCO3'!Print_Area</vt:lpstr>
      <vt:lpstr>'NDQD201610177 POW'!Print_Area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2016-11-04T07:02:42Z</cp:lastPrinted>
  <dcterms:created xsi:type="dcterms:W3CDTF">2014-04-25T13:22:50Z</dcterms:created>
  <dcterms:modified xsi:type="dcterms:W3CDTF">2016-11-09T09:18:56Z</dcterms:modified>
</cp:coreProperties>
</file>