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6"/>
  </bookViews>
  <sheets>
    <sheet name="Uniformity" sheetId="13" r:id="rId1"/>
    <sheet name="SST Lam" sheetId="6" r:id="rId2"/>
    <sheet name="SST Zido" sheetId="7" r:id="rId3"/>
    <sheet name="SST Nev" sheetId="8" r:id="rId4"/>
    <sheet name="Lamivudine" sheetId="9" r:id="rId5"/>
    <sheet name="Zidovudine" sheetId="10" r:id="rId6"/>
    <sheet name="Nevirapine" sheetId="11" r:id="rId7"/>
  </sheets>
  <definedNames>
    <definedName name="_xlnm.Print_Area" localSheetId="4">Lamivudine!$A$1:$H$130</definedName>
    <definedName name="_xlnm.Print_Area" localSheetId="6">Nevirapine!$A$1:$H$131</definedName>
    <definedName name="_xlnm.Print_Area" localSheetId="3">'SST Nev'!$A$1:$G$48</definedName>
    <definedName name="_xlnm.Print_Area" localSheetId="2">'SST Zido'!$A$1:$G$48</definedName>
    <definedName name="_xlnm.Print_Area" localSheetId="0">Uniformity!$A$1:$F$54</definedName>
    <definedName name="_xlnm.Print_Area" localSheetId="5">Zidovudine!$A$1:$H$130</definedName>
  </definedNames>
  <calcPr calcId="124519"/>
</workbook>
</file>

<file path=xl/calcChain.xml><?xml version="1.0" encoding="utf-8"?>
<calcChain xmlns="http://schemas.openxmlformats.org/spreadsheetml/2006/main">
  <c r="B57" i="9"/>
  <c r="C46" i="13"/>
  <c r="D31" s="1"/>
  <c r="C45"/>
  <c r="D41"/>
  <c r="D37"/>
  <c r="D33"/>
  <c r="D29"/>
  <c r="D25"/>
  <c r="C19"/>
  <c r="B57" i="10"/>
  <c r="B21" i="11"/>
  <c r="B55" s="1"/>
  <c r="B19"/>
  <c r="B18"/>
  <c r="B21" i="10"/>
  <c r="B19"/>
  <c r="B18"/>
  <c r="C124" i="11"/>
  <c r="B116"/>
  <c r="D100" s="1"/>
  <c r="B98"/>
  <c r="F95"/>
  <c r="D95"/>
  <c r="B87"/>
  <c r="D97" s="1"/>
  <c r="D98" s="1"/>
  <c r="B83"/>
  <c r="B79"/>
  <c r="C76"/>
  <c r="H71"/>
  <c r="G71"/>
  <c r="D68"/>
  <c r="B68"/>
  <c r="H67"/>
  <c r="G67"/>
  <c r="D64"/>
  <c r="H63"/>
  <c r="G63"/>
  <c r="D60"/>
  <c r="C56"/>
  <c r="D48"/>
  <c r="B45"/>
  <c r="F42"/>
  <c r="D42"/>
  <c r="G41"/>
  <c r="E41"/>
  <c r="I39"/>
  <c r="B34"/>
  <c r="B30"/>
  <c r="B23"/>
  <c r="B22"/>
  <c r="C124" i="10"/>
  <c r="B116"/>
  <c r="D100" s="1"/>
  <c r="D101" s="1"/>
  <c r="B98"/>
  <c r="F95"/>
  <c r="D95"/>
  <c r="B87"/>
  <c r="F97" s="1"/>
  <c r="F98" s="1"/>
  <c r="B81"/>
  <c r="B83" s="1"/>
  <c r="B80"/>
  <c r="B79"/>
  <c r="C76"/>
  <c r="H71"/>
  <c r="G71"/>
  <c r="D68"/>
  <c r="B68"/>
  <c r="H67"/>
  <c r="G67"/>
  <c r="D64"/>
  <c r="H63"/>
  <c r="G63"/>
  <c r="D60"/>
  <c r="C56"/>
  <c r="B55"/>
  <c r="B45"/>
  <c r="D48" s="1"/>
  <c r="F42"/>
  <c r="I39" s="1"/>
  <c r="D42"/>
  <c r="G41"/>
  <c r="E41"/>
  <c r="B34"/>
  <c r="F44" s="1"/>
  <c r="F45" s="1"/>
  <c r="F46" s="1"/>
  <c r="B30"/>
  <c r="B23"/>
  <c r="B22"/>
  <c r="C124" i="9"/>
  <c r="B116"/>
  <c r="D100" s="1"/>
  <c r="B98"/>
  <c r="F95"/>
  <c r="D95"/>
  <c r="B87"/>
  <c r="D97" s="1"/>
  <c r="B83"/>
  <c r="B79"/>
  <c r="C76"/>
  <c r="H71"/>
  <c r="G71"/>
  <c r="B68"/>
  <c r="B69" s="1"/>
  <c r="H67"/>
  <c r="G67"/>
  <c r="H63"/>
  <c r="G63"/>
  <c r="C56"/>
  <c r="B55"/>
  <c r="B45"/>
  <c r="D48" s="1"/>
  <c r="F42"/>
  <c r="I39" s="1"/>
  <c r="D42"/>
  <c r="G41"/>
  <c r="E41"/>
  <c r="B34"/>
  <c r="F44" s="1"/>
  <c r="F45" s="1"/>
  <c r="F46" s="1"/>
  <c r="B30"/>
  <c r="B40" i="8"/>
  <c r="E38"/>
  <c r="D38"/>
  <c r="C38"/>
  <c r="B38"/>
  <c r="B39" s="1"/>
  <c r="B18"/>
  <c r="F16"/>
  <c r="E16"/>
  <c r="D16"/>
  <c r="C16"/>
  <c r="B16"/>
  <c r="B17" s="1"/>
  <c r="B7"/>
  <c r="B40" i="7"/>
  <c r="E38"/>
  <c r="D38"/>
  <c r="C38"/>
  <c r="B38"/>
  <c r="B39" s="1"/>
  <c r="B18"/>
  <c r="B17"/>
  <c r="F16"/>
  <c r="E16"/>
  <c r="D16"/>
  <c r="C16"/>
  <c r="B16"/>
  <c r="B7"/>
  <c r="B39" i="6"/>
  <c r="E37"/>
  <c r="D37"/>
  <c r="C37"/>
  <c r="B37"/>
  <c r="B38" s="1"/>
  <c r="B18"/>
  <c r="E16"/>
  <c r="D16"/>
  <c r="C16"/>
  <c r="B16"/>
  <c r="B17" s="1"/>
  <c r="B7"/>
  <c r="D101" i="11" l="1"/>
  <c r="G93" s="1"/>
  <c r="D102"/>
  <c r="F97"/>
  <c r="D97" i="10"/>
  <c r="D101" i="9"/>
  <c r="I92" i="11"/>
  <c r="F98"/>
  <c r="F99" s="1"/>
  <c r="I92" i="10"/>
  <c r="I92" i="9"/>
  <c r="D32" i="13"/>
  <c r="D27"/>
  <c r="D35"/>
  <c r="D39"/>
  <c r="D43"/>
  <c r="C49"/>
  <c r="D26"/>
  <c r="D30"/>
  <c r="D34"/>
  <c r="D38"/>
  <c r="D42"/>
  <c r="B49"/>
  <c r="D50"/>
  <c r="C50"/>
  <c r="D24"/>
  <c r="D28"/>
  <c r="D36"/>
  <c r="D40"/>
  <c r="D49"/>
  <c r="B69" i="10"/>
  <c r="B57" i="11"/>
  <c r="B69" s="1"/>
  <c r="G92"/>
  <c r="G40" i="10"/>
  <c r="G39"/>
  <c r="D49"/>
  <c r="G38"/>
  <c r="G42" s="1"/>
  <c r="E93" i="11"/>
  <c r="D99"/>
  <c r="E92"/>
  <c r="E94"/>
  <c r="E91"/>
  <c r="D98" i="9"/>
  <c r="D99" s="1"/>
  <c r="G94" i="10"/>
  <c r="G91"/>
  <c r="F99"/>
  <c r="G40" i="9"/>
  <c r="E39"/>
  <c r="G39"/>
  <c r="D49"/>
  <c r="E40"/>
  <c r="G38"/>
  <c r="G42" s="1"/>
  <c r="E94"/>
  <c r="G94"/>
  <c r="E91"/>
  <c r="D102"/>
  <c r="E92"/>
  <c r="G94" i="11"/>
  <c r="D98" i="10"/>
  <c r="E92" s="1"/>
  <c r="D44" i="9"/>
  <c r="D45" s="1"/>
  <c r="D46" s="1"/>
  <c r="F97"/>
  <c r="F98" s="1"/>
  <c r="F99" s="1"/>
  <c r="D44" i="10"/>
  <c r="D45" s="1"/>
  <c r="D46" s="1"/>
  <c r="G92"/>
  <c r="G40" i="11"/>
  <c r="F44"/>
  <c r="F45" s="1"/>
  <c r="F46" s="1"/>
  <c r="G93" i="10"/>
  <c r="D102"/>
  <c r="E40" i="11"/>
  <c r="D44"/>
  <c r="D45" s="1"/>
  <c r="D49"/>
  <c r="G91" l="1"/>
  <c r="D105" s="1"/>
  <c r="G93" i="9"/>
  <c r="E93"/>
  <c r="E95" s="1"/>
  <c r="E95" i="11"/>
  <c r="D103"/>
  <c r="E38"/>
  <c r="D46"/>
  <c r="E40" i="10"/>
  <c r="E91"/>
  <c r="G38" i="11"/>
  <c r="G39"/>
  <c r="G95" i="10"/>
  <c r="E38" i="9"/>
  <c r="E38" i="10"/>
  <c r="E39" i="11"/>
  <c r="G91" i="9"/>
  <c r="G92"/>
  <c r="E93" i="10"/>
  <c r="D99"/>
  <c r="E39"/>
  <c r="E94"/>
  <c r="G95" i="11" l="1"/>
  <c r="G95" i="9"/>
  <c r="D50" i="10"/>
  <c r="E42"/>
  <c r="D52"/>
  <c r="D51" i="11"/>
  <c r="D52"/>
  <c r="D50"/>
  <c r="E42"/>
  <c r="G42"/>
  <c r="D103" i="9"/>
  <c r="E112" i="11"/>
  <c r="F112" s="1"/>
  <c r="E110"/>
  <c r="F110" s="1"/>
  <c r="E108"/>
  <c r="E113"/>
  <c r="F113" s="1"/>
  <c r="E111"/>
  <c r="F111" s="1"/>
  <c r="E109"/>
  <c r="F109" s="1"/>
  <c r="D105" i="9"/>
  <c r="D50"/>
  <c r="E42"/>
  <c r="D52"/>
  <c r="D105" i="10"/>
  <c r="E95"/>
  <c r="D103"/>
  <c r="D104" s="1"/>
  <c r="D104" i="11"/>
  <c r="E113" i="9" l="1"/>
  <c r="F113" s="1"/>
  <c r="E111"/>
  <c r="F111" s="1"/>
  <c r="E109"/>
  <c r="F109" s="1"/>
  <c r="E112"/>
  <c r="F112" s="1"/>
  <c r="E110"/>
  <c r="F110" s="1"/>
  <c r="E108"/>
  <c r="D104"/>
  <c r="E113" i="10"/>
  <c r="F113" s="1"/>
  <c r="E111"/>
  <c r="F111" s="1"/>
  <c r="E109"/>
  <c r="F109" s="1"/>
  <c r="E112"/>
  <c r="F112" s="1"/>
  <c r="E110"/>
  <c r="F110" s="1"/>
  <c r="E108"/>
  <c r="E119" i="11"/>
  <c r="E115"/>
  <c r="E116" s="1"/>
  <c r="E120"/>
  <c r="E117"/>
  <c r="F108"/>
  <c r="G66" i="10"/>
  <c r="H66" s="1"/>
  <c r="G64"/>
  <c r="H64" s="1"/>
  <c r="G69"/>
  <c r="H69" s="1"/>
  <c r="G61"/>
  <c r="H61" s="1"/>
  <c r="G68"/>
  <c r="H68" s="1"/>
  <c r="G65"/>
  <c r="H65" s="1"/>
  <c r="G70"/>
  <c r="H70" s="1"/>
  <c r="G62"/>
  <c r="H62" s="1"/>
  <c r="G60"/>
  <c r="G69" i="11"/>
  <c r="H69" s="1"/>
  <c r="G61"/>
  <c r="H61" s="1"/>
  <c r="G68"/>
  <c r="H68" s="1"/>
  <c r="G65"/>
  <c r="H65" s="1"/>
  <c r="G70"/>
  <c r="H70" s="1"/>
  <c r="G62"/>
  <c r="H62" s="1"/>
  <c r="G60"/>
  <c r="G66"/>
  <c r="H66" s="1"/>
  <c r="G64"/>
  <c r="H64" s="1"/>
  <c r="D51" i="10"/>
  <c r="G70" i="9"/>
  <c r="H70" s="1"/>
  <c r="G65"/>
  <c r="H65" s="1"/>
  <c r="G61"/>
  <c r="H61" s="1"/>
  <c r="G69"/>
  <c r="H69" s="1"/>
  <c r="G66"/>
  <c r="H66" s="1"/>
  <c r="G64"/>
  <c r="H64" s="1"/>
  <c r="G62"/>
  <c r="H62" s="1"/>
  <c r="G60"/>
  <c r="G68"/>
  <c r="H68" s="1"/>
  <c r="D51"/>
  <c r="E120" l="1"/>
  <c r="E117"/>
  <c r="F108"/>
  <c r="E119"/>
  <c r="E115"/>
  <c r="E116" s="1"/>
  <c r="F119" i="11"/>
  <c r="D125"/>
  <c r="F115"/>
  <c r="G124" s="1"/>
  <c r="F125"/>
  <c r="F120"/>
  <c r="F117"/>
  <c r="E119" i="10"/>
  <c r="E115"/>
  <c r="E116" s="1"/>
  <c r="E120"/>
  <c r="E117"/>
  <c r="F108"/>
  <c r="G74" i="9"/>
  <c r="G72"/>
  <c r="G73" s="1"/>
  <c r="H60"/>
  <c r="G74" i="11"/>
  <c r="G72"/>
  <c r="G73" s="1"/>
  <c r="H60"/>
  <c r="H60" i="10"/>
  <c r="G74"/>
  <c r="G72"/>
  <c r="G73" s="1"/>
  <c r="H74" i="11" l="1"/>
  <c r="H72"/>
  <c r="G76" s="1"/>
  <c r="H74" i="9"/>
  <c r="H72"/>
  <c r="G76" s="1"/>
  <c r="F125" i="10"/>
  <c r="F120"/>
  <c r="F117"/>
  <c r="F119"/>
  <c r="D125"/>
  <c r="F115"/>
  <c r="G124" s="1"/>
  <c r="D125" i="9"/>
  <c r="F115"/>
  <c r="G124" s="1"/>
  <c r="F125"/>
  <c r="F120"/>
  <c r="F117"/>
  <c r="F119"/>
  <c r="H74" i="10"/>
  <c r="H72"/>
  <c r="G76" s="1"/>
  <c r="F116" i="11"/>
  <c r="H73" i="9" l="1"/>
  <c r="H73" i="11"/>
  <c r="H73" i="10"/>
  <c r="F116"/>
  <c r="F116" i="9"/>
</calcChain>
</file>

<file path=xl/sharedStrings.xml><?xml version="1.0" encoding="utf-8"?>
<sst xmlns="http://schemas.openxmlformats.org/spreadsheetml/2006/main" count="662" uniqueCount="146">
  <si>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</si>
  <si>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</si>
  <si>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</si>
  <si>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</si>
  <si>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</si>
  <si>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</si>
  <si>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</si>
  <si>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Weight (mg):</t>
  </si>
  <si>
    <t>Standard Conc (mg/mL):</t>
  </si>
  <si>
    <t xml:space="preserve">Each film coated tablet contains Lamivudine 150mg Zidovudine 300mg Nevirapine 200mg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</si>
  <si>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</si>
  <si>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</si>
  <si>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</si>
  <si>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</si>
  <si>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</si>
  <si>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</si>
  <si>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</si>
  <si>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</si>
  <si>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</si>
  <si>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</si>
  <si>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</si>
  <si>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</si>
  <si>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</si>
  <si>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</si>
  <si>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</si>
  <si>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</si>
  <si>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</si>
  <si>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</si>
  <si>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</si>
  <si>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</si>
  <si>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</si>
  <si>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</si>
  <si>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</si>
  <si>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</si>
  <si>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</si>
  <si>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</si>
  <si>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</si>
  <si>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</si>
  <si>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</si>
  <si>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</si>
  <si>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</si>
  <si>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</si>
  <si>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</si>
  <si>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</si>
  <si>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</si>
  <si>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</si>
  <si>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</si>
  <si>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</si>
  <si>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</si>
  <si>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</si>
  <si>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</si>
  <si>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</si>
  <si>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</si>
  <si>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</si>
  <si>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</si>
  <si>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</si>
  <si>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</si>
  <si>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</si>
  <si>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</si>
  <si>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</si>
  <si>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</si>
  <si>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</si>
  <si>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</si>
  <si>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</si>
  <si>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</si>
  <si>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</si>
  <si>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</si>
  <si>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</si>
  <si>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</si>
  <si>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</si>
  <si>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</si>
  <si>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</si>
  <si>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</si>
  <si>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</si>
  <si>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</si>
  <si>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</si>
  <si>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</si>
  <si>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</si>
  <si>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</si>
  <si>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</si>
  <si>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</si>
  <si>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</si>
  <si>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</si>
  <si>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</si>
  <si>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</si>
  <si>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</si>
  <si>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</si>
  <si>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</si>
  <si>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</si>
  <si>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</si>
  <si>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</si>
  <si>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</si>
  <si>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</si>
  <si>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</si>
  <si>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</si>
  <si>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</si>
  <si>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</si>
  <si>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</si>
  <si>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</si>
  <si>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</si>
  <si>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</si>
  <si>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</si>
  <si>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</si>
  <si>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</si>
  <si>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</si>
  <si>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</si>
  <si>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</si>
  <si>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</si>
  <si>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</si>
  <si>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</si>
  <si>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</si>
  <si>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</si>
  <si>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</si>
  <si>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</si>
  <si>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</si>
  <si>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</si>
  <si>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</si>
  <si>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</si>
  <si>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</si>
  <si>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</si>
  <si>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</si>
  <si>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</si>
  <si>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</si>
  <si>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</si>
  <si>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</si>
  <si>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</si>
  <si>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</si>
  <si>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</si>
  <si>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 / NEVIRAPINE / ZIDOVUDINE  DISPERSIBLE TABLETS 30 MG/50 MG/60 MG</t>
  </si>
  <si>
    <t>Lamivudine</t>
  </si>
  <si>
    <t>Zidovudine</t>
  </si>
  <si>
    <t>Resolution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</si>
  <si>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3.0</t>
    </r>
  </si>
  <si>
    <t>Nevirapine</t>
  </si>
  <si>
    <r>
      <t xml:space="preserve">The Resolution between Zidovudine and Nevirapine is </t>
    </r>
    <r>
      <rPr>
        <b/>
        <sz val="12"/>
        <color rgb="FF000000"/>
        <rFont val="Book Antiqua"/>
        <family val="1"/>
      </rPr>
      <t>NLT 5.0</t>
    </r>
  </si>
  <si>
    <t>Lamivudine/Nevirapine/Zidovudine</t>
  </si>
  <si>
    <t>Lot IOM388</t>
  </si>
  <si>
    <t>Z1-1</t>
  </si>
  <si>
    <t>N13-3</t>
  </si>
  <si>
    <t>LAMIVUDINE, ZIDOVUDINE AND NEVIRAPINE TABLETS
150 MG/300 MG/200 MG</t>
  </si>
  <si>
    <t>NDQB201610186</t>
  </si>
  <si>
    <t xml:space="preserve">Lamivudine,Zidovudine and Nevirapine  </t>
  </si>
  <si>
    <t xml:space="preserve">Each film coated tablet contains   Lamivudine USP 150mg,  
Zidovudine USP 300mg,
Nevirapine 200mg </t>
  </si>
  <si>
    <t>2016-10-26 07:48:26</t>
  </si>
  <si>
    <t>NDQE201607029</t>
  </si>
  <si>
    <t>NDQB201607028</t>
  </si>
</sst>
</file>

<file path=xl/styles.xml><?xml version="1.0" encoding="utf-8"?>
<styleSheet xmlns="http://schemas.openxmlformats.org/spreadsheetml/2006/main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2" fillId="2" borderId="0"/>
    <xf numFmtId="0" fontId="23" fillId="2" borderId="0"/>
    <xf numFmtId="0" fontId="23" fillId="2" borderId="0"/>
  </cellStyleXfs>
  <cellXfs count="319">
    <xf numFmtId="0" fontId="0" fillId="2" borderId="0" xfId="0" applyFill="1"/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2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5" fillId="2" borderId="57" xfId="1" applyFont="1" applyFill="1" applyBorder="1" applyAlignment="1">
      <alignment horizontal="center"/>
    </xf>
    <xf numFmtId="0" fontId="8" fillId="2" borderId="0" xfId="1" applyFont="1" applyFill="1"/>
    <xf numFmtId="0" fontId="9" fillId="2" borderId="0" xfId="1" applyFont="1" applyFill="1"/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73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73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43" xfId="1" applyNumberFormat="1" applyFont="1" applyFill="1" applyBorder="1" applyAlignment="1">
      <alignment horizontal="center"/>
    </xf>
    <xf numFmtId="173" fontId="8" fillId="2" borderId="15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73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4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166" fontId="8" fillId="6" borderId="27" xfId="1" applyNumberFormat="1" applyFont="1" applyFill="1" applyBorder="1" applyAlignment="1">
      <alignment horizontal="center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1" fontId="10" fillId="3" borderId="13" xfId="1" applyNumberFormat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73" fontId="8" fillId="2" borderId="22" xfId="1" applyNumberFormat="1" applyFont="1" applyFill="1" applyBorder="1" applyAlignment="1">
      <alignment horizontal="center"/>
    </xf>
    <xf numFmtId="1" fontId="10" fillId="3" borderId="14" xfId="1" applyNumberFormat="1" applyFont="1" applyFill="1" applyBorder="1" applyAlignment="1" applyProtection="1">
      <alignment horizontal="center"/>
      <protection locked="0"/>
    </xf>
    <xf numFmtId="166" fontId="8" fillId="2" borderId="14" xfId="1" applyNumberFormat="1" applyFont="1" applyFill="1" applyBorder="1" applyAlignment="1">
      <alignment horizontal="center"/>
    </xf>
    <xf numFmtId="173" fontId="8" fillId="2" borderId="24" xfId="1" applyNumberFormat="1" applyFont="1" applyFill="1" applyBorder="1" applyAlignment="1">
      <alignment horizontal="center"/>
    </xf>
    <xf numFmtId="1" fontId="10" fillId="3" borderId="15" xfId="1" applyNumberFormat="1" applyFont="1" applyFill="1" applyBorder="1" applyAlignment="1" applyProtection="1">
      <alignment horizontal="center"/>
      <protection locked="0"/>
    </xf>
    <xf numFmtId="166" fontId="8" fillId="2" borderId="15" xfId="1" applyNumberFormat="1" applyFont="1" applyFill="1" applyBorder="1" applyAlignment="1">
      <alignment horizontal="center"/>
    </xf>
    <xf numFmtId="173" fontId="8" fillId="2" borderId="44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171" fontId="8" fillId="2" borderId="16" xfId="1" applyNumberFormat="1" applyFont="1" applyFill="1" applyBorder="1" applyAlignment="1">
      <alignment horizontal="right"/>
    </xf>
    <xf numFmtId="2" fontId="10" fillId="7" borderId="55" xfId="1" applyNumberFormat="1" applyFont="1" applyFill="1" applyBorder="1" applyAlignment="1">
      <alignment horizontal="center"/>
    </xf>
    <xf numFmtId="174" fontId="10" fillId="7" borderId="52" xfId="1" applyNumberFormat="1" applyFont="1" applyFill="1" applyBorder="1" applyAlignment="1">
      <alignment horizontal="center"/>
    </xf>
    <xf numFmtId="0" fontId="8" fillId="2" borderId="23" xfId="1" applyFont="1" applyFill="1" applyBorder="1"/>
    <xf numFmtId="0" fontId="8" fillId="2" borderId="14" xfId="1" applyFont="1" applyFill="1" applyBorder="1" applyAlignment="1">
      <alignment horizontal="right"/>
    </xf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10" fillId="7" borderId="28" xfId="1" applyFont="1" applyFill="1" applyBorder="1" applyAlignment="1">
      <alignment horizontal="center"/>
    </xf>
    <xf numFmtId="0" fontId="10" fillId="7" borderId="56" xfId="1" applyFont="1" applyFill="1" applyBorder="1" applyAlignment="1">
      <alignment horizontal="center"/>
    </xf>
    <xf numFmtId="0" fontId="8" fillId="2" borderId="13" xfId="1" applyFont="1" applyFill="1" applyBorder="1"/>
    <xf numFmtId="0" fontId="16" fillId="2" borderId="0" xfId="1" applyFont="1" applyFill="1" applyAlignment="1">
      <alignment horizontal="right" vertical="center" wrapText="1"/>
    </xf>
    <xf numFmtId="2" fontId="10" fillId="6" borderId="54" xfId="1" applyNumberFormat="1" applyFont="1" applyFill="1" applyBorder="1" applyAlignment="1">
      <alignment horizontal="center"/>
    </xf>
    <xf numFmtId="174" fontId="10" fillId="6" borderId="54" xfId="1" applyNumberFormat="1" applyFont="1" applyFill="1" applyBorder="1" applyAlignment="1">
      <alignment horizontal="center"/>
    </xf>
    <xf numFmtId="2" fontId="10" fillId="7" borderId="46" xfId="1" applyNumberFormat="1" applyFont="1" applyFill="1" applyBorder="1" applyAlignment="1">
      <alignment horizontal="center"/>
    </xf>
    <xf numFmtId="174" fontId="10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24" fillId="2" borderId="0" xfId="3" applyFont="1" applyFill="1"/>
    <xf numFmtId="0" fontId="25" fillId="2" borderId="0" xfId="3" applyFont="1" applyFill="1" applyAlignment="1">
      <alignment wrapText="1"/>
    </xf>
    <xf numFmtId="0" fontId="26" fillId="2" borderId="0" xfId="3" applyFont="1" applyFill="1"/>
    <xf numFmtId="0" fontId="28" fillId="2" borderId="0" xfId="3" applyFont="1" applyFill="1"/>
    <xf numFmtId="167" fontId="28" fillId="2" borderId="0" xfId="3" applyNumberFormat="1" applyFont="1" applyFill="1" applyAlignment="1">
      <alignment horizontal="center"/>
    </xf>
    <xf numFmtId="0" fontId="27" fillId="2" borderId="0" xfId="3" applyFont="1" applyFill="1" applyAlignment="1">
      <alignment horizontal="right"/>
    </xf>
    <xf numFmtId="167" fontId="28" fillId="2" borderId="0" xfId="3" applyNumberFormat="1" applyFont="1" applyFill="1"/>
    <xf numFmtId="0" fontId="26" fillId="2" borderId="0" xfId="3" applyFont="1" applyFill="1" applyAlignment="1">
      <alignment horizontal="left"/>
    </xf>
    <xf numFmtId="0" fontId="29" fillId="2" borderId="0" xfId="3" applyFont="1" applyFill="1"/>
    <xf numFmtId="164" fontId="24" fillId="2" borderId="0" xfId="3" applyNumberFormat="1" applyFont="1" applyFill="1"/>
    <xf numFmtId="164" fontId="27" fillId="2" borderId="12" xfId="3" applyNumberFormat="1" applyFont="1" applyFill="1" applyBorder="1" applyAlignment="1">
      <alignment horizontal="center" wrapText="1"/>
    </xf>
    <xf numFmtId="0" fontId="27" fillId="2" borderId="12" xfId="3" applyFont="1" applyFill="1" applyBorder="1" applyAlignment="1">
      <alignment horizontal="center" wrapText="1"/>
    </xf>
    <xf numFmtId="0" fontId="30" fillId="2" borderId="0" xfId="3" applyFont="1" applyFill="1" applyAlignment="1">
      <alignment horizontal="center"/>
    </xf>
    <xf numFmtId="2" fontId="28" fillId="3" borderId="14" xfId="3" applyNumberFormat="1" applyFont="1" applyFill="1" applyBorder="1" applyProtection="1">
      <protection locked="0"/>
    </xf>
    <xf numFmtId="10" fontId="28" fillId="2" borderId="13" xfId="3" applyNumberFormat="1" applyFont="1" applyFill="1" applyBorder="1" applyAlignment="1">
      <alignment horizontal="center"/>
    </xf>
    <xf numFmtId="10" fontId="28" fillId="2" borderId="0" xfId="3" applyNumberFormat="1" applyFont="1" applyFill="1" applyAlignment="1">
      <alignment horizontal="center"/>
    </xf>
    <xf numFmtId="10" fontId="28" fillId="2" borderId="14" xfId="3" applyNumberFormat="1" applyFont="1" applyFill="1" applyBorder="1" applyAlignment="1">
      <alignment horizontal="center"/>
    </xf>
    <xf numFmtId="2" fontId="28" fillId="3" borderId="15" xfId="3" applyNumberFormat="1" applyFont="1" applyFill="1" applyBorder="1" applyProtection="1">
      <protection locked="0"/>
    </xf>
    <xf numFmtId="10" fontId="28" fillId="2" borderId="15" xfId="3" applyNumberFormat="1" applyFont="1" applyFill="1" applyBorder="1" applyAlignment="1">
      <alignment horizontal="center"/>
    </xf>
    <xf numFmtId="166" fontId="30" fillId="2" borderId="0" xfId="3" applyNumberFormat="1" applyFont="1" applyFill="1" applyAlignment="1">
      <alignment horizontal="center"/>
    </xf>
    <xf numFmtId="10" fontId="30" fillId="2" borderId="0" xfId="3" applyNumberFormat="1" applyFont="1" applyFill="1" applyAlignment="1">
      <alignment horizontal="center"/>
    </xf>
    <xf numFmtId="0" fontId="28" fillId="2" borderId="12" xfId="3" applyFont="1" applyFill="1" applyBorder="1" applyAlignment="1">
      <alignment horizontal="right" vertical="center"/>
    </xf>
    <xf numFmtId="166" fontId="28" fillId="2" borderId="12" xfId="3" applyNumberFormat="1" applyFont="1" applyFill="1" applyBorder="1" applyAlignment="1">
      <alignment horizontal="center" vertical="center"/>
    </xf>
    <xf numFmtId="166" fontId="28" fillId="2" borderId="0" xfId="3" applyNumberFormat="1" applyFont="1" applyFill="1" applyAlignment="1">
      <alignment horizontal="center"/>
    </xf>
    <xf numFmtId="164" fontId="27" fillId="2" borderId="12" xfId="3" applyNumberFormat="1" applyFont="1" applyFill="1" applyBorder="1" applyAlignment="1">
      <alignment horizontal="center" vertical="center"/>
    </xf>
    <xf numFmtId="2" fontId="31" fillId="2" borderId="0" xfId="3" applyNumberFormat="1" applyFont="1" applyFill="1" applyAlignment="1">
      <alignment horizontal="right"/>
    </xf>
    <xf numFmtId="2" fontId="27" fillId="2" borderId="0" xfId="3" applyNumberFormat="1" applyFont="1" applyFill="1"/>
    <xf numFmtId="2" fontId="31" fillId="2" borderId="0" xfId="3" applyNumberFormat="1" applyFont="1" applyFill="1"/>
    <xf numFmtId="0" fontId="27" fillId="2" borderId="12" xfId="3" applyFont="1" applyFill="1" applyBorder="1" applyAlignment="1">
      <alignment horizontal="center" vertical="center"/>
    </xf>
    <xf numFmtId="10" fontId="30" fillId="2" borderId="0" xfId="3" applyNumberFormat="1" applyFont="1" applyFill="1"/>
    <xf numFmtId="165" fontId="27" fillId="2" borderId="16" xfId="3" applyNumberFormat="1" applyFont="1" applyFill="1" applyBorder="1" applyAlignment="1">
      <alignment horizontal="center"/>
    </xf>
    <xf numFmtId="2" fontId="27" fillId="2" borderId="12" xfId="3" applyNumberFormat="1" applyFont="1" applyFill="1" applyBorder="1" applyAlignment="1">
      <alignment horizontal="center" vertical="center"/>
    </xf>
    <xf numFmtId="165" fontId="27" fillId="2" borderId="17" xfId="3" applyNumberFormat="1" applyFont="1" applyFill="1" applyBorder="1" applyAlignment="1">
      <alignment horizontal="center"/>
    </xf>
    <xf numFmtId="0" fontId="28" fillId="2" borderId="9" xfId="3" applyFont="1" applyFill="1" applyBorder="1"/>
    <xf numFmtId="0" fontId="28" fillId="2" borderId="0" xfId="3" applyFont="1" applyFill="1" applyAlignment="1">
      <alignment horizontal="center"/>
    </xf>
    <xf numFmtId="10" fontId="28" fillId="2" borderId="9" xfId="3" applyNumberFormat="1" applyFont="1" applyFill="1" applyBorder="1"/>
    <xf numFmtId="0" fontId="27" fillId="2" borderId="10" xfId="3" applyFont="1" applyFill="1" applyBorder="1"/>
    <xf numFmtId="0" fontId="27" fillId="2" borderId="10" xfId="3" applyFont="1" applyFill="1" applyBorder="1" applyAlignment="1">
      <alignment horizontal="center"/>
    </xf>
    <xf numFmtId="0" fontId="28" fillId="2" borderId="10" xfId="3" applyFont="1" applyFill="1" applyBorder="1" applyAlignment="1">
      <alignment horizontal="center"/>
    </xf>
    <xf numFmtId="0" fontId="28" fillId="2" borderId="7" xfId="3" applyFont="1" applyFill="1" applyBorder="1"/>
    <xf numFmtId="0" fontId="27" fillId="2" borderId="11" xfId="3" applyFont="1" applyFill="1" applyBorder="1"/>
    <xf numFmtId="0" fontId="27" fillId="2" borderId="0" xfId="3" applyFont="1" applyFill="1"/>
    <xf numFmtId="0" fontId="28" fillId="2" borderId="11" xfId="3" applyFont="1" applyFill="1" applyBorder="1"/>
    <xf numFmtId="0" fontId="0" fillId="2" borderId="0" xfId="3" applyFont="1" applyFill="1"/>
    <xf numFmtId="0" fontId="27" fillId="2" borderId="0" xfId="3" applyFont="1" applyFill="1" applyAlignment="1">
      <alignment horizontal="right"/>
    </xf>
    <xf numFmtId="0" fontId="26" fillId="2" borderId="0" xfId="3" applyFont="1" applyFill="1" applyAlignment="1">
      <alignment horizontal="center"/>
    </xf>
    <xf numFmtId="164" fontId="24" fillId="2" borderId="0" xfId="3" applyNumberFormat="1" applyFont="1" applyFill="1" applyAlignment="1">
      <alignment horizontal="center"/>
    </xf>
    <xf numFmtId="166" fontId="27" fillId="2" borderId="13" xfId="3" applyNumberFormat="1" applyFont="1" applyFill="1" applyBorder="1" applyAlignment="1">
      <alignment horizontal="center" vertical="center"/>
    </xf>
    <xf numFmtId="166" fontId="27" fillId="2" borderId="15" xfId="3" applyNumberFormat="1" applyFont="1" applyFill="1" applyBorder="1" applyAlignment="1">
      <alignment horizontal="center" vertical="center"/>
    </xf>
    <xf numFmtId="0" fontId="25" fillId="2" borderId="18" xfId="3" applyFont="1" applyFill="1" applyBorder="1" applyAlignment="1">
      <alignment horizontal="center" wrapText="1"/>
    </xf>
    <xf numFmtId="0" fontId="25" fillId="2" borderId="19" xfId="3" applyFont="1" applyFill="1" applyBorder="1" applyAlignment="1">
      <alignment horizontal="center" wrapText="1"/>
    </xf>
    <xf numFmtId="0" fontId="25" fillId="2" borderId="20" xfId="3" applyFont="1" applyFill="1" applyBorder="1" applyAlignment="1">
      <alignment horizontal="center" wrapText="1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9" fillId="2" borderId="0" xfId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3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15" xfId="1" applyNumberFormat="1" applyFont="1" applyFill="1" applyBorder="1" applyAlignment="1" applyProtection="1">
      <alignment horizontal="center" vertical="center"/>
      <protection locked="0"/>
    </xf>
    <xf numFmtId="0" fontId="9" fillId="2" borderId="43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6" fillId="2" borderId="10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9" fillId="2" borderId="47" xfId="1" applyFont="1" applyFill="1" applyBorder="1" applyAlignment="1">
      <alignment horizontal="center" vertical="center"/>
    </xf>
    <xf numFmtId="0" fontId="9" fillId="2" borderId="55" xfId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6" xfId="0" applyFont="1" applyFill="1" applyBorder="1" applyAlignment="1" applyProtection="1">
      <alignment horizontal="center"/>
      <protection locked="0"/>
    </xf>
    <xf numFmtId="2" fontId="7" fillId="3" borderId="6" xfId="0" applyNumberFormat="1" applyFont="1" applyFill="1" applyBorder="1" applyAlignment="1" applyProtection="1">
      <alignment horizontal="center"/>
      <protection locked="0"/>
    </xf>
    <xf numFmtId="2" fontId="7" fillId="3" borderId="58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2" fontId="7" fillId="3" borderId="8" xfId="0" applyNumberFormat="1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171" fontId="10" fillId="3" borderId="34" xfId="0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7" workbookViewId="0">
      <selection activeCell="F25" sqref="F25"/>
    </sheetView>
  </sheetViews>
  <sheetFormatPr defaultRowHeight="15"/>
  <cols>
    <col min="1" max="1" width="15.5703125" style="206" customWidth="1"/>
    <col min="2" max="2" width="18.42578125" style="206" customWidth="1"/>
    <col min="3" max="3" width="14.28515625" style="206" customWidth="1"/>
    <col min="4" max="4" width="15" style="206" customWidth="1"/>
    <col min="5" max="5" width="9.140625" style="206" customWidth="1"/>
    <col min="6" max="6" width="27.85546875" style="206" customWidth="1"/>
    <col min="7" max="7" width="12.28515625" style="206" customWidth="1"/>
    <col min="8" max="8" width="9.140625" style="206" customWidth="1"/>
    <col min="9" max="16384" width="9.140625" style="249"/>
  </cols>
  <sheetData>
    <row r="10" spans="1:7" ht="13.5" customHeight="1" thickBot="1"/>
    <row r="11" spans="1:7" ht="13.5" customHeight="1" thickBot="1">
      <c r="A11" s="255" t="s">
        <v>28</v>
      </c>
      <c r="B11" s="256"/>
      <c r="C11" s="256"/>
      <c r="D11" s="256"/>
      <c r="E11" s="256"/>
      <c r="F11" s="257"/>
      <c r="G11" s="207"/>
    </row>
    <row r="12" spans="1:7" ht="16.5" customHeight="1">
      <c r="A12" s="251" t="s">
        <v>29</v>
      </c>
      <c r="B12" s="251"/>
      <c r="C12" s="251"/>
      <c r="D12" s="251"/>
      <c r="E12" s="251"/>
      <c r="F12" s="251"/>
      <c r="G12" s="208"/>
    </row>
    <row r="14" spans="1:7" ht="16.5" customHeight="1">
      <c r="A14" s="250" t="s">
        <v>30</v>
      </c>
      <c r="B14" s="250"/>
      <c r="C14" s="209" t="s">
        <v>139</v>
      </c>
    </row>
    <row r="15" spans="1:7" ht="16.5" customHeight="1">
      <c r="A15" s="250" t="s">
        <v>31</v>
      </c>
      <c r="B15" s="250"/>
      <c r="C15" s="209" t="s">
        <v>140</v>
      </c>
    </row>
    <row r="16" spans="1:7" ht="16.5" customHeight="1">
      <c r="A16" s="250" t="s">
        <v>32</v>
      </c>
      <c r="B16" s="250"/>
      <c r="C16" s="209" t="s">
        <v>141</v>
      </c>
    </row>
    <row r="17" spans="1:5" ht="16.5" customHeight="1">
      <c r="A17" s="250" t="s">
        <v>33</v>
      </c>
      <c r="B17" s="250"/>
      <c r="C17" s="209" t="s">
        <v>142</v>
      </c>
    </row>
    <row r="18" spans="1:5" ht="16.5" customHeight="1">
      <c r="A18" s="250" t="s">
        <v>34</v>
      </c>
      <c r="B18" s="250"/>
      <c r="C18" s="210" t="s">
        <v>143</v>
      </c>
    </row>
    <row r="19" spans="1:5" ht="16.5" customHeight="1">
      <c r="A19" s="250" t="s">
        <v>35</v>
      </c>
      <c r="B19" s="250"/>
      <c r="C19" s="210" t="e">
        <f>#REF!</f>
        <v>#REF!</v>
      </c>
    </row>
    <row r="20" spans="1:5" ht="16.5" customHeight="1">
      <c r="A20" s="211"/>
      <c r="B20" s="211"/>
      <c r="C20" s="212"/>
    </row>
    <row r="21" spans="1:5" ht="16.5" customHeight="1">
      <c r="A21" s="251" t="s">
        <v>1</v>
      </c>
      <c r="B21" s="251"/>
      <c r="C21" s="213" t="s">
        <v>36</v>
      </c>
      <c r="D21" s="214"/>
    </row>
    <row r="22" spans="1:5" ht="15.75" customHeight="1" thickBot="1">
      <c r="A22" s="252"/>
      <c r="B22" s="252"/>
      <c r="C22" s="215"/>
      <c r="D22" s="252"/>
      <c r="E22" s="252"/>
    </row>
    <row r="23" spans="1:5" ht="33.75" customHeight="1" thickBot="1">
      <c r="C23" s="216" t="s">
        <v>37</v>
      </c>
      <c r="D23" s="217" t="s">
        <v>38</v>
      </c>
      <c r="E23" s="218"/>
    </row>
    <row r="24" spans="1:5" ht="15.75" customHeight="1">
      <c r="C24" s="219">
        <v>1063.99</v>
      </c>
      <c r="D24" s="220">
        <f t="shared" ref="D24:D43" si="0">(C24-$C$46)/$C$46</f>
        <v>4.2160481650706013E-3</v>
      </c>
      <c r="E24" s="221"/>
    </row>
    <row r="25" spans="1:5" ht="15.75" customHeight="1">
      <c r="C25" s="219">
        <v>1057.3499999999999</v>
      </c>
      <c r="D25" s="222">
        <f t="shared" si="0"/>
        <v>-2.0509229153118924E-3</v>
      </c>
      <c r="E25" s="221"/>
    </row>
    <row r="26" spans="1:5" ht="15.75" customHeight="1">
      <c r="C26" s="219">
        <v>1059.42</v>
      </c>
      <c r="D26" s="222">
        <f t="shared" si="0"/>
        <v>-9.7213557421441652E-5</v>
      </c>
      <c r="E26" s="221"/>
    </row>
    <row r="27" spans="1:5" ht="15.75" customHeight="1">
      <c r="C27" s="219">
        <v>1065.79</v>
      </c>
      <c r="D27" s="222">
        <f t="shared" si="0"/>
        <v>5.9149258675838595E-3</v>
      </c>
      <c r="E27" s="221"/>
    </row>
    <row r="28" spans="1:5" ht="15.75" customHeight="1">
      <c r="C28" s="219">
        <v>1055.76</v>
      </c>
      <c r="D28" s="222">
        <f t="shared" si="0"/>
        <v>-3.5515982191985642E-3</v>
      </c>
      <c r="E28" s="221"/>
    </row>
    <row r="29" spans="1:5" ht="15.75" customHeight="1">
      <c r="C29" s="219">
        <v>1048.02</v>
      </c>
      <c r="D29" s="222">
        <f t="shared" si="0"/>
        <v>-1.0856772340005767E-2</v>
      </c>
      <c r="E29" s="221"/>
    </row>
    <row r="30" spans="1:5" ht="15.75" customHeight="1">
      <c r="C30" s="219">
        <v>1058.5999999999999</v>
      </c>
      <c r="D30" s="222">
        <f t="shared" si="0"/>
        <v>-8.7114673301098876E-4</v>
      </c>
      <c r="E30" s="221"/>
    </row>
    <row r="31" spans="1:5" ht="15.75" customHeight="1">
      <c r="C31" s="219">
        <v>1071.8</v>
      </c>
      <c r="D31" s="222">
        <f t="shared" si="0"/>
        <v>1.1587289752086595E-2</v>
      </c>
      <c r="E31" s="221"/>
    </row>
    <row r="32" spans="1:5" ht="15.75" customHeight="1">
      <c r="C32" s="219">
        <v>1072.8900000000001</v>
      </c>
      <c r="D32" s="222">
        <f t="shared" si="0"/>
        <v>1.2616054583053119E-2</v>
      </c>
      <c r="E32" s="221"/>
    </row>
    <row r="33" spans="1:7" ht="15.75" customHeight="1">
      <c r="C33" s="219">
        <v>1060.8800000000001</v>
      </c>
      <c r="D33" s="222">
        <f t="shared" si="0"/>
        <v>1.2807650235060479E-3</v>
      </c>
      <c r="E33" s="221"/>
    </row>
    <row r="34" spans="1:7" ht="15.75" customHeight="1">
      <c r="C34" s="219">
        <v>1069.44</v>
      </c>
      <c r="D34" s="222">
        <f t="shared" si="0"/>
        <v>9.3598723199025836E-3</v>
      </c>
      <c r="E34" s="221"/>
    </row>
    <row r="35" spans="1:7" ht="15.75" customHeight="1">
      <c r="C35" s="219">
        <v>1068.3399999999999</v>
      </c>
      <c r="D35" s="222">
        <f t="shared" si="0"/>
        <v>8.3216692794776601E-3</v>
      </c>
      <c r="E35" s="221"/>
    </row>
    <row r="36" spans="1:7" ht="15.75" customHeight="1">
      <c r="C36" s="219">
        <v>1050.6400000000001</v>
      </c>
      <c r="D36" s="222">
        <f t="shared" si="0"/>
        <v>-8.3839614619029609E-3</v>
      </c>
      <c r="E36" s="221"/>
    </row>
    <row r="37" spans="1:7" ht="15.75" customHeight="1">
      <c r="C37" s="219">
        <v>1052.73</v>
      </c>
      <c r="D37" s="222">
        <f t="shared" si="0"/>
        <v>-6.4113756850959283E-3</v>
      </c>
      <c r="E37" s="221"/>
    </row>
    <row r="38" spans="1:7" ht="15.75" customHeight="1">
      <c r="C38" s="219">
        <v>1053.07</v>
      </c>
      <c r="D38" s="222">
        <f t="shared" si="0"/>
        <v>-6.0904765635101596E-3</v>
      </c>
      <c r="E38" s="221"/>
    </row>
    <row r="39" spans="1:7" ht="15.75" customHeight="1">
      <c r="C39" s="219">
        <v>1043.93</v>
      </c>
      <c r="D39" s="222">
        <f t="shared" si="0"/>
        <v>-1.4717000008494246E-2</v>
      </c>
      <c r="E39" s="221"/>
    </row>
    <row r="40" spans="1:7" ht="15.75" customHeight="1">
      <c r="C40" s="219">
        <v>1056.47</v>
      </c>
      <c r="D40" s="222">
        <f t="shared" si="0"/>
        <v>-2.8814853476516167E-3</v>
      </c>
      <c r="E40" s="221"/>
    </row>
    <row r="41" spans="1:7" ht="15.75" customHeight="1">
      <c r="C41" s="219">
        <v>1065.96</v>
      </c>
      <c r="D41" s="222">
        <f t="shared" si="0"/>
        <v>6.0753754283768505E-3</v>
      </c>
      <c r="E41" s="221"/>
    </row>
    <row r="42" spans="1:7" ht="15.75" customHeight="1">
      <c r="C42" s="219">
        <v>1062.6099999999999</v>
      </c>
      <c r="D42" s="222">
        <f t="shared" si="0"/>
        <v>2.9135752598103007E-3</v>
      </c>
      <c r="E42" s="221"/>
    </row>
    <row r="43" spans="1:7" ht="16.5" customHeight="1" thickBot="1">
      <c r="C43" s="223">
        <v>1052.77</v>
      </c>
      <c r="D43" s="224">
        <f t="shared" si="0"/>
        <v>-6.3736228472623339E-3</v>
      </c>
      <c r="E43" s="221"/>
    </row>
    <row r="44" spans="1:7" ht="16.5" customHeight="1" thickBot="1">
      <c r="C44" s="225"/>
      <c r="D44" s="221"/>
      <c r="E44" s="226"/>
    </row>
    <row r="45" spans="1:7" ht="16.5" customHeight="1" thickBot="1">
      <c r="B45" s="227" t="s">
        <v>39</v>
      </c>
      <c r="C45" s="228">
        <f>SUM(C24:C44)</f>
        <v>21190.46</v>
      </c>
      <c r="D45" s="229"/>
      <c r="E45" s="225"/>
    </row>
    <row r="46" spans="1:7" ht="17.25" customHeight="1" thickBot="1">
      <c r="B46" s="227" t="s">
        <v>40</v>
      </c>
      <c r="C46" s="230">
        <f>AVERAGE(C24:C44)</f>
        <v>1059.5229999999999</v>
      </c>
      <c r="E46" s="231"/>
    </row>
    <row r="47" spans="1:7" ht="17.25" customHeight="1" thickBot="1">
      <c r="A47" s="209"/>
      <c r="B47" s="232"/>
      <c r="D47" s="233"/>
      <c r="E47" s="231"/>
    </row>
    <row r="48" spans="1:7" ht="33.75" customHeight="1" thickBot="1">
      <c r="B48" s="234" t="s">
        <v>40</v>
      </c>
      <c r="C48" s="217" t="s">
        <v>41</v>
      </c>
      <c r="D48" s="235"/>
      <c r="G48" s="233"/>
    </row>
    <row r="49" spans="1:6" ht="17.25" customHeight="1" thickBot="1">
      <c r="B49" s="253">
        <f>C46</f>
        <v>1059.5229999999999</v>
      </c>
      <c r="C49" s="236">
        <f>-IF(C46&lt;=80,10%,IF(C46&lt;250,7.5%,5%))</f>
        <v>-0.05</v>
      </c>
      <c r="D49" s="237">
        <f>IF(C46&lt;=80,C46*0.9,IF(C46&lt;250,C46*0.925,C46*0.95))</f>
        <v>1006.5468499999998</v>
      </c>
    </row>
    <row r="50" spans="1:6" ht="17.25" customHeight="1" thickBot="1">
      <c r="B50" s="254"/>
      <c r="C50" s="238">
        <f>IF(C46&lt;=80, 10%, IF(C46&lt;250, 7.5%, 5%))</f>
        <v>0.05</v>
      </c>
      <c r="D50" s="237">
        <f>IF(C46&lt;=80, C46*1.1, IF(C46&lt;250, C46*1.075, C46*1.05))</f>
        <v>1112.4991499999999</v>
      </c>
    </row>
    <row r="51" spans="1:6" ht="16.5" customHeight="1" thickBot="1">
      <c r="A51" s="239"/>
      <c r="B51" s="240"/>
      <c r="C51" s="209"/>
      <c r="D51" s="241"/>
      <c r="E51" s="209"/>
      <c r="F51" s="214"/>
    </row>
    <row r="52" spans="1:6" ht="16.5" customHeight="1">
      <c r="A52" s="209"/>
      <c r="B52" s="242" t="s">
        <v>23</v>
      </c>
      <c r="C52" s="242"/>
      <c r="D52" s="243" t="s">
        <v>24</v>
      </c>
      <c r="E52" s="244"/>
      <c r="F52" s="243" t="s">
        <v>25</v>
      </c>
    </row>
    <row r="53" spans="1:6" ht="34.5" customHeight="1">
      <c r="A53" s="211" t="s">
        <v>26</v>
      </c>
      <c r="B53" s="245"/>
      <c r="C53" s="209"/>
      <c r="D53" s="245"/>
      <c r="E53" s="209"/>
      <c r="F53" s="245"/>
    </row>
    <row r="54" spans="1:6" ht="34.5" customHeight="1">
      <c r="A54" s="211" t="s">
        <v>27</v>
      </c>
      <c r="B54" s="246"/>
      <c r="C54" s="247"/>
      <c r="D54" s="246"/>
      <c r="E54" s="209"/>
      <c r="F54" s="24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B31" sqref="B31:E36"/>
    </sheetView>
  </sheetViews>
  <sheetFormatPr defaultRowHeight="13.5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36"/>
  </cols>
  <sheetData>
    <row r="1" spans="1:5" ht="18.75" customHeight="1">
      <c r="A1" s="258" t="s">
        <v>0</v>
      </c>
      <c r="B1" s="258"/>
      <c r="C1" s="258"/>
      <c r="D1" s="258"/>
      <c r="E1" s="258"/>
    </row>
    <row r="2" spans="1:5" ht="16.5" customHeight="1">
      <c r="A2" s="2" t="s">
        <v>1</v>
      </c>
      <c r="B2" s="3" t="s">
        <v>2</v>
      </c>
    </row>
    <row r="3" spans="1:5" ht="16.5" customHeight="1">
      <c r="A3" s="4" t="s">
        <v>3</v>
      </c>
      <c r="B3" s="4" t="s">
        <v>128</v>
      </c>
      <c r="D3" s="5"/>
      <c r="E3" s="6"/>
    </row>
    <row r="4" spans="1:5" ht="16.5" customHeight="1">
      <c r="A4" s="7" t="s">
        <v>4</v>
      </c>
      <c r="B4" s="4" t="s">
        <v>129</v>
      </c>
      <c r="C4" s="6"/>
      <c r="D4" s="6"/>
      <c r="E4" s="6"/>
    </row>
    <row r="5" spans="1:5" ht="16.5" customHeight="1">
      <c r="A5" s="7" t="s">
        <v>6</v>
      </c>
      <c r="B5" s="8">
        <v>99.3</v>
      </c>
      <c r="C5" s="6"/>
      <c r="D5" s="6"/>
      <c r="E5" s="6"/>
    </row>
    <row r="6" spans="1:5" ht="16.5" customHeight="1">
      <c r="A6" s="4" t="s">
        <v>7</v>
      </c>
      <c r="B6" s="8">
        <v>16.260000000000002</v>
      </c>
      <c r="C6" s="6"/>
      <c r="D6" s="6"/>
      <c r="E6" s="6"/>
    </row>
    <row r="7" spans="1:5" ht="16.5" customHeight="1">
      <c r="A7" s="4" t="s">
        <v>8</v>
      </c>
      <c r="B7" s="9">
        <f>B6/100</f>
        <v>0.16260000000000002</v>
      </c>
      <c r="C7" s="6"/>
      <c r="D7" s="6"/>
      <c r="E7" s="6"/>
    </row>
    <row r="8" spans="1:5" ht="15.75" customHeight="1">
      <c r="A8" s="6"/>
      <c r="B8" s="6"/>
      <c r="C8" s="6"/>
      <c r="D8" s="6"/>
      <c r="E8" s="6"/>
    </row>
    <row r="9" spans="1:5" ht="16.5" customHeight="1">
      <c r="A9" s="10" t="s">
        <v>10</v>
      </c>
      <c r="B9" s="11" t="s">
        <v>11</v>
      </c>
      <c r="C9" s="10" t="s">
        <v>12</v>
      </c>
      <c r="D9" s="10" t="s">
        <v>13</v>
      </c>
      <c r="E9" s="10" t="s">
        <v>14</v>
      </c>
    </row>
    <row r="10" spans="1:5" ht="16.5" customHeight="1">
      <c r="A10" s="12">
        <v>1</v>
      </c>
      <c r="B10" s="13">
        <v>32806262</v>
      </c>
      <c r="C10" s="13">
        <v>6068.33</v>
      </c>
      <c r="D10" s="14">
        <v>1.1399999999999999</v>
      </c>
      <c r="E10" s="15">
        <v>2.85</v>
      </c>
    </row>
    <row r="11" spans="1:5" ht="16.5" customHeight="1">
      <c r="A11" s="12">
        <v>2</v>
      </c>
      <c r="B11" s="13">
        <v>32772647</v>
      </c>
      <c r="C11" s="13">
        <v>6077.74</v>
      </c>
      <c r="D11" s="14">
        <v>1.1499999999999999</v>
      </c>
      <c r="E11" s="14">
        <v>2.85</v>
      </c>
    </row>
    <row r="12" spans="1:5" ht="16.5" customHeight="1">
      <c r="A12" s="12">
        <v>3</v>
      </c>
      <c r="B12" s="13">
        <v>32917670</v>
      </c>
      <c r="C12" s="13">
        <v>6077.4</v>
      </c>
      <c r="D12" s="14">
        <v>1.1499999999999999</v>
      </c>
      <c r="E12" s="14">
        <v>2.85</v>
      </c>
    </row>
    <row r="13" spans="1:5" ht="16.5" customHeight="1">
      <c r="A13" s="12">
        <v>4</v>
      </c>
      <c r="B13" s="13">
        <v>32741396</v>
      </c>
      <c r="C13" s="13">
        <v>6083.06</v>
      </c>
      <c r="D13" s="14">
        <v>1.1399999999999999</v>
      </c>
      <c r="E13" s="14">
        <v>2.85</v>
      </c>
    </row>
    <row r="14" spans="1:5" ht="16.5" customHeight="1">
      <c r="A14" s="12">
        <v>5</v>
      </c>
      <c r="B14" s="13">
        <v>32866836</v>
      </c>
      <c r="C14" s="13">
        <v>6192.54</v>
      </c>
      <c r="D14" s="14">
        <v>1.1000000000000001</v>
      </c>
      <c r="E14" s="14">
        <v>2.85</v>
      </c>
    </row>
    <row r="15" spans="1:5" ht="16.5" customHeight="1">
      <c r="A15" s="12">
        <v>6</v>
      </c>
      <c r="B15" s="16">
        <v>32960195</v>
      </c>
      <c r="C15" s="16">
        <v>6197.57</v>
      </c>
      <c r="D15" s="17">
        <v>1.1000000000000001</v>
      </c>
      <c r="E15" s="17">
        <v>2.85</v>
      </c>
    </row>
    <row r="16" spans="1:5" ht="16.5" customHeight="1">
      <c r="A16" s="18" t="s">
        <v>15</v>
      </c>
      <c r="B16" s="19">
        <f>AVERAGE(B10:B15)</f>
        <v>32844167.666666668</v>
      </c>
      <c r="C16" s="20">
        <f>AVERAGE(C10:C15)</f>
        <v>6116.1066666666666</v>
      </c>
      <c r="D16" s="21">
        <f>AVERAGE(D10:D15)</f>
        <v>1.1299999999999999</v>
      </c>
      <c r="E16" s="21">
        <f>AVERAGE(E10:E15)</f>
        <v>2.85</v>
      </c>
    </row>
    <row r="17" spans="1:5" ht="16.5" customHeight="1">
      <c r="A17" s="22" t="s">
        <v>16</v>
      </c>
      <c r="B17" s="23">
        <f>(STDEV(B10:B15)/B16)</f>
        <v>2.6011214092247761E-3</v>
      </c>
      <c r="C17" s="24"/>
      <c r="D17" s="24"/>
      <c r="E17" s="25"/>
    </row>
    <row r="18" spans="1:5" s="1" customFormat="1" ht="16.5" customHeight="1">
      <c r="A18" s="26" t="s">
        <v>17</v>
      </c>
      <c r="B18" s="27">
        <f>COUNT(B10:B15)</f>
        <v>6</v>
      </c>
      <c r="C18" s="28"/>
      <c r="D18" s="29"/>
      <c r="E18" s="30"/>
    </row>
    <row r="19" spans="1:5" s="1" customFormat="1" ht="15.75" customHeight="1">
      <c r="A19" s="6"/>
      <c r="B19" s="6"/>
      <c r="C19" s="6"/>
      <c r="D19" s="6"/>
      <c r="E19" s="6"/>
    </row>
    <row r="20" spans="1:5" s="1" customFormat="1" ht="16.5" customHeight="1">
      <c r="A20" s="7" t="s">
        <v>18</v>
      </c>
      <c r="B20" s="31" t="s">
        <v>19</v>
      </c>
      <c r="C20" s="32"/>
      <c r="D20" s="32"/>
      <c r="E20" s="32"/>
    </row>
    <row r="21" spans="1:5" ht="16.5" customHeight="1">
      <c r="A21" s="7"/>
      <c r="B21" s="31" t="s">
        <v>20</v>
      </c>
      <c r="C21" s="32"/>
      <c r="D21" s="32"/>
      <c r="E21" s="32"/>
    </row>
    <row r="22" spans="1:5" ht="16.5" customHeight="1">
      <c r="A22" s="7"/>
      <c r="B22" s="31" t="s">
        <v>21</v>
      </c>
      <c r="C22" s="32"/>
      <c r="D22" s="32"/>
      <c r="E22" s="32"/>
    </row>
    <row r="23" spans="1:5" ht="15.75" customHeight="1">
      <c r="A23" s="6"/>
      <c r="B23" s="6"/>
      <c r="C23" s="6"/>
      <c r="D23" s="6"/>
      <c r="E23" s="6"/>
    </row>
    <row r="24" spans="1:5" ht="16.5" customHeight="1">
      <c r="A24" s="2" t="s">
        <v>1</v>
      </c>
      <c r="B24" s="3" t="s">
        <v>22</v>
      </c>
    </row>
    <row r="25" spans="1:5" ht="16.5" customHeight="1">
      <c r="A25" s="7" t="s">
        <v>4</v>
      </c>
      <c r="B25" s="303" t="s">
        <v>129</v>
      </c>
      <c r="C25" s="6"/>
      <c r="D25" s="6"/>
      <c r="E25" s="6"/>
    </row>
    <row r="26" spans="1:5" ht="16.5" customHeight="1">
      <c r="A26" s="7" t="s">
        <v>6</v>
      </c>
      <c r="B26" s="304">
        <v>99.39</v>
      </c>
      <c r="C26" s="6"/>
      <c r="D26" s="6"/>
      <c r="E26" s="6"/>
    </row>
    <row r="27" spans="1:5" ht="16.5" customHeight="1">
      <c r="A27" s="4" t="s">
        <v>7</v>
      </c>
      <c r="B27" s="304">
        <v>31.85</v>
      </c>
      <c r="C27" s="6"/>
      <c r="D27" s="6"/>
      <c r="E27" s="6"/>
    </row>
    <row r="28" spans="1:5" ht="16.5" customHeight="1">
      <c r="A28" s="4" t="s">
        <v>8</v>
      </c>
      <c r="B28" s="305">
        <v>0.31850000000000001</v>
      </c>
      <c r="C28" s="6"/>
      <c r="D28" s="6"/>
      <c r="E28" s="6"/>
    </row>
    <row r="29" spans="1:5" ht="15.75" customHeight="1">
      <c r="A29" s="6"/>
      <c r="B29" s="6"/>
      <c r="C29" s="6"/>
      <c r="D29" s="6"/>
      <c r="E29" s="6"/>
    </row>
    <row r="30" spans="1:5" ht="16.5" customHeight="1">
      <c r="A30" s="10" t="s">
        <v>10</v>
      </c>
      <c r="B30" s="11" t="s">
        <v>11</v>
      </c>
      <c r="C30" s="10" t="s">
        <v>12</v>
      </c>
      <c r="D30" s="10" t="s">
        <v>13</v>
      </c>
      <c r="E30" s="10" t="s">
        <v>14</v>
      </c>
    </row>
    <row r="31" spans="1:5" ht="16.5" customHeight="1">
      <c r="A31" s="12">
        <v>1</v>
      </c>
      <c r="B31" s="306">
        <v>117904928</v>
      </c>
      <c r="C31" s="307">
        <v>6454</v>
      </c>
      <c r="D31" s="308">
        <v>1.1000000000000001</v>
      </c>
      <c r="E31" s="309">
        <v>3.1</v>
      </c>
    </row>
    <row r="32" spans="1:5" ht="16.5" customHeight="1">
      <c r="A32" s="12">
        <v>2</v>
      </c>
      <c r="B32" s="306">
        <v>117430263</v>
      </c>
      <c r="C32" s="307">
        <v>6470.1</v>
      </c>
      <c r="D32" s="308">
        <v>1.1000000000000001</v>
      </c>
      <c r="E32" s="308">
        <v>3.1</v>
      </c>
    </row>
    <row r="33" spans="1:7" ht="16.5" customHeight="1">
      <c r="A33" s="12">
        <v>3</v>
      </c>
      <c r="B33" s="306">
        <v>117456623</v>
      </c>
      <c r="C33" s="307">
        <v>6475.2</v>
      </c>
      <c r="D33" s="308">
        <v>1.1000000000000001</v>
      </c>
      <c r="E33" s="308">
        <v>3.1</v>
      </c>
    </row>
    <row r="34" spans="1:7" ht="16.5" customHeight="1">
      <c r="A34" s="12">
        <v>4</v>
      </c>
      <c r="B34" s="306">
        <v>117330026</v>
      </c>
      <c r="C34" s="307">
        <v>6490.8</v>
      </c>
      <c r="D34" s="308">
        <v>1.1000000000000001</v>
      </c>
      <c r="E34" s="308">
        <v>3.1</v>
      </c>
    </row>
    <row r="35" spans="1:7" ht="16.5" customHeight="1">
      <c r="A35" s="12">
        <v>5</v>
      </c>
      <c r="B35" s="306">
        <v>117652140</v>
      </c>
      <c r="C35" s="307">
        <v>6489</v>
      </c>
      <c r="D35" s="308">
        <v>1.1000000000000001</v>
      </c>
      <c r="E35" s="308">
        <v>3.1</v>
      </c>
    </row>
    <row r="36" spans="1:7" ht="16.5" customHeight="1">
      <c r="A36" s="12">
        <v>6</v>
      </c>
      <c r="B36" s="310">
        <v>117632031</v>
      </c>
      <c r="C36" s="311">
        <v>6475.8</v>
      </c>
      <c r="D36" s="312">
        <v>1.1000000000000001</v>
      </c>
      <c r="E36" s="312">
        <v>3.1</v>
      </c>
    </row>
    <row r="37" spans="1:7" ht="16.5" customHeight="1">
      <c r="A37" s="18" t="s">
        <v>15</v>
      </c>
      <c r="B37" s="19">
        <f>AVERAGE(B31:B36)</f>
        <v>117567668.5</v>
      </c>
      <c r="C37" s="20">
        <f>AVERAGE(C31:C36)</f>
        <v>6475.8166666666666</v>
      </c>
      <c r="D37" s="21">
        <f>AVERAGE(D31:D36)</f>
        <v>1.0999999999999999</v>
      </c>
      <c r="E37" s="21">
        <f>AVERAGE(E31:E36)</f>
        <v>3.1</v>
      </c>
    </row>
    <row r="38" spans="1:7" ht="16.5" customHeight="1">
      <c r="A38" s="22" t="s">
        <v>16</v>
      </c>
      <c r="B38" s="23">
        <f>(STDEV(B31:B36)/B37)</f>
        <v>1.7543581439911434E-3</v>
      </c>
      <c r="C38" s="24"/>
      <c r="D38" s="24"/>
      <c r="E38" s="25"/>
    </row>
    <row r="39" spans="1:7" s="1" customFormat="1" ht="16.5" customHeight="1">
      <c r="A39" s="26" t="s">
        <v>17</v>
      </c>
      <c r="B39" s="27">
        <f>COUNT(B31:B36)</f>
        <v>6</v>
      </c>
      <c r="C39" s="28"/>
      <c r="D39" s="29"/>
      <c r="E39" s="30"/>
    </row>
    <row r="40" spans="1:7" s="1" customFormat="1" ht="15.75" customHeight="1">
      <c r="A40" s="6"/>
      <c r="B40" s="6"/>
      <c r="C40" s="6"/>
      <c r="D40" s="6"/>
      <c r="E40" s="6"/>
    </row>
    <row r="41" spans="1:7" s="1" customFormat="1" ht="16.5" customHeight="1">
      <c r="A41" s="7" t="s">
        <v>18</v>
      </c>
      <c r="B41" s="31" t="s">
        <v>19</v>
      </c>
      <c r="C41" s="32"/>
      <c r="D41" s="32"/>
      <c r="E41" s="32"/>
    </row>
    <row r="42" spans="1:7" ht="16.5" customHeight="1">
      <c r="A42" s="7"/>
      <c r="B42" s="31" t="s">
        <v>20</v>
      </c>
      <c r="C42" s="32"/>
      <c r="D42" s="32"/>
      <c r="E42" s="32"/>
    </row>
    <row r="43" spans="1:7" ht="16.5" customHeight="1">
      <c r="A43" s="7"/>
      <c r="B43" s="31" t="s">
        <v>21</v>
      </c>
      <c r="C43" s="32"/>
      <c r="D43" s="32"/>
      <c r="E43" s="32"/>
    </row>
    <row r="44" spans="1:7" ht="14.25" customHeight="1" thickBot="1">
      <c r="A44" s="33"/>
      <c r="B44" s="34"/>
      <c r="D44" s="35"/>
      <c r="F44" s="36"/>
      <c r="G44" s="36"/>
    </row>
    <row r="45" spans="1:7" ht="15" customHeight="1">
      <c r="B45" s="259" t="s">
        <v>23</v>
      </c>
      <c r="C45" s="259"/>
      <c r="E45" s="37" t="s">
        <v>24</v>
      </c>
      <c r="F45" s="38"/>
      <c r="G45" s="37" t="s">
        <v>25</v>
      </c>
    </row>
    <row r="46" spans="1:7" ht="15" customHeight="1">
      <c r="A46" s="39" t="s">
        <v>26</v>
      </c>
      <c r="B46" s="40"/>
      <c r="C46" s="40"/>
      <c r="E46" s="40"/>
      <c r="G46" s="40"/>
    </row>
    <row r="47" spans="1:7" ht="15" customHeight="1">
      <c r="A47" s="39" t="s">
        <v>27</v>
      </c>
      <c r="B47" s="41"/>
      <c r="C47" s="41"/>
      <c r="E47" s="41"/>
      <c r="G47" s="4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view="pageBreakPreview" topLeftCell="A10" zoomScale="60" workbookViewId="0">
      <selection activeCell="B32" sqref="B32:E37"/>
    </sheetView>
  </sheetViews>
  <sheetFormatPr defaultRowHeight="13.5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36"/>
  </cols>
  <sheetData>
    <row r="1" spans="1:10" ht="18.75" customHeight="1">
      <c r="A1" s="258" t="s">
        <v>0</v>
      </c>
      <c r="B1" s="258"/>
      <c r="C1" s="258"/>
      <c r="D1" s="258"/>
      <c r="E1" s="258"/>
    </row>
    <row r="2" spans="1:10" ht="16.5" customHeight="1">
      <c r="A2" s="2" t="s">
        <v>1</v>
      </c>
      <c r="B2" s="3" t="s">
        <v>2</v>
      </c>
    </row>
    <row r="3" spans="1:10" ht="16.5" customHeight="1">
      <c r="A3" s="4" t="s">
        <v>3</v>
      </c>
      <c r="B3" s="4" t="s">
        <v>128</v>
      </c>
      <c r="D3" s="5"/>
      <c r="E3" s="6"/>
    </row>
    <row r="4" spans="1:10" ht="16.5" customHeight="1">
      <c r="A4" s="7" t="s">
        <v>4</v>
      </c>
      <c r="B4" s="4" t="s">
        <v>130</v>
      </c>
      <c r="C4" s="6"/>
      <c r="D4" s="6"/>
      <c r="E4" s="6"/>
    </row>
    <row r="5" spans="1:10" ht="16.5" customHeight="1">
      <c r="A5" s="7" t="s">
        <v>6</v>
      </c>
      <c r="B5" s="8">
        <v>99</v>
      </c>
      <c r="C5" s="6"/>
      <c r="D5" s="6"/>
      <c r="E5" s="6"/>
    </row>
    <row r="6" spans="1:10" ht="16.5" customHeight="1">
      <c r="A6" s="4" t="s">
        <v>7</v>
      </c>
      <c r="B6" s="8">
        <v>28.1</v>
      </c>
      <c r="C6" s="6"/>
      <c r="D6" s="6"/>
      <c r="E6" s="6"/>
    </row>
    <row r="7" spans="1:10" ht="16.5" customHeight="1">
      <c r="A7" s="4" t="s">
        <v>8</v>
      </c>
      <c r="B7" s="9">
        <f>B6/100</f>
        <v>0.28100000000000003</v>
      </c>
      <c r="C7" s="6"/>
      <c r="D7" s="6"/>
      <c r="E7" s="6"/>
    </row>
    <row r="8" spans="1:10" ht="15.75" customHeight="1">
      <c r="A8" s="6"/>
      <c r="B8" s="6"/>
      <c r="C8" s="6"/>
      <c r="D8" s="6"/>
      <c r="E8" s="6"/>
    </row>
    <row r="9" spans="1:10" ht="16.5" customHeight="1">
      <c r="A9" s="10" t="s">
        <v>10</v>
      </c>
      <c r="B9" s="11" t="s">
        <v>11</v>
      </c>
      <c r="C9" s="10" t="s">
        <v>12</v>
      </c>
      <c r="D9" s="10" t="s">
        <v>13</v>
      </c>
      <c r="E9" s="43" t="s">
        <v>14</v>
      </c>
      <c r="F9" s="43" t="s">
        <v>131</v>
      </c>
      <c r="J9" s="1"/>
    </row>
    <row r="10" spans="1:10" ht="16.5" customHeight="1">
      <c r="A10" s="12">
        <v>1</v>
      </c>
      <c r="B10" s="13">
        <v>49705639</v>
      </c>
      <c r="C10" s="13">
        <v>6569.71</v>
      </c>
      <c r="D10" s="14">
        <v>1.1100000000000001</v>
      </c>
      <c r="E10" s="15">
        <v>3.72</v>
      </c>
      <c r="F10" s="15">
        <v>5.27</v>
      </c>
      <c r="J10" s="1"/>
    </row>
    <row r="11" spans="1:10" ht="16.5" customHeight="1">
      <c r="A11" s="12">
        <v>2</v>
      </c>
      <c r="B11" s="13">
        <v>49650466</v>
      </c>
      <c r="C11" s="13">
        <v>6568.8</v>
      </c>
      <c r="D11" s="14">
        <v>1.1200000000000001</v>
      </c>
      <c r="E11" s="14">
        <v>3.72</v>
      </c>
      <c r="F11" s="14">
        <v>5.26</v>
      </c>
      <c r="J11" s="1"/>
    </row>
    <row r="12" spans="1:10" ht="16.5" customHeight="1">
      <c r="A12" s="12">
        <v>3</v>
      </c>
      <c r="B12" s="13">
        <v>49879574</v>
      </c>
      <c r="C12" s="13">
        <v>6562.82</v>
      </c>
      <c r="D12" s="14">
        <v>1.1299999999999999</v>
      </c>
      <c r="E12" s="14">
        <v>3.72</v>
      </c>
      <c r="F12" s="14">
        <v>5.26</v>
      </c>
      <c r="J12" s="1"/>
    </row>
    <row r="13" spans="1:10" ht="16.5" customHeight="1">
      <c r="A13" s="12">
        <v>4</v>
      </c>
      <c r="B13" s="13">
        <v>49613766</v>
      </c>
      <c r="C13" s="13">
        <v>6570.43</v>
      </c>
      <c r="D13" s="14">
        <v>1.1200000000000001</v>
      </c>
      <c r="E13" s="14">
        <v>3.72</v>
      </c>
      <c r="F13" s="14">
        <v>5.26</v>
      </c>
      <c r="J13" s="1"/>
    </row>
    <row r="14" spans="1:10" ht="16.5" customHeight="1">
      <c r="A14" s="12">
        <v>5</v>
      </c>
      <c r="B14" s="13">
        <v>49802921</v>
      </c>
      <c r="C14" s="13">
        <v>6584.57</v>
      </c>
      <c r="D14" s="14">
        <v>1.0900000000000001</v>
      </c>
      <c r="E14" s="14">
        <v>3.73</v>
      </c>
      <c r="F14" s="14">
        <v>5.28</v>
      </c>
      <c r="J14" s="1"/>
    </row>
    <row r="15" spans="1:10" ht="16.5" customHeight="1">
      <c r="A15" s="12">
        <v>6</v>
      </c>
      <c r="B15" s="16">
        <v>49931197</v>
      </c>
      <c r="C15" s="16">
        <v>6578.47</v>
      </c>
      <c r="D15" s="17">
        <v>1.0900000000000001</v>
      </c>
      <c r="E15" s="17">
        <v>3.73</v>
      </c>
      <c r="F15" s="17">
        <v>5.28</v>
      </c>
      <c r="J15" s="1"/>
    </row>
    <row r="16" spans="1:10" ht="16.5" customHeight="1">
      <c r="A16" s="18" t="s">
        <v>15</v>
      </c>
      <c r="B16" s="19">
        <f>AVERAGE(B10:B15)</f>
        <v>49763927.166666664</v>
      </c>
      <c r="C16" s="20">
        <f>AVERAGE(C10:C15)</f>
        <v>6572.4666666666672</v>
      </c>
      <c r="D16" s="21">
        <f>AVERAGE(D10:D15)</f>
        <v>1.1100000000000001</v>
      </c>
      <c r="E16" s="21">
        <f>AVERAGE(E10:E15)</f>
        <v>3.7233333333333332</v>
      </c>
      <c r="F16" s="21">
        <f>AVERAGE(F10:F15)</f>
        <v>5.2683333333333335</v>
      </c>
      <c r="J16" s="1"/>
    </row>
    <row r="17" spans="1:10" ht="16.5" customHeight="1">
      <c r="A17" s="22" t="s">
        <v>16</v>
      </c>
      <c r="B17" s="23">
        <f>(STDEV(B10:B15)/B16)</f>
        <v>2.5685816935891227E-3</v>
      </c>
      <c r="C17" s="24"/>
      <c r="D17" s="24"/>
      <c r="E17" s="24"/>
      <c r="F17" s="25"/>
      <c r="J17" s="1"/>
    </row>
    <row r="18" spans="1:10" s="1" customFormat="1" ht="16.5" customHeight="1">
      <c r="A18" s="26" t="s">
        <v>17</v>
      </c>
      <c r="B18" s="27">
        <f>COUNT(B10:B15)</f>
        <v>6</v>
      </c>
      <c r="C18" s="28"/>
      <c r="D18" s="29"/>
      <c r="E18" s="29"/>
      <c r="F18" s="30"/>
    </row>
    <row r="19" spans="1:10" s="1" customFormat="1" ht="15.75" customHeight="1">
      <c r="A19" s="6"/>
      <c r="B19" s="6"/>
      <c r="C19" s="6"/>
      <c r="D19" s="6"/>
      <c r="E19" s="6"/>
    </row>
    <row r="20" spans="1:10" s="1" customFormat="1" ht="16.5" customHeight="1">
      <c r="A20" s="7" t="s">
        <v>18</v>
      </c>
      <c r="B20" s="31" t="s">
        <v>19</v>
      </c>
      <c r="C20" s="32"/>
      <c r="D20" s="32"/>
      <c r="E20" s="32"/>
    </row>
    <row r="21" spans="1:10" ht="16.5" customHeight="1">
      <c r="A21" s="7"/>
      <c r="B21" s="31" t="s">
        <v>20</v>
      </c>
      <c r="C21" s="32"/>
      <c r="D21" s="32"/>
      <c r="E21" s="32"/>
    </row>
    <row r="22" spans="1:10" ht="16.5" customHeight="1">
      <c r="A22" s="7"/>
      <c r="B22" s="31" t="s">
        <v>21</v>
      </c>
      <c r="C22" s="32"/>
      <c r="D22" s="32"/>
      <c r="E22" s="32"/>
    </row>
    <row r="23" spans="1:10" s="1" customFormat="1" ht="15.75" customHeight="1">
      <c r="A23" s="6"/>
      <c r="B23" s="6" t="s">
        <v>132</v>
      </c>
      <c r="C23" s="6"/>
      <c r="D23" s="6"/>
      <c r="E23" s="6"/>
      <c r="J23" s="36"/>
    </row>
    <row r="24" spans="1:10" s="1" customFormat="1" ht="15.75" customHeight="1">
      <c r="A24" s="6"/>
      <c r="B24" s="6"/>
      <c r="C24" s="6"/>
      <c r="D24" s="6"/>
      <c r="E24" s="6"/>
      <c r="J24" s="36"/>
    </row>
    <row r="25" spans="1:10" s="1" customFormat="1" ht="16.5" customHeight="1">
      <c r="A25" s="2" t="s">
        <v>1</v>
      </c>
      <c r="B25" s="3" t="s">
        <v>22</v>
      </c>
      <c r="J25" s="36"/>
    </row>
    <row r="26" spans="1:10" s="1" customFormat="1" ht="16.5" customHeight="1">
      <c r="A26" s="7" t="s">
        <v>4</v>
      </c>
      <c r="B26" s="303" t="s">
        <v>130</v>
      </c>
      <c r="C26" s="6"/>
      <c r="D26" s="6"/>
      <c r="E26" s="6"/>
      <c r="J26" s="36"/>
    </row>
    <row r="27" spans="1:10" s="1" customFormat="1" ht="16.5" customHeight="1">
      <c r="A27" s="7" t="s">
        <v>6</v>
      </c>
      <c r="B27" s="304">
        <v>99</v>
      </c>
      <c r="C27" s="6"/>
      <c r="D27" s="6"/>
      <c r="E27" s="6"/>
      <c r="J27" s="36"/>
    </row>
    <row r="28" spans="1:10" s="1" customFormat="1" ht="16.5" customHeight="1">
      <c r="A28" s="4" t="s">
        <v>7</v>
      </c>
      <c r="B28" s="304">
        <v>29.76</v>
      </c>
      <c r="C28" s="6"/>
      <c r="D28" s="6"/>
      <c r="E28" s="6"/>
      <c r="J28" s="36"/>
    </row>
    <row r="29" spans="1:10" s="1" customFormat="1" ht="16.5" customHeight="1">
      <c r="A29" s="4" t="s">
        <v>8</v>
      </c>
      <c r="B29" s="305">
        <v>0.29759999999999998</v>
      </c>
      <c r="C29" s="6"/>
      <c r="D29" s="6"/>
      <c r="E29" s="6"/>
      <c r="J29" s="36"/>
    </row>
    <row r="30" spans="1:10" s="1" customFormat="1" ht="15.75" customHeight="1">
      <c r="A30" s="6"/>
      <c r="B30" s="6"/>
      <c r="C30" s="6"/>
      <c r="D30" s="6"/>
      <c r="E30" s="6"/>
      <c r="J30" s="36"/>
    </row>
    <row r="31" spans="1:10" s="1" customFormat="1" ht="16.5" customHeight="1">
      <c r="A31" s="10" t="s">
        <v>10</v>
      </c>
      <c r="B31" s="11" t="s">
        <v>11</v>
      </c>
      <c r="C31" s="10" t="s">
        <v>12</v>
      </c>
      <c r="D31" s="10" t="s">
        <v>13</v>
      </c>
      <c r="E31" s="10" t="s">
        <v>14</v>
      </c>
      <c r="J31" s="36"/>
    </row>
    <row r="32" spans="1:10" s="1" customFormat="1" ht="16.5" customHeight="1">
      <c r="A32" s="12">
        <v>1</v>
      </c>
      <c r="B32" s="306">
        <v>93717691</v>
      </c>
      <c r="C32" s="307">
        <v>6981.1</v>
      </c>
      <c r="D32" s="308">
        <v>1.1000000000000001</v>
      </c>
      <c r="E32" s="309">
        <v>4.5999999999999996</v>
      </c>
      <c r="J32" s="36"/>
    </row>
    <row r="33" spans="1:10" s="1" customFormat="1" ht="16.5" customHeight="1">
      <c r="A33" s="12">
        <v>2</v>
      </c>
      <c r="B33" s="306">
        <v>93372122</v>
      </c>
      <c r="C33" s="307">
        <v>7006.5</v>
      </c>
      <c r="D33" s="308">
        <v>1.1000000000000001</v>
      </c>
      <c r="E33" s="308">
        <v>4.5999999999999996</v>
      </c>
      <c r="J33" s="36"/>
    </row>
    <row r="34" spans="1:10" s="1" customFormat="1" ht="16.5" customHeight="1">
      <c r="A34" s="12">
        <v>3</v>
      </c>
      <c r="B34" s="306">
        <v>93381491</v>
      </c>
      <c r="C34" s="307">
        <v>7012.8</v>
      </c>
      <c r="D34" s="308">
        <v>1.1000000000000001</v>
      </c>
      <c r="E34" s="308">
        <v>4.5999999999999996</v>
      </c>
      <c r="J34" s="36"/>
    </row>
    <row r="35" spans="1:10" s="1" customFormat="1" ht="16.5" customHeight="1">
      <c r="A35" s="12">
        <v>4</v>
      </c>
      <c r="B35" s="306">
        <v>93338067</v>
      </c>
      <c r="C35" s="307">
        <v>7019.6</v>
      </c>
      <c r="D35" s="308">
        <v>1.1000000000000001</v>
      </c>
      <c r="E35" s="308">
        <v>4.5999999999999996</v>
      </c>
      <c r="J35" s="36"/>
    </row>
    <row r="36" spans="1:10" s="1" customFormat="1" ht="16.5" customHeight="1">
      <c r="A36" s="12">
        <v>5</v>
      </c>
      <c r="B36" s="306">
        <v>93532701</v>
      </c>
      <c r="C36" s="307">
        <v>7023.6</v>
      </c>
      <c r="D36" s="308">
        <v>1.1000000000000001</v>
      </c>
      <c r="E36" s="308">
        <v>4.5999999999999996</v>
      </c>
      <c r="J36" s="36"/>
    </row>
    <row r="37" spans="1:10" s="1" customFormat="1" ht="16.5" customHeight="1">
      <c r="A37" s="12">
        <v>6</v>
      </c>
      <c r="B37" s="310">
        <v>93566264</v>
      </c>
      <c r="C37" s="311">
        <v>7034.5</v>
      </c>
      <c r="D37" s="312">
        <v>1.1000000000000001</v>
      </c>
      <c r="E37" s="312">
        <v>4.5999999999999996</v>
      </c>
      <c r="J37" s="36"/>
    </row>
    <row r="38" spans="1:10" s="1" customFormat="1" ht="16.5" customHeight="1">
      <c r="A38" s="18" t="s">
        <v>15</v>
      </c>
      <c r="B38" s="19">
        <f>AVERAGE(B32:B37)</f>
        <v>93484722.666666672</v>
      </c>
      <c r="C38" s="20">
        <f>AVERAGE(C32:C37)</f>
        <v>7013.0166666666664</v>
      </c>
      <c r="D38" s="21">
        <f>AVERAGE(D32:D37)</f>
        <v>1.0999999999999999</v>
      </c>
      <c r="E38" s="21">
        <f>AVERAGE(E32:E37)</f>
        <v>4.6000000000000005</v>
      </c>
      <c r="J38" s="36"/>
    </row>
    <row r="39" spans="1:10" s="1" customFormat="1" ht="16.5" customHeight="1">
      <c r="A39" s="22" t="s">
        <v>16</v>
      </c>
      <c r="B39" s="23">
        <f>(STDEV(B32:B37)/B38)</f>
        <v>1.5726220793269357E-3</v>
      </c>
      <c r="C39" s="24"/>
      <c r="D39" s="24"/>
      <c r="E39" s="25"/>
      <c r="J39" s="36"/>
    </row>
    <row r="40" spans="1:10" s="1" customFormat="1" ht="16.5" customHeight="1">
      <c r="A40" s="26" t="s">
        <v>17</v>
      </c>
      <c r="B40" s="27">
        <f>COUNT(B32:B37)</f>
        <v>6</v>
      </c>
      <c r="C40" s="28"/>
      <c r="D40" s="29"/>
      <c r="E40" s="30"/>
    </row>
    <row r="41" spans="1:10" s="1" customFormat="1" ht="15.75" customHeight="1">
      <c r="A41" s="6"/>
      <c r="B41" s="6"/>
      <c r="C41" s="6"/>
      <c r="D41" s="6"/>
      <c r="E41" s="6"/>
    </row>
    <row r="42" spans="1:10" s="1" customFormat="1" ht="16.5" customHeight="1">
      <c r="A42" s="7" t="s">
        <v>18</v>
      </c>
      <c r="B42" s="31" t="s">
        <v>19</v>
      </c>
      <c r="C42" s="32"/>
      <c r="D42" s="32"/>
      <c r="E42" s="32"/>
    </row>
    <row r="43" spans="1:10" s="1" customFormat="1" ht="16.5" customHeight="1">
      <c r="A43" s="7"/>
      <c r="B43" s="31" t="s">
        <v>20</v>
      </c>
      <c r="C43" s="32"/>
      <c r="D43" s="32"/>
      <c r="E43" s="32"/>
      <c r="J43" s="36"/>
    </row>
    <row r="44" spans="1:10" s="1" customFormat="1" ht="16.5" customHeight="1">
      <c r="A44" s="7"/>
      <c r="B44" s="31" t="s">
        <v>21</v>
      </c>
      <c r="C44" s="32"/>
      <c r="D44" s="32"/>
      <c r="E44" s="32"/>
      <c r="J44" s="36"/>
    </row>
    <row r="45" spans="1:10" s="1" customFormat="1" ht="14.25" customHeight="1" thickBot="1">
      <c r="A45" s="33"/>
      <c r="B45" s="34"/>
      <c r="D45" s="35"/>
      <c r="F45" s="36"/>
      <c r="G45" s="36"/>
      <c r="J45" s="36"/>
    </row>
    <row r="46" spans="1:10" s="1" customFormat="1" ht="15" customHeight="1">
      <c r="B46" s="259" t="s">
        <v>23</v>
      </c>
      <c r="C46" s="259"/>
      <c r="E46" s="37" t="s">
        <v>24</v>
      </c>
      <c r="F46" s="38"/>
      <c r="G46" s="37" t="s">
        <v>25</v>
      </c>
      <c r="J46" s="36"/>
    </row>
    <row r="47" spans="1:10" s="1" customFormat="1" ht="15" customHeight="1">
      <c r="A47" s="39" t="s">
        <v>26</v>
      </c>
      <c r="B47" s="40"/>
      <c r="C47" s="40"/>
      <c r="E47" s="40"/>
      <c r="G47" s="40"/>
      <c r="J47" s="36"/>
    </row>
    <row r="48" spans="1:10" s="1" customFormat="1" ht="15" customHeight="1">
      <c r="A48" s="39" t="s">
        <v>27</v>
      </c>
      <c r="B48" s="41"/>
      <c r="C48" s="41"/>
      <c r="E48" s="41"/>
      <c r="G48" s="42"/>
      <c r="J48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view="pageBreakPreview" topLeftCell="A19" zoomScale="60" workbookViewId="0">
      <selection activeCell="B32" sqref="B32:E37"/>
    </sheetView>
  </sheetViews>
  <sheetFormatPr defaultRowHeight="13.5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36"/>
  </cols>
  <sheetData>
    <row r="1" spans="1:10" ht="18.75" customHeight="1">
      <c r="A1" s="258" t="s">
        <v>0</v>
      </c>
      <c r="B1" s="258"/>
      <c r="C1" s="258"/>
      <c r="D1" s="258"/>
      <c r="E1" s="258"/>
    </row>
    <row r="2" spans="1:10" ht="16.5" customHeight="1">
      <c r="A2" s="2" t="s">
        <v>1</v>
      </c>
      <c r="B2" s="3" t="s">
        <v>2</v>
      </c>
    </row>
    <row r="3" spans="1:10" ht="16.5" customHeight="1">
      <c r="A3" s="4" t="s">
        <v>3</v>
      </c>
      <c r="B3" s="4" t="s">
        <v>128</v>
      </c>
      <c r="D3" s="5"/>
      <c r="E3" s="6"/>
    </row>
    <row r="4" spans="1:10" ht="16.5" customHeight="1">
      <c r="A4" s="7" t="s">
        <v>4</v>
      </c>
      <c r="B4" s="4" t="s">
        <v>133</v>
      </c>
      <c r="C4" s="6"/>
      <c r="D4" s="6"/>
      <c r="E4" s="6"/>
    </row>
    <row r="5" spans="1:10" ht="16.5" customHeight="1">
      <c r="A5" s="7" t="s">
        <v>6</v>
      </c>
      <c r="B5" s="8">
        <v>99.8</v>
      </c>
      <c r="C5" s="6"/>
      <c r="D5" s="6"/>
      <c r="E5" s="6"/>
    </row>
    <row r="6" spans="1:10" ht="16.5" customHeight="1">
      <c r="A6" s="4" t="s">
        <v>7</v>
      </c>
      <c r="B6" s="8">
        <v>8.69</v>
      </c>
      <c r="C6" s="6"/>
      <c r="D6" s="6"/>
      <c r="E6" s="6"/>
    </row>
    <row r="7" spans="1:10" ht="16.5" customHeight="1">
      <c r="A7" s="4" t="s">
        <v>8</v>
      </c>
      <c r="B7" s="9">
        <f>B6/100</f>
        <v>8.6899999999999991E-2</v>
      </c>
      <c r="C7" s="6"/>
      <c r="D7" s="6"/>
      <c r="E7" s="6"/>
    </row>
    <row r="8" spans="1:10" ht="15.75" customHeight="1">
      <c r="A8" s="6"/>
      <c r="B8" s="6"/>
      <c r="C8" s="6"/>
      <c r="D8" s="6"/>
      <c r="E8" s="6"/>
    </row>
    <row r="9" spans="1:10" ht="16.5" customHeight="1">
      <c r="A9" s="10" t="s">
        <v>10</v>
      </c>
      <c r="B9" s="11" t="s">
        <v>11</v>
      </c>
      <c r="C9" s="10" t="s">
        <v>12</v>
      </c>
      <c r="D9" s="10" t="s">
        <v>13</v>
      </c>
      <c r="E9" s="43" t="s">
        <v>14</v>
      </c>
      <c r="F9" s="43" t="s">
        <v>131</v>
      </c>
      <c r="J9" s="1"/>
    </row>
    <row r="10" spans="1:10" ht="16.5" customHeight="1">
      <c r="A10" s="12">
        <v>1</v>
      </c>
      <c r="B10" s="13">
        <v>10970955</v>
      </c>
      <c r="C10" s="13">
        <v>6497.51</v>
      </c>
      <c r="D10" s="14">
        <v>1.05</v>
      </c>
      <c r="E10" s="15">
        <v>5.21</v>
      </c>
      <c r="F10" s="15">
        <v>6.76</v>
      </c>
      <c r="J10" s="1"/>
    </row>
    <row r="11" spans="1:10" ht="16.5" customHeight="1">
      <c r="A11" s="12">
        <v>2</v>
      </c>
      <c r="B11" s="13">
        <v>10962119</v>
      </c>
      <c r="C11" s="13">
        <v>6501.15</v>
      </c>
      <c r="D11" s="14">
        <v>1.06</v>
      </c>
      <c r="E11" s="14">
        <v>5.22</v>
      </c>
      <c r="F11" s="14">
        <v>6.76</v>
      </c>
      <c r="J11" s="1"/>
    </row>
    <row r="12" spans="1:10" ht="16.5" customHeight="1">
      <c r="A12" s="12">
        <v>3</v>
      </c>
      <c r="B12" s="13">
        <v>11011993</v>
      </c>
      <c r="C12" s="13">
        <v>6503.63</v>
      </c>
      <c r="D12" s="14">
        <v>1.06</v>
      </c>
      <c r="E12" s="14">
        <v>5.22</v>
      </c>
      <c r="F12" s="14">
        <v>6.76</v>
      </c>
      <c r="J12" s="1"/>
    </row>
    <row r="13" spans="1:10" ht="16.5" customHeight="1">
      <c r="A13" s="12">
        <v>4</v>
      </c>
      <c r="B13" s="13">
        <v>10950768</v>
      </c>
      <c r="C13" s="13">
        <v>6507.19</v>
      </c>
      <c r="D13" s="14">
        <v>1.07</v>
      </c>
      <c r="E13" s="14">
        <v>5.22</v>
      </c>
      <c r="F13" s="14">
        <v>6.76</v>
      </c>
      <c r="J13" s="1"/>
    </row>
    <row r="14" spans="1:10" ht="16.5" customHeight="1">
      <c r="A14" s="12">
        <v>5</v>
      </c>
      <c r="B14" s="13">
        <v>10993383</v>
      </c>
      <c r="C14" s="13">
        <v>6582.86</v>
      </c>
      <c r="D14" s="14">
        <v>1.08</v>
      </c>
      <c r="E14" s="14">
        <v>5.22</v>
      </c>
      <c r="F14" s="14">
        <v>6.76</v>
      </c>
      <c r="J14" s="1"/>
    </row>
    <row r="15" spans="1:10" ht="16.5" customHeight="1">
      <c r="A15" s="12">
        <v>6</v>
      </c>
      <c r="B15" s="16">
        <v>11025232</v>
      </c>
      <c r="C15" s="16">
        <v>6588.28</v>
      </c>
      <c r="D15" s="17">
        <v>1.08</v>
      </c>
      <c r="E15" s="17">
        <v>5.22</v>
      </c>
      <c r="F15" s="17">
        <v>6.76</v>
      </c>
      <c r="J15" s="1"/>
    </row>
    <row r="16" spans="1:10" ht="16.5" customHeight="1">
      <c r="A16" s="18" t="s">
        <v>15</v>
      </c>
      <c r="B16" s="19">
        <f>AVERAGE(B10:B15)</f>
        <v>10985741.666666666</v>
      </c>
      <c r="C16" s="20">
        <f>AVERAGE(C10:C15)</f>
        <v>6530.1033333333335</v>
      </c>
      <c r="D16" s="21">
        <f>AVERAGE(D10:D15)</f>
        <v>1.0666666666666667</v>
      </c>
      <c r="E16" s="21">
        <f>AVERAGE(E10:E15)</f>
        <v>5.2183333333333328</v>
      </c>
      <c r="F16" s="21">
        <f>AVERAGE(F10:F15)</f>
        <v>6.7599999999999989</v>
      </c>
      <c r="J16" s="1"/>
    </row>
    <row r="17" spans="1:10" ht="16.5" customHeight="1">
      <c r="A17" s="22" t="s">
        <v>16</v>
      </c>
      <c r="B17" s="23">
        <f>(STDEV(B10:B15)/B16)</f>
        <v>2.6715609896917668E-3</v>
      </c>
      <c r="C17" s="24"/>
      <c r="D17" s="24"/>
      <c r="E17" s="24"/>
      <c r="F17" s="25"/>
      <c r="J17" s="1"/>
    </row>
    <row r="18" spans="1:10" s="1" customFormat="1" ht="16.5" customHeight="1">
      <c r="A18" s="26" t="s">
        <v>17</v>
      </c>
      <c r="B18" s="27">
        <f>COUNT(B10:B15)</f>
        <v>6</v>
      </c>
      <c r="C18" s="28"/>
      <c r="D18" s="29"/>
      <c r="E18" s="29"/>
      <c r="F18" s="30"/>
    </row>
    <row r="19" spans="1:10" s="1" customFormat="1" ht="15.75" customHeight="1">
      <c r="A19" s="6"/>
      <c r="B19" s="6"/>
      <c r="C19" s="6"/>
      <c r="D19" s="6"/>
      <c r="E19" s="6"/>
    </row>
    <row r="20" spans="1:10" s="1" customFormat="1" ht="16.5" customHeight="1">
      <c r="A20" s="7" t="s">
        <v>18</v>
      </c>
      <c r="B20" s="31" t="s">
        <v>19</v>
      </c>
      <c r="C20" s="32"/>
      <c r="D20" s="32"/>
      <c r="E20" s="32"/>
    </row>
    <row r="21" spans="1:10" ht="16.5" customHeight="1">
      <c r="A21" s="7"/>
      <c r="B21" s="31" t="s">
        <v>20</v>
      </c>
      <c r="C21" s="32"/>
      <c r="D21" s="32"/>
      <c r="E21" s="32"/>
    </row>
    <row r="22" spans="1:10" ht="16.5" customHeight="1">
      <c r="A22" s="7"/>
      <c r="B22" s="31" t="s">
        <v>21</v>
      </c>
      <c r="C22" s="32"/>
      <c r="D22" s="32"/>
      <c r="E22" s="32"/>
    </row>
    <row r="23" spans="1:10" s="1" customFormat="1" ht="15.75" customHeight="1">
      <c r="A23" s="6"/>
      <c r="B23" s="6" t="s">
        <v>134</v>
      </c>
      <c r="C23" s="6"/>
      <c r="D23" s="6"/>
      <c r="E23" s="6"/>
      <c r="J23" s="36"/>
    </row>
    <row r="24" spans="1:10" s="1" customFormat="1" ht="15.75" customHeight="1">
      <c r="A24" s="6"/>
      <c r="B24" s="6"/>
      <c r="C24" s="6"/>
      <c r="D24" s="6"/>
      <c r="E24" s="6"/>
      <c r="J24" s="36"/>
    </row>
    <row r="25" spans="1:10" s="1" customFormat="1" ht="16.5" customHeight="1">
      <c r="A25" s="2" t="s">
        <v>1</v>
      </c>
      <c r="B25" s="3" t="s">
        <v>22</v>
      </c>
      <c r="J25" s="36"/>
    </row>
    <row r="26" spans="1:10" s="1" customFormat="1" ht="16.5" customHeight="1">
      <c r="A26" s="7" t="s">
        <v>4</v>
      </c>
      <c r="B26" s="303" t="s">
        <v>133</v>
      </c>
      <c r="C26" s="6"/>
      <c r="D26" s="6"/>
      <c r="E26" s="6"/>
      <c r="J26" s="36"/>
    </row>
    <row r="27" spans="1:10" s="1" customFormat="1" ht="16.5" customHeight="1">
      <c r="A27" s="7" t="s">
        <v>6</v>
      </c>
      <c r="B27" s="304">
        <v>101.38</v>
      </c>
      <c r="C27" s="6"/>
      <c r="D27" s="6"/>
      <c r="E27" s="6"/>
      <c r="J27" s="36"/>
    </row>
    <row r="28" spans="1:10" s="1" customFormat="1" ht="16.5" customHeight="1">
      <c r="A28" s="4" t="s">
        <v>7</v>
      </c>
      <c r="B28" s="304">
        <v>19.97</v>
      </c>
      <c r="C28" s="6"/>
      <c r="D28" s="6"/>
      <c r="E28" s="6"/>
      <c r="J28" s="36"/>
    </row>
    <row r="29" spans="1:10" s="1" customFormat="1" ht="16.5" customHeight="1">
      <c r="A29" s="4" t="s">
        <v>8</v>
      </c>
      <c r="B29" s="305">
        <v>0.19969999999999999</v>
      </c>
      <c r="C29" s="6"/>
      <c r="D29" s="6"/>
      <c r="E29" s="6"/>
      <c r="J29" s="36"/>
    </row>
    <row r="30" spans="1:10" s="1" customFormat="1" ht="15.75" customHeight="1">
      <c r="A30" s="6"/>
      <c r="B30" s="6"/>
      <c r="C30" s="6"/>
      <c r="D30" s="6"/>
      <c r="E30" s="6"/>
      <c r="J30" s="36"/>
    </row>
    <row r="31" spans="1:10" s="1" customFormat="1" ht="16.5" customHeight="1">
      <c r="A31" s="10" t="s">
        <v>10</v>
      </c>
      <c r="B31" s="11" t="s">
        <v>11</v>
      </c>
      <c r="C31" s="10" t="s">
        <v>12</v>
      </c>
      <c r="D31" s="10" t="s">
        <v>13</v>
      </c>
      <c r="E31" s="10" t="s">
        <v>14</v>
      </c>
      <c r="J31" s="36"/>
    </row>
    <row r="32" spans="1:10" s="1" customFormat="1" ht="16.5" customHeight="1">
      <c r="A32" s="12">
        <v>1</v>
      </c>
      <c r="B32" s="306">
        <v>47447554</v>
      </c>
      <c r="C32" s="307">
        <v>6969.3</v>
      </c>
      <c r="D32" s="308">
        <v>1.1000000000000001</v>
      </c>
      <c r="E32" s="309">
        <v>8.6</v>
      </c>
      <c r="J32" s="36"/>
    </row>
    <row r="33" spans="1:10" s="1" customFormat="1" ht="16.5" customHeight="1">
      <c r="A33" s="12">
        <v>2</v>
      </c>
      <c r="B33" s="306">
        <v>47268146</v>
      </c>
      <c r="C33" s="307">
        <v>6949.5</v>
      </c>
      <c r="D33" s="308">
        <v>1.1000000000000001</v>
      </c>
      <c r="E33" s="308">
        <v>8.5</v>
      </c>
      <c r="J33" s="36"/>
    </row>
    <row r="34" spans="1:10" s="1" customFormat="1" ht="16.5" customHeight="1">
      <c r="A34" s="12">
        <v>3</v>
      </c>
      <c r="B34" s="306">
        <v>47287591</v>
      </c>
      <c r="C34" s="307">
        <v>6961.3</v>
      </c>
      <c r="D34" s="308">
        <v>1.1000000000000001</v>
      </c>
      <c r="E34" s="308">
        <v>8.5</v>
      </c>
      <c r="J34" s="36"/>
    </row>
    <row r="35" spans="1:10" s="1" customFormat="1" ht="16.5" customHeight="1">
      <c r="A35" s="12">
        <v>4</v>
      </c>
      <c r="B35" s="306">
        <v>47259989</v>
      </c>
      <c r="C35" s="307">
        <v>6979.9</v>
      </c>
      <c r="D35" s="308">
        <v>1.1000000000000001</v>
      </c>
      <c r="E35" s="308">
        <v>8.5</v>
      </c>
      <c r="J35" s="36"/>
    </row>
    <row r="36" spans="1:10" s="1" customFormat="1" ht="16.5" customHeight="1">
      <c r="A36" s="12">
        <v>5</v>
      </c>
      <c r="B36" s="306">
        <v>47385004</v>
      </c>
      <c r="C36" s="307">
        <v>6990.7</v>
      </c>
      <c r="D36" s="308">
        <v>1.1000000000000001</v>
      </c>
      <c r="E36" s="308">
        <v>8.5</v>
      </c>
      <c r="J36" s="36"/>
    </row>
    <row r="37" spans="1:10" s="1" customFormat="1" ht="16.5" customHeight="1">
      <c r="A37" s="12">
        <v>6</v>
      </c>
      <c r="B37" s="310">
        <v>47399219</v>
      </c>
      <c r="C37" s="311">
        <v>6972.6</v>
      </c>
      <c r="D37" s="312">
        <v>1.1000000000000001</v>
      </c>
      <c r="E37" s="312">
        <v>8.5</v>
      </c>
      <c r="J37" s="36"/>
    </row>
    <row r="38" spans="1:10" s="1" customFormat="1" ht="16.5" customHeight="1">
      <c r="A38" s="18" t="s">
        <v>15</v>
      </c>
      <c r="B38" s="19">
        <f>AVERAGE(B32:B37)</f>
        <v>47341250.5</v>
      </c>
      <c r="C38" s="20">
        <f>AVERAGE(C32:C37)</f>
        <v>6970.5499999999993</v>
      </c>
      <c r="D38" s="21">
        <f>AVERAGE(D32:D37)</f>
        <v>1.0999999999999999</v>
      </c>
      <c r="E38" s="21">
        <f>AVERAGE(E32:E37)</f>
        <v>8.5166666666666675</v>
      </c>
      <c r="J38" s="36"/>
    </row>
    <row r="39" spans="1:10" s="1" customFormat="1" ht="16.5" customHeight="1">
      <c r="A39" s="22" t="s">
        <v>16</v>
      </c>
      <c r="B39" s="23">
        <f>(STDEV(B32:B37)/B38)</f>
        <v>1.6739992093743501E-3</v>
      </c>
      <c r="C39" s="24"/>
      <c r="D39" s="24"/>
      <c r="E39" s="25"/>
      <c r="J39" s="36"/>
    </row>
    <row r="40" spans="1:10" s="1" customFormat="1" ht="16.5" customHeight="1">
      <c r="A40" s="26" t="s">
        <v>17</v>
      </c>
      <c r="B40" s="27">
        <f>COUNT(B32:B37)</f>
        <v>6</v>
      </c>
      <c r="C40" s="28"/>
      <c r="D40" s="29"/>
      <c r="E40" s="30"/>
    </row>
    <row r="41" spans="1:10" s="1" customFormat="1" ht="15.75" customHeight="1">
      <c r="A41" s="6"/>
      <c r="B41" s="6"/>
      <c r="C41" s="6"/>
      <c r="D41" s="6"/>
      <c r="E41" s="6"/>
    </row>
    <row r="42" spans="1:10" s="1" customFormat="1" ht="16.5" customHeight="1">
      <c r="A42" s="7" t="s">
        <v>18</v>
      </c>
      <c r="B42" s="31" t="s">
        <v>19</v>
      </c>
      <c r="C42" s="32"/>
      <c r="D42" s="32"/>
      <c r="E42" s="32"/>
    </row>
    <row r="43" spans="1:10" s="1" customFormat="1" ht="16.5" customHeight="1">
      <c r="A43" s="7"/>
      <c r="B43" s="31" t="s">
        <v>20</v>
      </c>
      <c r="C43" s="32"/>
      <c r="D43" s="32"/>
      <c r="E43" s="32"/>
      <c r="J43" s="36"/>
    </row>
    <row r="44" spans="1:10" s="1" customFormat="1" ht="16.5" customHeight="1">
      <c r="A44" s="7"/>
      <c r="B44" s="31" t="s">
        <v>21</v>
      </c>
      <c r="C44" s="32"/>
      <c r="D44" s="32"/>
      <c r="E44" s="32"/>
      <c r="J44" s="36"/>
    </row>
    <row r="45" spans="1:10" s="1" customFormat="1" ht="14.25" customHeight="1" thickBot="1">
      <c r="A45" s="33"/>
      <c r="B45" s="34"/>
      <c r="D45" s="35"/>
      <c r="F45" s="36"/>
      <c r="G45" s="36"/>
      <c r="J45" s="36"/>
    </row>
    <row r="46" spans="1:10" s="1" customFormat="1" ht="15" customHeight="1">
      <c r="B46" s="259" t="s">
        <v>23</v>
      </c>
      <c r="C46" s="259"/>
      <c r="E46" s="37" t="s">
        <v>24</v>
      </c>
      <c r="F46" s="38"/>
      <c r="G46" s="37" t="s">
        <v>25</v>
      </c>
      <c r="J46" s="36"/>
    </row>
    <row r="47" spans="1:10" s="1" customFormat="1" ht="15" customHeight="1">
      <c r="A47" s="39" t="s">
        <v>26</v>
      </c>
      <c r="B47" s="40"/>
      <c r="C47" s="40"/>
      <c r="E47" s="40"/>
      <c r="G47" s="40"/>
      <c r="J47" s="36"/>
    </row>
    <row r="48" spans="1:10" s="1" customFormat="1" ht="15" customHeight="1">
      <c r="A48" s="39" t="s">
        <v>27</v>
      </c>
      <c r="B48" s="41"/>
      <c r="C48" s="41"/>
      <c r="E48" s="41"/>
      <c r="G48" s="42"/>
      <c r="J48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91" zoomScale="40" zoomScaleNormal="60" zoomScaleSheetLayoutView="40" zoomScalePageLayoutView="55" workbookViewId="0">
      <selection activeCell="G123" sqref="G123"/>
    </sheetView>
  </sheetViews>
  <sheetFormatPr defaultColWidth="9.140625" defaultRowHeight="13.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6"/>
  </cols>
  <sheetData>
    <row r="1" spans="1:9" ht="18.75" customHeight="1">
      <c r="A1" s="263" t="s">
        <v>42</v>
      </c>
      <c r="B1" s="263"/>
      <c r="C1" s="263"/>
      <c r="D1" s="263"/>
      <c r="E1" s="263"/>
      <c r="F1" s="263"/>
      <c r="G1" s="263"/>
      <c r="H1" s="263"/>
      <c r="I1" s="263"/>
    </row>
    <row r="2" spans="1:9" ht="18.75" customHeight="1">
      <c r="A2" s="263"/>
      <c r="B2" s="263"/>
      <c r="C2" s="263"/>
      <c r="D2" s="263"/>
      <c r="E2" s="263"/>
      <c r="F2" s="263"/>
      <c r="G2" s="263"/>
      <c r="H2" s="263"/>
      <c r="I2" s="263"/>
    </row>
    <row r="3" spans="1:9" ht="18.75" customHeight="1">
      <c r="A3" s="263"/>
      <c r="B3" s="263"/>
      <c r="C3" s="263"/>
      <c r="D3" s="263"/>
      <c r="E3" s="263"/>
      <c r="F3" s="263"/>
      <c r="G3" s="263"/>
      <c r="H3" s="263"/>
      <c r="I3" s="263"/>
    </row>
    <row r="4" spans="1:9" ht="18.75" customHeight="1">
      <c r="A4" s="263"/>
      <c r="B4" s="263"/>
      <c r="C4" s="263"/>
      <c r="D4" s="263"/>
      <c r="E4" s="263"/>
      <c r="F4" s="263"/>
      <c r="G4" s="263"/>
      <c r="H4" s="263"/>
      <c r="I4" s="263"/>
    </row>
    <row r="5" spans="1:9" ht="18.75" customHeight="1">
      <c r="A5" s="263"/>
      <c r="B5" s="263"/>
      <c r="C5" s="263"/>
      <c r="D5" s="263"/>
      <c r="E5" s="263"/>
      <c r="F5" s="263"/>
      <c r="G5" s="263"/>
      <c r="H5" s="263"/>
      <c r="I5" s="263"/>
    </row>
    <row r="6" spans="1:9" ht="18.75" customHeight="1">
      <c r="A6" s="263"/>
      <c r="B6" s="263"/>
      <c r="C6" s="263"/>
      <c r="D6" s="263"/>
      <c r="E6" s="263"/>
      <c r="F6" s="263"/>
      <c r="G6" s="263"/>
      <c r="H6" s="263"/>
      <c r="I6" s="263"/>
    </row>
    <row r="7" spans="1:9" ht="18.75" customHeight="1">
      <c r="A7" s="263"/>
      <c r="B7" s="263"/>
      <c r="C7" s="263"/>
      <c r="D7" s="263"/>
      <c r="E7" s="263"/>
      <c r="F7" s="263"/>
      <c r="G7" s="263"/>
      <c r="H7" s="263"/>
      <c r="I7" s="263"/>
    </row>
    <row r="8" spans="1:9">
      <c r="A8" s="264" t="s">
        <v>43</v>
      </c>
      <c r="B8" s="264"/>
      <c r="C8" s="264"/>
      <c r="D8" s="264"/>
      <c r="E8" s="264"/>
      <c r="F8" s="264"/>
      <c r="G8" s="264"/>
      <c r="H8" s="264"/>
      <c r="I8" s="264"/>
    </row>
    <row r="9" spans="1:9">
      <c r="A9" s="264"/>
      <c r="B9" s="264"/>
      <c r="C9" s="264"/>
      <c r="D9" s="264"/>
      <c r="E9" s="264"/>
      <c r="F9" s="264"/>
      <c r="G9" s="264"/>
      <c r="H9" s="264"/>
      <c r="I9" s="264"/>
    </row>
    <row r="10" spans="1:9">
      <c r="A10" s="264"/>
      <c r="B10" s="264"/>
      <c r="C10" s="264"/>
      <c r="D10" s="264"/>
      <c r="E10" s="264"/>
      <c r="F10" s="264"/>
      <c r="G10" s="264"/>
      <c r="H10" s="264"/>
      <c r="I10" s="264"/>
    </row>
    <row r="11" spans="1:9">
      <c r="A11" s="264"/>
      <c r="B11" s="264"/>
      <c r="C11" s="264"/>
      <c r="D11" s="264"/>
      <c r="E11" s="264"/>
      <c r="F11" s="264"/>
      <c r="G11" s="264"/>
      <c r="H11" s="264"/>
      <c r="I11" s="264"/>
    </row>
    <row r="12" spans="1:9">
      <c r="A12" s="264"/>
      <c r="B12" s="264"/>
      <c r="C12" s="264"/>
      <c r="D12" s="264"/>
      <c r="E12" s="264"/>
      <c r="F12" s="264"/>
      <c r="G12" s="264"/>
      <c r="H12" s="264"/>
      <c r="I12" s="264"/>
    </row>
    <row r="13" spans="1:9">
      <c r="A13" s="264"/>
      <c r="B13" s="264"/>
      <c r="C13" s="264"/>
      <c r="D13" s="264"/>
      <c r="E13" s="264"/>
      <c r="F13" s="264"/>
      <c r="G13" s="264"/>
      <c r="H13" s="264"/>
      <c r="I13" s="264"/>
    </row>
    <row r="14" spans="1:9">
      <c r="A14" s="264"/>
      <c r="B14" s="264"/>
      <c r="C14" s="264"/>
      <c r="D14" s="264"/>
      <c r="E14" s="264"/>
      <c r="F14" s="264"/>
      <c r="G14" s="264"/>
      <c r="H14" s="264"/>
      <c r="I14" s="264"/>
    </row>
    <row r="15" spans="1:9" ht="19.5" customHeight="1" thickBot="1">
      <c r="A15" s="44"/>
    </row>
    <row r="16" spans="1:9" ht="19.5" customHeight="1" thickBot="1">
      <c r="A16" s="265" t="s">
        <v>28</v>
      </c>
      <c r="B16" s="266"/>
      <c r="C16" s="266"/>
      <c r="D16" s="266"/>
      <c r="E16" s="266"/>
      <c r="F16" s="266"/>
      <c r="G16" s="266"/>
      <c r="H16" s="267"/>
    </row>
    <row r="17" spans="1:14" ht="20.25" customHeight="1">
      <c r="A17" s="268" t="s">
        <v>44</v>
      </c>
      <c r="B17" s="268"/>
      <c r="C17" s="268"/>
      <c r="D17" s="268"/>
      <c r="E17" s="268"/>
      <c r="F17" s="268"/>
      <c r="G17" s="268"/>
      <c r="H17" s="268"/>
    </row>
    <row r="18" spans="1:14" ht="26.25" customHeight="1">
      <c r="A18" s="45" t="s">
        <v>30</v>
      </c>
      <c r="B18" s="269" t="s">
        <v>5</v>
      </c>
      <c r="C18" s="269"/>
      <c r="D18" s="46"/>
      <c r="E18" s="47"/>
      <c r="F18" s="48"/>
      <c r="G18" s="48"/>
      <c r="H18" s="48"/>
    </row>
    <row r="19" spans="1:14" ht="26.25" customHeight="1">
      <c r="A19" s="45" t="s">
        <v>31</v>
      </c>
      <c r="B19" s="56" t="s">
        <v>140</v>
      </c>
      <c r="C19" s="48">
        <v>1</v>
      </c>
      <c r="D19" s="48"/>
      <c r="E19" s="48"/>
      <c r="F19" s="48"/>
      <c r="G19" s="48"/>
      <c r="H19" s="48"/>
    </row>
    <row r="20" spans="1:14" ht="26.25" customHeight="1">
      <c r="A20" s="45" t="s">
        <v>32</v>
      </c>
      <c r="B20" s="270" t="s">
        <v>135</v>
      </c>
      <c r="C20" s="270"/>
      <c r="D20" s="48"/>
      <c r="E20" s="48"/>
      <c r="F20" s="48"/>
      <c r="G20" s="48"/>
      <c r="H20" s="48"/>
    </row>
    <row r="21" spans="1:14" ht="26.25" customHeight="1">
      <c r="A21" s="45" t="s">
        <v>33</v>
      </c>
      <c r="B21" s="271" t="s">
        <v>9</v>
      </c>
      <c r="C21" s="271"/>
      <c r="D21" s="271"/>
      <c r="E21" s="271"/>
      <c r="F21" s="271"/>
      <c r="G21" s="271"/>
      <c r="H21" s="271"/>
      <c r="I21" s="50"/>
    </row>
    <row r="22" spans="1:14" ht="26.25" customHeight="1">
      <c r="A22" s="45" t="s">
        <v>34</v>
      </c>
      <c r="B22" s="51">
        <v>42676</v>
      </c>
      <c r="C22" s="48"/>
      <c r="D22" s="48"/>
      <c r="E22" s="48"/>
      <c r="F22" s="48"/>
      <c r="G22" s="48"/>
      <c r="H22" s="48"/>
    </row>
    <row r="23" spans="1:14" ht="26.25" customHeight="1">
      <c r="A23" s="45" t="s">
        <v>35</v>
      </c>
      <c r="B23" s="51">
        <v>42688</v>
      </c>
      <c r="C23" s="48"/>
      <c r="D23" s="48"/>
      <c r="E23" s="48"/>
      <c r="F23" s="48"/>
      <c r="G23" s="48"/>
      <c r="H23" s="48"/>
    </row>
    <row r="24" spans="1:14" ht="18.75">
      <c r="A24" s="45"/>
      <c r="B24" s="52"/>
    </row>
    <row r="25" spans="1:14" ht="18.75">
      <c r="A25" s="53" t="s">
        <v>1</v>
      </c>
      <c r="B25" s="52"/>
    </row>
    <row r="26" spans="1:14" ht="26.25" customHeight="1">
      <c r="A26" s="54" t="s">
        <v>4</v>
      </c>
      <c r="B26" s="272" t="s">
        <v>129</v>
      </c>
      <c r="C26" s="272"/>
    </row>
    <row r="27" spans="1:14" ht="26.25" customHeight="1">
      <c r="A27" s="55" t="s">
        <v>45</v>
      </c>
      <c r="B27" s="273" t="s">
        <v>136</v>
      </c>
      <c r="C27" s="273"/>
    </row>
    <row r="28" spans="1:14" ht="27" customHeight="1" thickBot="1">
      <c r="A28" s="55" t="s">
        <v>6</v>
      </c>
      <c r="B28" s="57">
        <v>99.3</v>
      </c>
    </row>
    <row r="29" spans="1:14" s="10" customFormat="1" ht="27" customHeight="1" thickBot="1">
      <c r="A29" s="55" t="s">
        <v>46</v>
      </c>
      <c r="B29" s="58"/>
      <c r="C29" s="274" t="s">
        <v>47</v>
      </c>
      <c r="D29" s="275"/>
      <c r="E29" s="275"/>
      <c r="F29" s="275"/>
      <c r="G29" s="276"/>
      <c r="I29" s="59"/>
      <c r="J29" s="59"/>
      <c r="K29" s="59"/>
      <c r="L29" s="59"/>
    </row>
    <row r="30" spans="1:14" s="10" customFormat="1" ht="19.5" customHeight="1" thickBot="1">
      <c r="A30" s="55" t="s">
        <v>48</v>
      </c>
      <c r="B30" s="60">
        <f>B28-B29</f>
        <v>99.3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>
      <c r="A31" s="55" t="s">
        <v>49</v>
      </c>
      <c r="B31" s="63">
        <v>1</v>
      </c>
      <c r="C31" s="260" t="s">
        <v>50</v>
      </c>
      <c r="D31" s="261"/>
      <c r="E31" s="261"/>
      <c r="F31" s="261"/>
      <c r="G31" s="261"/>
      <c r="H31" s="262"/>
      <c r="I31" s="59"/>
      <c r="J31" s="59"/>
      <c r="K31" s="59"/>
      <c r="L31" s="59"/>
    </row>
    <row r="32" spans="1:14" s="10" customFormat="1" ht="27" customHeight="1" thickBot="1">
      <c r="A32" s="55" t="s">
        <v>51</v>
      </c>
      <c r="B32" s="63">
        <v>1</v>
      </c>
      <c r="C32" s="260" t="s">
        <v>52</v>
      </c>
      <c r="D32" s="261"/>
      <c r="E32" s="261"/>
      <c r="F32" s="261"/>
      <c r="G32" s="261"/>
      <c r="H32" s="262"/>
      <c r="I32" s="59"/>
      <c r="J32" s="59"/>
      <c r="K32" s="59"/>
      <c r="L32" s="64"/>
      <c r="M32" s="64"/>
      <c r="N32" s="65"/>
    </row>
    <row r="33" spans="1:14" s="10" customFormat="1" ht="17.25" customHeight="1">
      <c r="A33" s="55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>
      <c r="A34" s="55" t="s">
        <v>53</v>
      </c>
      <c r="B34" s="68">
        <f>B31/B32</f>
        <v>1</v>
      </c>
      <c r="C34" s="44" t="s">
        <v>54</v>
      </c>
      <c r="D34" s="44"/>
      <c r="E34" s="44"/>
      <c r="F34" s="44"/>
      <c r="G34" s="44"/>
      <c r="I34" s="59"/>
      <c r="J34" s="59"/>
      <c r="K34" s="59"/>
      <c r="L34" s="64"/>
      <c r="M34" s="64"/>
      <c r="N34" s="65"/>
    </row>
    <row r="35" spans="1:14" s="10" customFormat="1" ht="19.5" customHeight="1" thickBot="1">
      <c r="A35" s="55"/>
      <c r="B35" s="60"/>
      <c r="G35" s="44"/>
      <c r="I35" s="59"/>
      <c r="J35" s="59"/>
      <c r="K35" s="59"/>
      <c r="L35" s="64"/>
      <c r="M35" s="64"/>
      <c r="N35" s="65"/>
    </row>
    <row r="36" spans="1:14" s="10" customFormat="1" ht="27" customHeight="1" thickBot="1">
      <c r="A36" s="69" t="s">
        <v>55</v>
      </c>
      <c r="B36" s="70">
        <v>100</v>
      </c>
      <c r="C36" s="44"/>
      <c r="D36" s="278" t="s">
        <v>56</v>
      </c>
      <c r="E36" s="279"/>
      <c r="F36" s="278" t="s">
        <v>57</v>
      </c>
      <c r="G36" s="280"/>
      <c r="J36" s="59"/>
      <c r="K36" s="59"/>
      <c r="L36" s="64"/>
      <c r="M36" s="64"/>
      <c r="N36" s="65"/>
    </row>
    <row r="37" spans="1:14" s="10" customFormat="1" ht="27" customHeight="1" thickBot="1">
      <c r="A37" s="71" t="s">
        <v>58</v>
      </c>
      <c r="B37" s="72">
        <v>1</v>
      </c>
      <c r="C37" s="73" t="s">
        <v>59</v>
      </c>
      <c r="D37" s="74" t="s">
        <v>60</v>
      </c>
      <c r="E37" s="75" t="s">
        <v>61</v>
      </c>
      <c r="F37" s="74" t="s">
        <v>60</v>
      </c>
      <c r="G37" s="76" t="s">
        <v>61</v>
      </c>
      <c r="I37" s="77" t="s">
        <v>62</v>
      </c>
      <c r="J37" s="59"/>
      <c r="K37" s="59"/>
      <c r="L37" s="64"/>
      <c r="M37" s="64"/>
      <c r="N37" s="65"/>
    </row>
    <row r="38" spans="1:14" s="10" customFormat="1" ht="26.25" customHeight="1">
      <c r="A38" s="71" t="s">
        <v>63</v>
      </c>
      <c r="B38" s="72">
        <v>1</v>
      </c>
      <c r="C38" s="78">
        <v>1</v>
      </c>
      <c r="D38" s="79">
        <v>32508376</v>
      </c>
      <c r="E38" s="80">
        <f>IF(ISBLANK(D38),"-",$D$48/$D$45*D38)</f>
        <v>30200681.523431547</v>
      </c>
      <c r="F38" s="79">
        <v>36080426</v>
      </c>
      <c r="G38" s="81">
        <f>IF(ISBLANK(F38),"-",$D$48/$F$45*F38)</f>
        <v>29946238.504697718</v>
      </c>
      <c r="I38" s="82"/>
      <c r="J38" s="59"/>
      <c r="K38" s="59"/>
      <c r="L38" s="64"/>
      <c r="M38" s="64"/>
      <c r="N38" s="65"/>
    </row>
    <row r="39" spans="1:14" s="10" customFormat="1" ht="26.25" customHeight="1">
      <c r="A39" s="71" t="s">
        <v>64</v>
      </c>
      <c r="B39" s="72">
        <v>1</v>
      </c>
      <c r="C39" s="83">
        <v>2</v>
      </c>
      <c r="D39" s="84">
        <v>32501130</v>
      </c>
      <c r="E39" s="85">
        <f>IF(ISBLANK(D39),"-",$D$48/$D$45*D39)</f>
        <v>30193949.900224075</v>
      </c>
      <c r="F39" s="84">
        <v>36380270</v>
      </c>
      <c r="G39" s="86">
        <f>IF(ISBLANK(F39),"-",$D$48/$F$45*F39)</f>
        <v>30195104.744198401</v>
      </c>
      <c r="I39" s="281">
        <f>ABS((F43/D43*D42)-F42)/D42</f>
        <v>7.1423936731146867E-3</v>
      </c>
      <c r="J39" s="59"/>
      <c r="K39" s="59"/>
      <c r="L39" s="64"/>
      <c r="M39" s="64"/>
      <c r="N39" s="65"/>
    </row>
    <row r="40" spans="1:14" ht="26.25" customHeight="1">
      <c r="A40" s="71" t="s">
        <v>65</v>
      </c>
      <c r="B40" s="72">
        <v>1</v>
      </c>
      <c r="C40" s="83">
        <v>3</v>
      </c>
      <c r="D40" s="84">
        <v>32755274</v>
      </c>
      <c r="E40" s="85">
        <f>IF(ISBLANK(D40),"-",$D$48/$D$45*D40)</f>
        <v>30430052.805059772</v>
      </c>
      <c r="F40" s="84">
        <v>36270242</v>
      </c>
      <c r="G40" s="86">
        <f>IF(ISBLANK(F40),"-",$D$48/$F$45*F40)</f>
        <v>30103783.074931111</v>
      </c>
      <c r="I40" s="281"/>
      <c r="L40" s="64"/>
      <c r="M40" s="64"/>
      <c r="N40" s="44"/>
    </row>
    <row r="41" spans="1:14" ht="27" customHeight="1" thickBot="1">
      <c r="A41" s="71" t="s">
        <v>66</v>
      </c>
      <c r="B41" s="72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91"/>
      <c r="L41" s="64"/>
      <c r="M41" s="64"/>
      <c r="N41" s="44"/>
    </row>
    <row r="42" spans="1:14" ht="27" customHeight="1" thickBot="1">
      <c r="A42" s="71" t="s">
        <v>67</v>
      </c>
      <c r="B42" s="72">
        <v>1</v>
      </c>
      <c r="C42" s="92" t="s">
        <v>68</v>
      </c>
      <c r="D42" s="93">
        <f>AVERAGE(D38:D41)</f>
        <v>32588260</v>
      </c>
      <c r="E42" s="94">
        <f>AVERAGE(E38:E41)</f>
        <v>30274894.742905129</v>
      </c>
      <c r="F42" s="93">
        <f>AVERAGE(F38:F41)</f>
        <v>36243646</v>
      </c>
      <c r="G42" s="95">
        <f>AVERAGE(G38:G41)</f>
        <v>30081708.774609078</v>
      </c>
      <c r="H42" s="34"/>
    </row>
    <row r="43" spans="1:14" ht="26.25" customHeight="1">
      <c r="A43" s="71" t="s">
        <v>69</v>
      </c>
      <c r="B43" s="72">
        <v>1</v>
      </c>
      <c r="C43" s="96" t="s">
        <v>70</v>
      </c>
      <c r="D43" s="97">
        <v>16.260000000000002</v>
      </c>
      <c r="E43" s="44"/>
      <c r="F43" s="97">
        <v>18.2</v>
      </c>
      <c r="H43" s="34"/>
    </row>
    <row r="44" spans="1:14" ht="26.25" customHeight="1">
      <c r="A44" s="71" t="s">
        <v>71</v>
      </c>
      <c r="B44" s="72">
        <v>1</v>
      </c>
      <c r="C44" s="98" t="s">
        <v>72</v>
      </c>
      <c r="D44" s="99">
        <f>D43*$B$34</f>
        <v>16.260000000000002</v>
      </c>
      <c r="E44" s="100"/>
      <c r="F44" s="99">
        <f>F43*$B$34</f>
        <v>18.2</v>
      </c>
      <c r="H44" s="34"/>
    </row>
    <row r="45" spans="1:14" ht="19.5" customHeight="1" thickBot="1">
      <c r="A45" s="71" t="s">
        <v>73</v>
      </c>
      <c r="B45" s="83">
        <f>(B44/B43)*(B42/B41)*(B40/B39)*(B38/B37)*B36</f>
        <v>100</v>
      </c>
      <c r="C45" s="98" t="s">
        <v>74</v>
      </c>
      <c r="D45" s="101">
        <f>D44*$B$30/100</f>
        <v>16.146180000000001</v>
      </c>
      <c r="E45" s="102"/>
      <c r="F45" s="101">
        <f>F44*$B$30/100</f>
        <v>18.072600000000001</v>
      </c>
      <c r="H45" s="34"/>
    </row>
    <row r="46" spans="1:14" ht="19.5" customHeight="1" thickBot="1">
      <c r="A46" s="282" t="s">
        <v>75</v>
      </c>
      <c r="B46" s="283"/>
      <c r="C46" s="98" t="s">
        <v>76</v>
      </c>
      <c r="D46" s="103">
        <f>D45/$B$45</f>
        <v>0.16146180000000002</v>
      </c>
      <c r="E46" s="104"/>
      <c r="F46" s="105">
        <f>F45/$B$45</f>
        <v>0.18072600000000003</v>
      </c>
      <c r="H46" s="34"/>
    </row>
    <row r="47" spans="1:14" ht="27" customHeight="1" thickBot="1">
      <c r="A47" s="284"/>
      <c r="B47" s="285"/>
      <c r="C47" s="106" t="s">
        <v>77</v>
      </c>
      <c r="D47" s="107">
        <v>0.15</v>
      </c>
      <c r="E47" s="108"/>
      <c r="F47" s="104"/>
      <c r="H47" s="34"/>
    </row>
    <row r="48" spans="1:14" ht="18.75">
      <c r="C48" s="109" t="s">
        <v>78</v>
      </c>
      <c r="D48" s="101">
        <f>D47*$B$45</f>
        <v>15</v>
      </c>
      <c r="F48" s="110"/>
      <c r="H48" s="34"/>
    </row>
    <row r="49" spans="1:12" ht="19.5" customHeight="1" thickBot="1">
      <c r="C49" s="111" t="s">
        <v>79</v>
      </c>
      <c r="D49" s="112">
        <f>D48/B34</f>
        <v>15</v>
      </c>
      <c r="F49" s="110"/>
      <c r="H49" s="34"/>
    </row>
    <row r="50" spans="1:12" ht="18.75">
      <c r="C50" s="69" t="s">
        <v>80</v>
      </c>
      <c r="D50" s="113">
        <f>AVERAGE(E38:E41,G38:G41)</f>
        <v>30178301.758757103</v>
      </c>
      <c r="F50" s="114"/>
      <c r="H50" s="34"/>
    </row>
    <row r="51" spans="1:12" ht="18.75">
      <c r="C51" s="71" t="s">
        <v>81</v>
      </c>
      <c r="D51" s="115">
        <f>STDEV(E38:E41,G38:G41)/D50</f>
        <v>5.2143885254421546E-3</v>
      </c>
      <c r="F51" s="114"/>
      <c r="H51" s="34"/>
    </row>
    <row r="52" spans="1:12" ht="19.5" customHeight="1" thickBot="1">
      <c r="C52" s="116" t="s">
        <v>17</v>
      </c>
      <c r="D52" s="117">
        <f>COUNT(E38:E41,G38:G41)</f>
        <v>6</v>
      </c>
      <c r="F52" s="114"/>
    </row>
    <row r="54" spans="1:12" ht="18.75">
      <c r="A54" s="118" t="s">
        <v>1</v>
      </c>
      <c r="B54" s="119" t="s">
        <v>82</v>
      </c>
    </row>
    <row r="55" spans="1:12" ht="18.75">
      <c r="A55" s="44" t="s">
        <v>83</v>
      </c>
      <c r="B55" s="120" t="str">
        <f>B21</f>
        <v xml:space="preserve">Each film coated tablet contains Lamivudine 150mg Zidovudine 300mg Nevirapine 200mg </v>
      </c>
    </row>
    <row r="56" spans="1:12" ht="26.25" customHeight="1">
      <c r="A56" s="120" t="s">
        <v>84</v>
      </c>
      <c r="B56" s="121">
        <v>150</v>
      </c>
      <c r="C56" s="44" t="str">
        <f>B20</f>
        <v>Lamivudine/Nevirapine/Zidovudine</v>
      </c>
      <c r="H56" s="100"/>
    </row>
    <row r="57" spans="1:12" ht="18.75">
      <c r="A57" s="120" t="s">
        <v>85</v>
      </c>
      <c r="B57" s="122">
        <f>Uniformity!C46</f>
        <v>1059.5229999999999</v>
      </c>
      <c r="H57" s="100"/>
    </row>
    <row r="58" spans="1:12" ht="19.5" customHeight="1" thickBot="1">
      <c r="H58" s="100"/>
    </row>
    <row r="59" spans="1:12" s="10" customFormat="1" ht="27" customHeight="1" thickBot="1">
      <c r="A59" s="69" t="s">
        <v>86</v>
      </c>
      <c r="B59" s="70">
        <v>200</v>
      </c>
      <c r="C59" s="44"/>
      <c r="D59" s="123" t="s">
        <v>87</v>
      </c>
      <c r="E59" s="124" t="s">
        <v>59</v>
      </c>
      <c r="F59" s="124" t="s">
        <v>60</v>
      </c>
      <c r="G59" s="124" t="s">
        <v>88</v>
      </c>
      <c r="H59" s="73" t="s">
        <v>89</v>
      </c>
      <c r="L59" s="59"/>
    </row>
    <row r="60" spans="1:12" s="10" customFormat="1" ht="26.25" customHeight="1">
      <c r="A60" s="71" t="s">
        <v>90</v>
      </c>
      <c r="B60" s="72">
        <v>4</v>
      </c>
      <c r="C60" s="286" t="s">
        <v>91</v>
      </c>
      <c r="D60" s="289">
        <v>1075.21</v>
      </c>
      <c r="E60" s="125">
        <v>1</v>
      </c>
      <c r="F60" s="126">
        <v>30507234</v>
      </c>
      <c r="G60" s="127">
        <f>IF(ISBLANK(F60),"-",(F60/$D$50*$D$47*$B$68)*($B$57/$D$60))</f>
        <v>149.42263452708573</v>
      </c>
      <c r="H60" s="128">
        <f t="shared" ref="H60:H71" si="0">IF(ISBLANK(F60),"-",(G60/$B$56)*100)</f>
        <v>99.615089684723827</v>
      </c>
      <c r="L60" s="59"/>
    </row>
    <row r="61" spans="1:12" s="10" customFormat="1" ht="26.25" customHeight="1">
      <c r="A61" s="71" t="s">
        <v>92</v>
      </c>
      <c r="B61" s="72">
        <v>20</v>
      </c>
      <c r="C61" s="287"/>
      <c r="D61" s="290"/>
      <c r="E61" s="129">
        <v>2</v>
      </c>
      <c r="F61" s="84">
        <v>30476993</v>
      </c>
      <c r="G61" s="130">
        <f>IF(ISBLANK(F61),"-",(F61/$D$50*$D$47*$B$68)*($B$57/$D$60))</f>
        <v>149.27451589100312</v>
      </c>
      <c r="H61" s="131">
        <f t="shared" si="0"/>
        <v>99.516343927335413</v>
      </c>
      <c r="L61" s="59"/>
    </row>
    <row r="62" spans="1:12" s="10" customFormat="1" ht="26.25" customHeight="1">
      <c r="A62" s="71" t="s">
        <v>93</v>
      </c>
      <c r="B62" s="72">
        <v>1</v>
      </c>
      <c r="C62" s="287"/>
      <c r="D62" s="290"/>
      <c r="E62" s="129">
        <v>3</v>
      </c>
      <c r="F62" s="132">
        <v>30413133</v>
      </c>
      <c r="G62" s="130">
        <f>IF(ISBLANK(F62),"-",(F62/$D$50*$D$47*$B$68)*($B$57/$D$60))</f>
        <v>148.96173337388274</v>
      </c>
      <c r="H62" s="131">
        <f t="shared" si="0"/>
        <v>99.307822249255167</v>
      </c>
      <c r="L62" s="59"/>
    </row>
    <row r="63" spans="1:12" ht="27" customHeight="1" thickBot="1">
      <c r="A63" s="71" t="s">
        <v>94</v>
      </c>
      <c r="B63" s="72">
        <v>1</v>
      </c>
      <c r="C63" s="288"/>
      <c r="D63" s="291"/>
      <c r="E63" s="133">
        <v>4</v>
      </c>
      <c r="F63" s="134"/>
      <c r="G63" s="130" t="str">
        <f>IF(ISBLANK(F63),"-",(F63/$D$50*$D$47*$B$68)*($B$57/$D$60))</f>
        <v>-</v>
      </c>
      <c r="H63" s="131" t="str">
        <f t="shared" si="0"/>
        <v>-</v>
      </c>
    </row>
    <row r="64" spans="1:12" ht="26.25" customHeight="1">
      <c r="A64" s="71" t="s">
        <v>95</v>
      </c>
      <c r="B64" s="72">
        <v>1</v>
      </c>
      <c r="C64" s="286" t="s">
        <v>96</v>
      </c>
      <c r="D64" s="289">
        <v>1009.21</v>
      </c>
      <c r="E64" s="125">
        <v>1</v>
      </c>
      <c r="F64" s="126">
        <v>29038112</v>
      </c>
      <c r="G64" s="127">
        <f>IF(ISBLANK(F64),"-",(F64/$D$50*$D$47*$B$68)*($B$57/$D$64))</f>
        <v>151.52827589372146</v>
      </c>
      <c r="H64" s="128">
        <f t="shared" si="0"/>
        <v>101.0188505958143</v>
      </c>
    </row>
    <row r="65" spans="1:8" ht="26.25" customHeight="1">
      <c r="A65" s="71" t="s">
        <v>97</v>
      </c>
      <c r="B65" s="72">
        <v>1</v>
      </c>
      <c r="C65" s="287"/>
      <c r="D65" s="290"/>
      <c r="E65" s="129">
        <v>2</v>
      </c>
      <c r="F65" s="84">
        <v>29086365</v>
      </c>
      <c r="G65" s="130">
        <f>IF(ISBLANK(F65),"-",(F65/$D$50*$D$47*$B$68)*($B$57/$D$64))</f>
        <v>151.78007235682139</v>
      </c>
      <c r="H65" s="131">
        <f t="shared" si="0"/>
        <v>101.1867149045476</v>
      </c>
    </row>
    <row r="66" spans="1:8" ht="26.25" customHeight="1">
      <c r="A66" s="71" t="s">
        <v>98</v>
      </c>
      <c r="B66" s="72">
        <v>1</v>
      </c>
      <c r="C66" s="287"/>
      <c r="D66" s="290"/>
      <c r="E66" s="129">
        <v>3</v>
      </c>
      <c r="F66" s="84">
        <v>29033626</v>
      </c>
      <c r="G66" s="130">
        <f>IF(ISBLANK(F66),"-",(F66/$D$50*$D$47*$B$68)*($B$57/$D$64))</f>
        <v>151.50486680136518</v>
      </c>
      <c r="H66" s="131">
        <f t="shared" si="0"/>
        <v>101.00324453424345</v>
      </c>
    </row>
    <row r="67" spans="1:8" ht="27" customHeight="1" thickBot="1">
      <c r="A67" s="71" t="s">
        <v>99</v>
      </c>
      <c r="B67" s="72">
        <v>1</v>
      </c>
      <c r="C67" s="288"/>
      <c r="D67" s="291"/>
      <c r="E67" s="133">
        <v>4</v>
      </c>
      <c r="F67" s="134"/>
      <c r="G67" s="135" t="str">
        <f>IF(ISBLANK(F67),"-",(F67/$D$50*$D$47*$B$68)*($B$57/$D$64))</f>
        <v>-</v>
      </c>
      <c r="H67" s="136" t="str">
        <f t="shared" si="0"/>
        <v>-</v>
      </c>
    </row>
    <row r="68" spans="1:8" ht="26.25" customHeight="1">
      <c r="A68" s="71" t="s">
        <v>100</v>
      </c>
      <c r="B68" s="137">
        <f>(B67/B66)*(B65/B64)*(B63/B62)*(B61/B60)*B59</f>
        <v>1000</v>
      </c>
      <c r="C68" s="286" t="s">
        <v>101</v>
      </c>
      <c r="D68" s="289">
        <v>1047.04</v>
      </c>
      <c r="E68" s="125">
        <v>1</v>
      </c>
      <c r="F68" s="126">
        <v>30346834</v>
      </c>
      <c r="G68" s="127">
        <f>IF(ISBLANK(F68),"-",(F68/$D$50*$D$47*$B$68)*($B$57/$D$68))</f>
        <v>152.63599662655398</v>
      </c>
      <c r="H68" s="131">
        <f t="shared" si="0"/>
        <v>101.75733108436931</v>
      </c>
    </row>
    <row r="69" spans="1:8" ht="27" customHeight="1" thickBot="1">
      <c r="A69" s="116" t="s">
        <v>102</v>
      </c>
      <c r="B69" s="138">
        <f>(D47*B68)/B56*B57</f>
        <v>1059.5229999999999</v>
      </c>
      <c r="C69" s="287"/>
      <c r="D69" s="290"/>
      <c r="E69" s="129">
        <v>2</v>
      </c>
      <c r="F69" s="84">
        <v>30386452</v>
      </c>
      <c r="G69" s="130">
        <f>IF(ISBLANK(F69),"-",(F69/$D$50*$D$47*$B$68)*($B$57/$D$68))</f>
        <v>152.83526396740248</v>
      </c>
      <c r="H69" s="131">
        <f t="shared" si="0"/>
        <v>101.89017597826833</v>
      </c>
    </row>
    <row r="70" spans="1:8" ht="26.25" customHeight="1">
      <c r="A70" s="293" t="s">
        <v>75</v>
      </c>
      <c r="B70" s="294"/>
      <c r="C70" s="287"/>
      <c r="D70" s="290"/>
      <c r="E70" s="129">
        <v>3</v>
      </c>
      <c r="F70" s="84">
        <v>30245222</v>
      </c>
      <c r="G70" s="130">
        <f>IF(ISBLANK(F70),"-",(F70/$D$50*$D$47*$B$68)*($B$57/$D$68))</f>
        <v>152.12491699006807</v>
      </c>
      <c r="H70" s="131">
        <f t="shared" si="0"/>
        <v>101.41661132671204</v>
      </c>
    </row>
    <row r="71" spans="1:8" ht="27" customHeight="1" thickBot="1">
      <c r="A71" s="295"/>
      <c r="B71" s="296"/>
      <c r="C71" s="292"/>
      <c r="D71" s="291"/>
      <c r="E71" s="133">
        <v>4</v>
      </c>
      <c r="F71" s="134"/>
      <c r="G71" s="135" t="str">
        <f>IF(ISBLANK(F71),"-",(F71/$D$50*$D$47*$B$68)*($B$57/$D$68))</f>
        <v>-</v>
      </c>
      <c r="H71" s="136" t="str">
        <f t="shared" si="0"/>
        <v>-</v>
      </c>
    </row>
    <row r="72" spans="1:8" ht="26.25" customHeight="1">
      <c r="A72" s="100"/>
      <c r="B72" s="100"/>
      <c r="C72" s="100"/>
      <c r="D72" s="100"/>
      <c r="E72" s="100"/>
      <c r="F72" s="139" t="s">
        <v>68</v>
      </c>
      <c r="G72" s="140">
        <f>AVERAGE(G60:G71)</f>
        <v>151.11869738087822</v>
      </c>
      <c r="H72" s="141">
        <f>AVERAGE(H60:H71)</f>
        <v>100.74579825391884</v>
      </c>
    </row>
    <row r="73" spans="1:8" ht="26.25" customHeight="1">
      <c r="C73" s="100"/>
      <c r="D73" s="100"/>
      <c r="E73" s="100"/>
      <c r="F73" s="142" t="s">
        <v>81</v>
      </c>
      <c r="G73" s="143">
        <f>STDEV(G60:G71)/G72</f>
        <v>9.9109899203978901E-3</v>
      </c>
      <c r="H73" s="143">
        <f>STDEV(H60:H71)/H72</f>
        <v>9.9109899203767924E-3</v>
      </c>
    </row>
    <row r="74" spans="1:8" ht="27" customHeight="1" thickBot="1">
      <c r="A74" s="100"/>
      <c r="B74" s="100"/>
      <c r="C74" s="100"/>
      <c r="D74" s="100"/>
      <c r="E74" s="102"/>
      <c r="F74" s="144" t="s">
        <v>17</v>
      </c>
      <c r="G74" s="145">
        <f>COUNT(G60:G71)</f>
        <v>9</v>
      </c>
      <c r="H74" s="145">
        <f>COUNT(H60:H71)</f>
        <v>9</v>
      </c>
    </row>
    <row r="76" spans="1:8" ht="26.25" customHeight="1">
      <c r="A76" s="54" t="s">
        <v>103</v>
      </c>
      <c r="B76" s="55" t="s">
        <v>104</v>
      </c>
      <c r="C76" s="277" t="str">
        <f>B26</f>
        <v>Lamivudine</v>
      </c>
      <c r="D76" s="277"/>
      <c r="E76" s="44" t="s">
        <v>105</v>
      </c>
      <c r="F76" s="44"/>
      <c r="G76" s="146">
        <f>H72</f>
        <v>100.74579825391884</v>
      </c>
      <c r="H76" s="60"/>
    </row>
    <row r="77" spans="1:8" ht="18.75">
      <c r="A77" s="53" t="s">
        <v>106</v>
      </c>
      <c r="B77" s="53" t="s">
        <v>107</v>
      </c>
    </row>
    <row r="78" spans="1:8" ht="18.75">
      <c r="A78" s="53"/>
      <c r="B78" s="53"/>
    </row>
    <row r="79" spans="1:8" ht="26.25" customHeight="1">
      <c r="A79" s="54" t="s">
        <v>4</v>
      </c>
      <c r="B79" s="298" t="str">
        <f>B26</f>
        <v>Lamivudine</v>
      </c>
      <c r="C79" s="298"/>
    </row>
    <row r="80" spans="1:8" ht="26.25" customHeight="1">
      <c r="A80" s="55" t="s">
        <v>45</v>
      </c>
      <c r="B80" s="313" t="s">
        <v>144</v>
      </c>
      <c r="C80" s="313"/>
    </row>
    <row r="81" spans="1:12" ht="27" customHeight="1" thickBot="1">
      <c r="A81" s="55" t="s">
        <v>6</v>
      </c>
      <c r="B81" s="314">
        <v>99.39</v>
      </c>
    </row>
    <row r="82" spans="1:12" s="10" customFormat="1" ht="27" customHeight="1" thickBot="1">
      <c r="A82" s="55" t="s">
        <v>46</v>
      </c>
      <c r="B82" s="58">
        <v>0</v>
      </c>
      <c r="C82" s="274" t="s">
        <v>47</v>
      </c>
      <c r="D82" s="275"/>
      <c r="E82" s="275"/>
      <c r="F82" s="275"/>
      <c r="G82" s="276"/>
      <c r="I82" s="59"/>
      <c r="J82" s="59"/>
      <c r="K82" s="59"/>
      <c r="L82" s="59"/>
    </row>
    <row r="83" spans="1:12" s="10" customFormat="1" ht="19.5" customHeight="1" thickBot="1">
      <c r="A83" s="55" t="s">
        <v>48</v>
      </c>
      <c r="B83" s="60">
        <f>B81-B82</f>
        <v>99.39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>
      <c r="A84" s="55" t="s">
        <v>49</v>
      </c>
      <c r="B84" s="63">
        <v>1</v>
      </c>
      <c r="C84" s="260" t="s">
        <v>108</v>
      </c>
      <c r="D84" s="261"/>
      <c r="E84" s="261"/>
      <c r="F84" s="261"/>
      <c r="G84" s="261"/>
      <c r="H84" s="262"/>
      <c r="I84" s="59"/>
      <c r="J84" s="59"/>
      <c r="K84" s="59"/>
      <c r="L84" s="59"/>
    </row>
    <row r="85" spans="1:12" s="10" customFormat="1" ht="27" customHeight="1" thickBot="1">
      <c r="A85" s="55" t="s">
        <v>51</v>
      </c>
      <c r="B85" s="63">
        <v>1</v>
      </c>
      <c r="C85" s="260" t="s">
        <v>109</v>
      </c>
      <c r="D85" s="261"/>
      <c r="E85" s="261"/>
      <c r="F85" s="261"/>
      <c r="G85" s="261"/>
      <c r="H85" s="262"/>
      <c r="I85" s="59"/>
      <c r="J85" s="59"/>
      <c r="K85" s="59"/>
      <c r="L85" s="59"/>
    </row>
    <row r="86" spans="1:12" s="10" customFormat="1" ht="18.75">
      <c r="A86" s="55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>
      <c r="A87" s="55" t="s">
        <v>53</v>
      </c>
      <c r="B87" s="68">
        <f>B84/B85</f>
        <v>1</v>
      </c>
      <c r="C87" s="44" t="s">
        <v>54</v>
      </c>
      <c r="D87" s="44"/>
      <c r="E87" s="44"/>
      <c r="F87" s="44"/>
      <c r="G87" s="44"/>
      <c r="I87" s="59"/>
      <c r="J87" s="59"/>
      <c r="K87" s="59"/>
      <c r="L87" s="59"/>
    </row>
    <row r="88" spans="1:12" ht="19.5" customHeight="1" thickBot="1">
      <c r="A88" s="53"/>
      <c r="B88" s="53"/>
    </row>
    <row r="89" spans="1:12" ht="27" customHeight="1" thickBot="1">
      <c r="A89" s="69" t="s">
        <v>55</v>
      </c>
      <c r="B89" s="70">
        <v>100</v>
      </c>
      <c r="D89" s="147" t="s">
        <v>56</v>
      </c>
      <c r="E89" s="148"/>
      <c r="F89" s="278" t="s">
        <v>57</v>
      </c>
      <c r="G89" s="280"/>
    </row>
    <row r="90" spans="1:12" ht="27" customHeight="1" thickBot="1">
      <c r="A90" s="71" t="s">
        <v>58</v>
      </c>
      <c r="B90" s="72">
        <v>1</v>
      </c>
      <c r="C90" s="149" t="s">
        <v>59</v>
      </c>
      <c r="D90" s="74" t="s">
        <v>60</v>
      </c>
      <c r="E90" s="75" t="s">
        <v>61</v>
      </c>
      <c r="F90" s="74" t="s">
        <v>60</v>
      </c>
      <c r="G90" s="150" t="s">
        <v>61</v>
      </c>
      <c r="I90" s="77" t="s">
        <v>62</v>
      </c>
    </row>
    <row r="91" spans="1:12" ht="26.25" customHeight="1">
      <c r="A91" s="71" t="s">
        <v>63</v>
      </c>
      <c r="B91" s="72">
        <v>1</v>
      </c>
      <c r="C91" s="151">
        <v>1</v>
      </c>
      <c r="D91" s="315">
        <v>117459841</v>
      </c>
      <c r="E91" s="80">
        <f>IF(ISBLANK(D91),"-",$D$101/$D$98*D91)</f>
        <v>61842356.638182588</v>
      </c>
      <c r="F91" s="315">
        <v>111926925</v>
      </c>
      <c r="G91" s="81">
        <f>IF(ISBLANK(F91),"-",$D$101/$F$98*F91)</f>
        <v>61841773.533546396</v>
      </c>
      <c r="I91" s="82"/>
    </row>
    <row r="92" spans="1:12" ht="26.25" customHeight="1">
      <c r="A92" s="71" t="s">
        <v>64</v>
      </c>
      <c r="B92" s="72">
        <v>1</v>
      </c>
      <c r="C92" s="100">
        <v>2</v>
      </c>
      <c r="D92" s="316">
        <v>117508526</v>
      </c>
      <c r="E92" s="85">
        <f>IF(ISBLANK(D92),"-",$D$101/$D$98*D92)</f>
        <v>61867989.187207833</v>
      </c>
      <c r="F92" s="316">
        <v>112050280</v>
      </c>
      <c r="G92" s="86">
        <f>IF(ISBLANK(F92),"-",$D$101/$F$98*F92)</f>
        <v>61909929.53778068</v>
      </c>
      <c r="I92" s="281">
        <f>ABS((F96/D96*D95)-F95)/D95</f>
        <v>9.5033263047531271E-4</v>
      </c>
    </row>
    <row r="93" spans="1:12" ht="26.25" customHeight="1">
      <c r="A93" s="71" t="s">
        <v>65</v>
      </c>
      <c r="B93" s="72">
        <v>1</v>
      </c>
      <c r="C93" s="100">
        <v>3</v>
      </c>
      <c r="D93" s="316">
        <v>118088512</v>
      </c>
      <c r="E93" s="85">
        <f>IF(ISBLANK(D93),"-",$D$101/$D$98*D93)</f>
        <v>62173350.583509684</v>
      </c>
      <c r="F93" s="316">
        <v>112116670</v>
      </c>
      <c r="G93" s="86">
        <f>IF(ISBLANK(F93),"-",$D$101/$F$98*F93)</f>
        <v>61946611.286563575</v>
      </c>
      <c r="I93" s="281"/>
    </row>
    <row r="94" spans="1:12" ht="27" customHeight="1" thickBot="1">
      <c r="A94" s="71" t="s">
        <v>66</v>
      </c>
      <c r="B94" s="72">
        <v>1</v>
      </c>
      <c r="C94" s="152">
        <v>4</v>
      </c>
      <c r="D94" s="317"/>
      <c r="E94" s="89" t="str">
        <f>IF(ISBLANK(D94),"-",$D$101/$D$98*D94)</f>
        <v>-</v>
      </c>
      <c r="F94" s="318"/>
      <c r="G94" s="90" t="str">
        <f>IF(ISBLANK(F94),"-",$D$101/$F$98*F94)</f>
        <v>-</v>
      </c>
      <c r="I94" s="91"/>
    </row>
    <row r="95" spans="1:12" ht="27" customHeight="1" thickBot="1">
      <c r="A95" s="71" t="s">
        <v>67</v>
      </c>
      <c r="B95" s="72">
        <v>1</v>
      </c>
      <c r="C95" s="55" t="s">
        <v>68</v>
      </c>
      <c r="D95" s="153">
        <f>AVERAGE(D91:D94)</f>
        <v>117685626.33333333</v>
      </c>
      <c r="E95" s="94">
        <f>AVERAGE(E91:E94)</f>
        <v>61961232.136300035</v>
      </c>
      <c r="F95" s="154">
        <f>AVERAGE(F91:F94)</f>
        <v>112031291.66666667</v>
      </c>
      <c r="G95" s="155">
        <f>AVERAGE(G91:G94)</f>
        <v>61899438.119296886</v>
      </c>
    </row>
    <row r="96" spans="1:12" ht="26.25" customHeight="1">
      <c r="A96" s="71" t="s">
        <v>69</v>
      </c>
      <c r="B96" s="57">
        <v>1</v>
      </c>
      <c r="C96" s="156" t="s">
        <v>110</v>
      </c>
      <c r="D96" s="157">
        <v>31.85</v>
      </c>
      <c r="E96" s="44"/>
      <c r="F96" s="97">
        <v>30.35</v>
      </c>
    </row>
    <row r="97" spans="1:10" ht="26.25" customHeight="1">
      <c r="A97" s="71" t="s">
        <v>71</v>
      </c>
      <c r="B97" s="57">
        <v>1</v>
      </c>
      <c r="C97" s="158" t="s">
        <v>111</v>
      </c>
      <c r="D97" s="159">
        <f>D96*$B$87</f>
        <v>31.85</v>
      </c>
      <c r="E97" s="100"/>
      <c r="F97" s="99">
        <f>F96*$B$87</f>
        <v>30.35</v>
      </c>
    </row>
    <row r="98" spans="1:10" ht="19.5" customHeight="1" thickBot="1">
      <c r="A98" s="71" t="s">
        <v>73</v>
      </c>
      <c r="B98" s="100">
        <f>(B97/B96)*(B95/B94)*(B93/B92)*(B91/B90)*B89</f>
        <v>100</v>
      </c>
      <c r="C98" s="158" t="s">
        <v>112</v>
      </c>
      <c r="D98" s="160">
        <f>D97*$B$83/100</f>
        <v>31.655715000000001</v>
      </c>
      <c r="E98" s="102"/>
      <c r="F98" s="101">
        <f>F97*$B$83/100</f>
        <v>30.164864999999999</v>
      </c>
    </row>
    <row r="99" spans="1:10" ht="19.5" customHeight="1" thickBot="1">
      <c r="A99" s="282" t="s">
        <v>75</v>
      </c>
      <c r="B99" s="299"/>
      <c r="C99" s="158" t="s">
        <v>113</v>
      </c>
      <c r="D99" s="161">
        <f>D98/$B$98</f>
        <v>0.31655715000000001</v>
      </c>
      <c r="E99" s="102"/>
      <c r="F99" s="105">
        <f>F98/$B$98</f>
        <v>0.30164864999999996</v>
      </c>
      <c r="H99" s="34"/>
    </row>
    <row r="100" spans="1:10" ht="19.5" customHeight="1" thickBot="1">
      <c r="A100" s="284"/>
      <c r="B100" s="300"/>
      <c r="C100" s="158" t="s">
        <v>77</v>
      </c>
      <c r="D100" s="162">
        <f>$B$56/$B$116</f>
        <v>0.16666666666666666</v>
      </c>
      <c r="F100" s="110"/>
      <c r="G100" s="163"/>
      <c r="H100" s="34"/>
    </row>
    <row r="101" spans="1:10" ht="18.75">
      <c r="C101" s="158" t="s">
        <v>78</v>
      </c>
      <c r="D101" s="159">
        <f>D100*$B$98</f>
        <v>16.666666666666664</v>
      </c>
      <c r="F101" s="110"/>
      <c r="H101" s="34"/>
    </row>
    <row r="102" spans="1:10" ht="19.5" customHeight="1" thickBot="1">
      <c r="C102" s="164" t="s">
        <v>79</v>
      </c>
      <c r="D102" s="165">
        <f>D101/B34</f>
        <v>16.666666666666664</v>
      </c>
      <c r="F102" s="114"/>
      <c r="H102" s="34"/>
      <c r="J102" s="166"/>
    </row>
    <row r="103" spans="1:10" ht="18.75">
      <c r="C103" s="167" t="s">
        <v>114</v>
      </c>
      <c r="D103" s="168">
        <f>AVERAGE(E91:E94,G91:G94)</f>
        <v>61930335.12779846</v>
      </c>
      <c r="F103" s="114"/>
      <c r="G103" s="163"/>
      <c r="H103" s="34"/>
      <c r="J103" s="169"/>
    </row>
    <row r="104" spans="1:10" ht="18.75">
      <c r="C104" s="142" t="s">
        <v>81</v>
      </c>
      <c r="D104" s="170">
        <f>STDEV(E91:E94,G91:G94)/D103</f>
        <v>2.032341287133151E-3</v>
      </c>
      <c r="F104" s="114"/>
      <c r="H104" s="34"/>
      <c r="J104" s="169"/>
    </row>
    <row r="105" spans="1:10" ht="19.5" customHeight="1" thickBot="1">
      <c r="C105" s="144" t="s">
        <v>17</v>
      </c>
      <c r="D105" s="171">
        <f>COUNT(E91:E94,G91:G94)</f>
        <v>6</v>
      </c>
      <c r="F105" s="114"/>
      <c r="H105" s="34"/>
      <c r="J105" s="169"/>
    </row>
    <row r="106" spans="1:10" ht="19.5" customHeight="1" thickBot="1">
      <c r="A106" s="118"/>
      <c r="B106" s="118"/>
      <c r="C106" s="118"/>
      <c r="D106" s="118"/>
      <c r="E106" s="118"/>
    </row>
    <row r="107" spans="1:10" ht="27" customHeight="1" thickBot="1">
      <c r="A107" s="69" t="s">
        <v>115</v>
      </c>
      <c r="B107" s="70">
        <v>900</v>
      </c>
      <c r="C107" s="124" t="s">
        <v>116</v>
      </c>
      <c r="D107" s="124" t="s">
        <v>60</v>
      </c>
      <c r="E107" s="124" t="s">
        <v>117</v>
      </c>
      <c r="F107" s="172" t="s">
        <v>118</v>
      </c>
    </row>
    <row r="108" spans="1:10" ht="26.25" customHeight="1">
      <c r="A108" s="71" t="s">
        <v>119</v>
      </c>
      <c r="B108" s="72">
        <v>1</v>
      </c>
      <c r="C108" s="125">
        <v>1</v>
      </c>
      <c r="D108" s="173">
        <v>59872407</v>
      </c>
      <c r="E108" s="174">
        <f t="shared" ref="E108:E113" si="1">IF(ISBLANK(D108),"-",D108/$D$103*$D$100*$B$116)</f>
        <v>145.01554095367379</v>
      </c>
      <c r="F108" s="175">
        <f t="shared" ref="F108:F113" si="2">IF(ISBLANK(D108), "-", (E108/$B$56)*100)</f>
        <v>96.67702730244919</v>
      </c>
    </row>
    <row r="109" spans="1:10" ht="26.25" customHeight="1">
      <c r="A109" s="71" t="s">
        <v>92</v>
      </c>
      <c r="B109" s="72">
        <v>1</v>
      </c>
      <c r="C109" s="129">
        <v>2</v>
      </c>
      <c r="D109" s="176">
        <v>59997083</v>
      </c>
      <c r="E109" s="177">
        <f t="shared" si="1"/>
        <v>145.31751574456433</v>
      </c>
      <c r="F109" s="178">
        <f t="shared" si="2"/>
        <v>96.87834382970955</v>
      </c>
    </row>
    <row r="110" spans="1:10" ht="26.25" customHeight="1">
      <c r="A110" s="71" t="s">
        <v>93</v>
      </c>
      <c r="B110" s="72">
        <v>1</v>
      </c>
      <c r="C110" s="129">
        <v>3</v>
      </c>
      <c r="D110" s="176">
        <v>59913872</v>
      </c>
      <c r="E110" s="177">
        <f t="shared" si="1"/>
        <v>145.11597234948593</v>
      </c>
      <c r="F110" s="178">
        <f t="shared" si="2"/>
        <v>96.743981566323953</v>
      </c>
    </row>
    <row r="111" spans="1:10" ht="26.25" customHeight="1">
      <c r="A111" s="71" t="s">
        <v>94</v>
      </c>
      <c r="B111" s="72">
        <v>1</v>
      </c>
      <c r="C111" s="129">
        <v>4</v>
      </c>
      <c r="D111" s="176">
        <v>59202369</v>
      </c>
      <c r="E111" s="177">
        <f t="shared" si="1"/>
        <v>143.3926577609283</v>
      </c>
      <c r="F111" s="178">
        <f t="shared" si="2"/>
        <v>95.595105173952206</v>
      </c>
    </row>
    <row r="112" spans="1:10" ht="26.25" customHeight="1">
      <c r="A112" s="71" t="s">
        <v>95</v>
      </c>
      <c r="B112" s="72">
        <v>1</v>
      </c>
      <c r="C112" s="129">
        <v>5</v>
      </c>
      <c r="D112" s="176">
        <v>60514251</v>
      </c>
      <c r="E112" s="177">
        <f t="shared" si="1"/>
        <v>146.57013612583498</v>
      </c>
      <c r="F112" s="178">
        <f t="shared" si="2"/>
        <v>97.71342408388999</v>
      </c>
    </row>
    <row r="113" spans="1:10" ht="27" customHeight="1" thickBot="1">
      <c r="A113" s="71" t="s">
        <v>97</v>
      </c>
      <c r="B113" s="72">
        <v>1</v>
      </c>
      <c r="C113" s="133">
        <v>6</v>
      </c>
      <c r="D113" s="179">
        <v>59756767</v>
      </c>
      <c r="E113" s="180">
        <f t="shared" si="1"/>
        <v>144.73545204467297</v>
      </c>
      <c r="F113" s="181">
        <f t="shared" si="2"/>
        <v>96.490301363115321</v>
      </c>
    </row>
    <row r="114" spans="1:10" ht="27" customHeight="1" thickBot="1">
      <c r="A114" s="71" t="s">
        <v>98</v>
      </c>
      <c r="B114" s="72">
        <v>1</v>
      </c>
      <c r="C114" s="182"/>
      <c r="D114" s="100"/>
      <c r="E114" s="44"/>
      <c r="F114" s="178"/>
    </row>
    <row r="115" spans="1:10" ht="26.25" customHeight="1">
      <c r="A115" s="71" t="s">
        <v>99</v>
      </c>
      <c r="B115" s="72">
        <v>1</v>
      </c>
      <c r="C115" s="182"/>
      <c r="D115" s="183" t="s">
        <v>68</v>
      </c>
      <c r="E115" s="184">
        <f>AVERAGE(E108:E113)</f>
        <v>145.02454582986005</v>
      </c>
      <c r="F115" s="185">
        <f>AVERAGE(F108:F113)</f>
        <v>96.683030553240044</v>
      </c>
    </row>
    <row r="116" spans="1:10" ht="27" customHeight="1" thickBot="1">
      <c r="A116" s="71" t="s">
        <v>100</v>
      </c>
      <c r="B116" s="83">
        <f>(B115/B114)*(B113/B112)*(B111/B110)*(B109/B108)*B107</f>
        <v>900</v>
      </c>
      <c r="C116" s="186"/>
      <c r="D116" s="187" t="s">
        <v>81</v>
      </c>
      <c r="E116" s="143">
        <f>STDEV(E108:E113)/E115</f>
        <v>7.0520297470907899E-3</v>
      </c>
      <c r="F116" s="188">
        <f>STDEV(F108:F113)/F115</f>
        <v>7.0520297470515443E-3</v>
      </c>
      <c r="I116" s="44"/>
    </row>
    <row r="117" spans="1:10" ht="27" customHeight="1" thickBot="1">
      <c r="A117" s="282" t="s">
        <v>75</v>
      </c>
      <c r="B117" s="283"/>
      <c r="C117" s="189"/>
      <c r="D117" s="144" t="s">
        <v>17</v>
      </c>
      <c r="E117" s="190">
        <f>COUNT(E108:E113)</f>
        <v>6</v>
      </c>
      <c r="F117" s="191">
        <f>COUNT(F108:F113)</f>
        <v>6</v>
      </c>
      <c r="I117" s="44"/>
      <c r="J117" s="169"/>
    </row>
    <row r="118" spans="1:10" ht="26.25" customHeight="1" thickBot="1">
      <c r="A118" s="284"/>
      <c r="B118" s="285"/>
      <c r="C118" s="44"/>
      <c r="D118" s="192"/>
      <c r="E118" s="301" t="s">
        <v>120</v>
      </c>
      <c r="F118" s="302"/>
      <c r="G118" s="44"/>
      <c r="H118" s="44"/>
      <c r="I118" s="44"/>
    </row>
    <row r="119" spans="1:10" ht="25.5" customHeight="1">
      <c r="A119" s="193"/>
      <c r="B119" s="67"/>
      <c r="C119" s="44"/>
      <c r="D119" s="187" t="s">
        <v>121</v>
      </c>
      <c r="E119" s="194">
        <f>MIN(E108:E113)</f>
        <v>143.3926577609283</v>
      </c>
      <c r="F119" s="195">
        <f>MIN(F108:F113)</f>
        <v>95.595105173952206</v>
      </c>
      <c r="G119" s="44"/>
      <c r="H119" s="44"/>
      <c r="I119" s="44"/>
    </row>
    <row r="120" spans="1:10" ht="24" customHeight="1" thickBot="1">
      <c r="A120" s="193"/>
      <c r="B120" s="67"/>
      <c r="C120" s="44"/>
      <c r="D120" s="111" t="s">
        <v>122</v>
      </c>
      <c r="E120" s="196">
        <f>MAX(E108:E113)</f>
        <v>146.57013612583498</v>
      </c>
      <c r="F120" s="197">
        <f>MAX(F108:F113)</f>
        <v>97.71342408388999</v>
      </c>
      <c r="G120" s="44"/>
      <c r="H120" s="44"/>
      <c r="I120" s="44"/>
    </row>
    <row r="121" spans="1:10" ht="27" customHeight="1">
      <c r="A121" s="193"/>
      <c r="B121" s="67"/>
      <c r="C121" s="44"/>
      <c r="D121" s="44"/>
      <c r="E121" s="44"/>
      <c r="F121" s="100"/>
      <c r="G121" s="44"/>
      <c r="H121" s="44"/>
      <c r="I121" s="44"/>
    </row>
    <row r="122" spans="1:10" ht="25.5" customHeight="1">
      <c r="A122" s="193"/>
      <c r="B122" s="67"/>
      <c r="C122" s="44"/>
      <c r="D122" s="44"/>
      <c r="E122" s="44"/>
      <c r="F122" s="100"/>
      <c r="G122" s="44"/>
      <c r="H122" s="44"/>
      <c r="I122" s="44"/>
    </row>
    <row r="123" spans="1:10" ht="18.75">
      <c r="A123" s="193"/>
      <c r="B123" s="67"/>
      <c r="C123" s="44"/>
      <c r="D123" s="44"/>
      <c r="E123" s="44"/>
      <c r="F123" s="100"/>
      <c r="G123" s="44"/>
      <c r="H123" s="44"/>
      <c r="I123" s="44"/>
    </row>
    <row r="124" spans="1:10" ht="45.75" customHeight="1">
      <c r="A124" s="54" t="s">
        <v>103</v>
      </c>
      <c r="B124" s="55" t="s">
        <v>123</v>
      </c>
      <c r="C124" s="277" t="str">
        <f>B26</f>
        <v>Lamivudine</v>
      </c>
      <c r="D124" s="277"/>
      <c r="E124" s="44" t="s">
        <v>124</v>
      </c>
      <c r="F124" s="44"/>
      <c r="G124" s="198">
        <f>F115</f>
        <v>96.683030553240044</v>
      </c>
      <c r="H124" s="44"/>
      <c r="I124" s="44"/>
    </row>
    <row r="125" spans="1:10" ht="45.75" customHeight="1">
      <c r="A125" s="54"/>
      <c r="B125" s="55" t="s">
        <v>125</v>
      </c>
      <c r="C125" s="55" t="s">
        <v>126</v>
      </c>
      <c r="D125" s="198">
        <f>MIN(F108:F113)</f>
        <v>95.595105173952206</v>
      </c>
      <c r="E125" s="55" t="s">
        <v>127</v>
      </c>
      <c r="F125" s="198">
        <f>MAX(F108:F113)</f>
        <v>97.71342408388999</v>
      </c>
      <c r="G125" s="199"/>
      <c r="H125" s="44"/>
      <c r="I125" s="44"/>
    </row>
    <row r="126" spans="1:10" ht="19.5" customHeight="1" thickBot="1">
      <c r="A126" s="200"/>
      <c r="B126" s="200"/>
      <c r="C126" s="201"/>
      <c r="D126" s="201"/>
      <c r="E126" s="201"/>
      <c r="F126" s="201"/>
      <c r="G126" s="201"/>
      <c r="H126" s="201"/>
    </row>
    <row r="127" spans="1:10" ht="18.75">
      <c r="B127" s="297" t="s">
        <v>23</v>
      </c>
      <c r="C127" s="297"/>
      <c r="E127" s="149" t="s">
        <v>24</v>
      </c>
      <c r="F127" s="202"/>
      <c r="G127" s="297" t="s">
        <v>25</v>
      </c>
      <c r="H127" s="297"/>
    </row>
    <row r="128" spans="1:10" ht="69.95" customHeight="1">
      <c r="A128" s="54" t="s">
        <v>26</v>
      </c>
      <c r="B128" s="203"/>
      <c r="C128" s="203"/>
      <c r="E128" s="203"/>
      <c r="F128" s="44"/>
      <c r="G128" s="203"/>
      <c r="H128" s="203"/>
    </row>
    <row r="129" spans="1:9" ht="69.95" customHeight="1">
      <c r="A129" s="54" t="s">
        <v>27</v>
      </c>
      <c r="B129" s="204"/>
      <c r="C129" s="204"/>
      <c r="E129" s="204"/>
      <c r="F129" s="44"/>
      <c r="G129" s="205"/>
      <c r="H129" s="205"/>
    </row>
    <row r="130" spans="1:9" ht="18.75">
      <c r="A130" s="100"/>
      <c r="B130" s="100"/>
      <c r="C130" s="100"/>
      <c r="D130" s="100"/>
      <c r="E130" s="100"/>
      <c r="F130" s="102"/>
      <c r="G130" s="100"/>
      <c r="H130" s="100"/>
      <c r="I130" s="44"/>
    </row>
    <row r="131" spans="1:9" ht="18.75">
      <c r="A131" s="100"/>
      <c r="B131" s="100"/>
      <c r="C131" s="100"/>
      <c r="D131" s="100"/>
      <c r="E131" s="100"/>
      <c r="F131" s="102"/>
      <c r="G131" s="100"/>
      <c r="H131" s="100"/>
      <c r="I131" s="44"/>
    </row>
    <row r="132" spans="1:9" ht="18.75">
      <c r="A132" s="100"/>
      <c r="B132" s="100"/>
      <c r="C132" s="100"/>
      <c r="D132" s="100"/>
      <c r="E132" s="100"/>
      <c r="F132" s="102"/>
      <c r="G132" s="100"/>
      <c r="H132" s="100"/>
      <c r="I132" s="44"/>
    </row>
    <row r="133" spans="1:9" ht="18.75">
      <c r="A133" s="100"/>
      <c r="B133" s="100"/>
      <c r="C133" s="100"/>
      <c r="D133" s="100"/>
      <c r="E133" s="100"/>
      <c r="F133" s="102"/>
      <c r="G133" s="100"/>
      <c r="H133" s="100"/>
      <c r="I133" s="44"/>
    </row>
    <row r="134" spans="1:9" ht="18.75">
      <c r="A134" s="100"/>
      <c r="B134" s="100"/>
      <c r="C134" s="100"/>
      <c r="D134" s="100"/>
      <c r="E134" s="100"/>
      <c r="F134" s="102"/>
      <c r="G134" s="100"/>
      <c r="H134" s="100"/>
      <c r="I134" s="44"/>
    </row>
    <row r="135" spans="1:9" ht="18.75">
      <c r="A135" s="100"/>
      <c r="B135" s="100"/>
      <c r="C135" s="100"/>
      <c r="D135" s="100"/>
      <c r="E135" s="100"/>
      <c r="F135" s="102"/>
      <c r="G135" s="100"/>
      <c r="H135" s="100"/>
      <c r="I135" s="44"/>
    </row>
    <row r="136" spans="1:9" ht="18.75">
      <c r="A136" s="100"/>
      <c r="B136" s="100"/>
      <c r="C136" s="100"/>
      <c r="D136" s="100"/>
      <c r="E136" s="100"/>
      <c r="F136" s="102"/>
      <c r="G136" s="100"/>
      <c r="H136" s="100"/>
      <c r="I136" s="44"/>
    </row>
    <row r="137" spans="1:9" ht="18.75">
      <c r="A137" s="100"/>
      <c r="B137" s="100"/>
      <c r="C137" s="100"/>
      <c r="D137" s="100"/>
      <c r="E137" s="100"/>
      <c r="F137" s="102"/>
      <c r="G137" s="100"/>
      <c r="H137" s="100"/>
      <c r="I137" s="44"/>
    </row>
    <row r="138" spans="1:9" ht="18.75">
      <c r="A138" s="100"/>
      <c r="B138" s="100"/>
      <c r="C138" s="100"/>
      <c r="D138" s="100"/>
      <c r="E138" s="100"/>
      <c r="F138" s="102"/>
      <c r="G138" s="100"/>
      <c r="H138" s="100"/>
      <c r="I138" s="44"/>
    </row>
    <row r="250" spans="1:1">
      <c r="A250" s="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9" operator="greaterThan">
      <formula>0.02</formula>
    </cfRule>
  </conditionalFormatting>
  <conditionalFormatting sqref="D51">
    <cfRule type="cellIs" dxfId="25" priority="8" operator="greaterThan">
      <formula>0.02</formula>
    </cfRule>
  </conditionalFormatting>
  <conditionalFormatting sqref="G73">
    <cfRule type="cellIs" dxfId="24" priority="7" operator="greaterThan">
      <formula>0.02</formula>
    </cfRule>
  </conditionalFormatting>
  <conditionalFormatting sqref="H73">
    <cfRule type="cellIs" dxfId="23" priority="6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4" operator="lessThanOrEqual">
      <formula>0.02</formula>
    </cfRule>
  </conditionalFormatting>
  <conditionalFormatting sqref="I39">
    <cfRule type="cellIs" dxfId="20" priority="3" operator="greaterThan">
      <formula>0.02</formula>
    </cfRule>
  </conditionalFormatting>
  <conditionalFormatting sqref="I92">
    <cfRule type="cellIs" dxfId="19" priority="2" operator="lessThanOrEqual">
      <formula>0.02</formula>
    </cfRule>
  </conditionalFormatting>
  <conditionalFormatting sqref="I92">
    <cfRule type="cellIs" dxfId="18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103" zoomScale="40" zoomScaleNormal="60" zoomScaleSheetLayoutView="40" zoomScalePageLayoutView="55" workbookViewId="0">
      <selection activeCell="D114" sqref="D114"/>
    </sheetView>
  </sheetViews>
  <sheetFormatPr defaultColWidth="9.140625" defaultRowHeight="13.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6"/>
  </cols>
  <sheetData>
    <row r="1" spans="1:9" ht="18.75" customHeight="1">
      <c r="A1" s="263" t="s">
        <v>42</v>
      </c>
      <c r="B1" s="263"/>
      <c r="C1" s="263"/>
      <c r="D1" s="263"/>
      <c r="E1" s="263"/>
      <c r="F1" s="263"/>
      <c r="G1" s="263"/>
      <c r="H1" s="263"/>
      <c r="I1" s="263"/>
    </row>
    <row r="2" spans="1:9" ht="18.75" customHeight="1">
      <c r="A2" s="263"/>
      <c r="B2" s="263"/>
      <c r="C2" s="263"/>
      <c r="D2" s="263"/>
      <c r="E2" s="263"/>
      <c r="F2" s="263"/>
      <c r="G2" s="263"/>
      <c r="H2" s="263"/>
      <c r="I2" s="263"/>
    </row>
    <row r="3" spans="1:9" ht="18.75" customHeight="1">
      <c r="A3" s="263"/>
      <c r="B3" s="263"/>
      <c r="C3" s="263"/>
      <c r="D3" s="263"/>
      <c r="E3" s="263"/>
      <c r="F3" s="263"/>
      <c r="G3" s="263"/>
      <c r="H3" s="263"/>
      <c r="I3" s="263"/>
    </row>
    <row r="4" spans="1:9" ht="18.75" customHeight="1">
      <c r="A4" s="263"/>
      <c r="B4" s="263"/>
      <c r="C4" s="263"/>
      <c r="D4" s="263"/>
      <c r="E4" s="263"/>
      <c r="F4" s="263"/>
      <c r="G4" s="263"/>
      <c r="H4" s="263"/>
      <c r="I4" s="263"/>
    </row>
    <row r="5" spans="1:9" ht="18.75" customHeight="1">
      <c r="A5" s="263"/>
      <c r="B5" s="263"/>
      <c r="C5" s="263"/>
      <c r="D5" s="263"/>
      <c r="E5" s="263"/>
      <c r="F5" s="263"/>
      <c r="G5" s="263"/>
      <c r="H5" s="263"/>
      <c r="I5" s="263"/>
    </row>
    <row r="6" spans="1:9" ht="18.75" customHeight="1">
      <c r="A6" s="263"/>
      <c r="B6" s="263"/>
      <c r="C6" s="263"/>
      <c r="D6" s="263"/>
      <c r="E6" s="263"/>
      <c r="F6" s="263"/>
      <c r="G6" s="263"/>
      <c r="H6" s="263"/>
      <c r="I6" s="263"/>
    </row>
    <row r="7" spans="1:9" ht="18.75" customHeight="1">
      <c r="A7" s="263"/>
      <c r="B7" s="263"/>
      <c r="C7" s="263"/>
      <c r="D7" s="263"/>
      <c r="E7" s="263"/>
      <c r="F7" s="263"/>
      <c r="G7" s="263"/>
      <c r="H7" s="263"/>
      <c r="I7" s="263"/>
    </row>
    <row r="8" spans="1:9">
      <c r="A8" s="264" t="s">
        <v>43</v>
      </c>
      <c r="B8" s="264"/>
      <c r="C8" s="264"/>
      <c r="D8" s="264"/>
      <c r="E8" s="264"/>
      <c r="F8" s="264"/>
      <c r="G8" s="264"/>
      <c r="H8" s="264"/>
      <c r="I8" s="264"/>
    </row>
    <row r="9" spans="1:9">
      <c r="A9" s="264"/>
      <c r="B9" s="264"/>
      <c r="C9" s="264"/>
      <c r="D9" s="264"/>
      <c r="E9" s="264"/>
      <c r="F9" s="264"/>
      <c r="G9" s="264"/>
      <c r="H9" s="264"/>
      <c r="I9" s="264"/>
    </row>
    <row r="10" spans="1:9">
      <c r="A10" s="264"/>
      <c r="B10" s="264"/>
      <c r="C10" s="264"/>
      <c r="D10" s="264"/>
      <c r="E10" s="264"/>
      <c r="F10" s="264"/>
      <c r="G10" s="264"/>
      <c r="H10" s="264"/>
      <c r="I10" s="264"/>
    </row>
    <row r="11" spans="1:9">
      <c r="A11" s="264"/>
      <c r="B11" s="264"/>
      <c r="C11" s="264"/>
      <c r="D11" s="264"/>
      <c r="E11" s="264"/>
      <c r="F11" s="264"/>
      <c r="G11" s="264"/>
      <c r="H11" s="264"/>
      <c r="I11" s="264"/>
    </row>
    <row r="12" spans="1:9">
      <c r="A12" s="264"/>
      <c r="B12" s="264"/>
      <c r="C12" s="264"/>
      <c r="D12" s="264"/>
      <c r="E12" s="264"/>
      <c r="F12" s="264"/>
      <c r="G12" s="264"/>
      <c r="H12" s="264"/>
      <c r="I12" s="264"/>
    </row>
    <row r="13" spans="1:9">
      <c r="A13" s="264"/>
      <c r="B13" s="264"/>
      <c r="C13" s="264"/>
      <c r="D13" s="264"/>
      <c r="E13" s="264"/>
      <c r="F13" s="264"/>
      <c r="G13" s="264"/>
      <c r="H13" s="264"/>
      <c r="I13" s="264"/>
    </row>
    <row r="14" spans="1:9">
      <c r="A14" s="264"/>
      <c r="B14" s="264"/>
      <c r="C14" s="264"/>
      <c r="D14" s="264"/>
      <c r="E14" s="264"/>
      <c r="F14" s="264"/>
      <c r="G14" s="264"/>
      <c r="H14" s="264"/>
      <c r="I14" s="264"/>
    </row>
    <row r="15" spans="1:9" ht="19.5" customHeight="1" thickBot="1">
      <c r="A15" s="44"/>
    </row>
    <row r="16" spans="1:9" ht="19.5" customHeight="1" thickBot="1">
      <c r="A16" s="265" t="s">
        <v>28</v>
      </c>
      <c r="B16" s="266"/>
      <c r="C16" s="266"/>
      <c r="D16" s="266"/>
      <c r="E16" s="266"/>
      <c r="F16" s="266"/>
      <c r="G16" s="266"/>
      <c r="H16" s="267"/>
    </row>
    <row r="17" spans="1:14" ht="20.25" customHeight="1">
      <c r="A17" s="268" t="s">
        <v>44</v>
      </c>
      <c r="B17" s="268"/>
      <c r="C17" s="268"/>
      <c r="D17" s="268"/>
      <c r="E17" s="268"/>
      <c r="F17" s="268"/>
      <c r="G17" s="268"/>
      <c r="H17" s="268"/>
    </row>
    <row r="18" spans="1:14" ht="26.25" customHeight="1">
      <c r="A18" s="45" t="s">
        <v>30</v>
      </c>
      <c r="B18" s="272" t="str">
        <f>Lamivudine!B18</f>
        <v>LAMIVUDINE, NEVIRAPINE AND ZIDOVUDINE TABLETS</v>
      </c>
      <c r="C18" s="272"/>
      <c r="D18" s="46"/>
      <c r="E18" s="47"/>
      <c r="F18" s="48"/>
      <c r="G18" s="48"/>
      <c r="H18" s="48"/>
    </row>
    <row r="19" spans="1:14" ht="26.25" customHeight="1">
      <c r="A19" s="45" t="s">
        <v>31</v>
      </c>
      <c r="B19" s="49" t="str">
        <f>Lamivudine!B19</f>
        <v>NDQB201610186</v>
      </c>
      <c r="C19" s="48">
        <v>1</v>
      </c>
      <c r="D19" s="48"/>
      <c r="E19" s="48"/>
      <c r="F19" s="48"/>
      <c r="G19" s="48"/>
      <c r="H19" s="48"/>
    </row>
    <row r="20" spans="1:14" ht="26.25" customHeight="1">
      <c r="A20" s="45" t="s">
        <v>32</v>
      </c>
      <c r="B20" s="270" t="s">
        <v>135</v>
      </c>
      <c r="C20" s="270"/>
      <c r="D20" s="48"/>
      <c r="E20" s="48"/>
      <c r="F20" s="48"/>
      <c r="G20" s="48"/>
      <c r="H20" s="48"/>
    </row>
    <row r="21" spans="1:14" ht="26.25" customHeight="1">
      <c r="A21" s="45" t="s">
        <v>33</v>
      </c>
      <c r="B21" s="270" t="str">
        <f>Lamivudine!B21</f>
        <v xml:space="preserve">Each film coated tablet contains Lamivudine 150mg Zidovudine 300mg Nevirapine 200mg </v>
      </c>
      <c r="C21" s="270"/>
      <c r="D21" s="270"/>
      <c r="E21" s="270"/>
      <c r="F21" s="270"/>
      <c r="G21" s="270"/>
      <c r="H21" s="270"/>
      <c r="I21" s="50"/>
    </row>
    <row r="22" spans="1:14" ht="26.25" customHeight="1">
      <c r="A22" s="45" t="s">
        <v>34</v>
      </c>
      <c r="B22" s="51">
        <f>Lamivudine!B22</f>
        <v>42676</v>
      </c>
      <c r="C22" s="48"/>
      <c r="D22" s="48"/>
      <c r="E22" s="48"/>
      <c r="F22" s="48"/>
      <c r="G22" s="48"/>
      <c r="H22" s="48"/>
    </row>
    <row r="23" spans="1:14" ht="26.25" customHeight="1">
      <c r="A23" s="45" t="s">
        <v>35</v>
      </c>
      <c r="B23" s="51">
        <f>Lamivudine!B23</f>
        <v>42688</v>
      </c>
      <c r="C23" s="48"/>
      <c r="D23" s="48"/>
      <c r="E23" s="48"/>
      <c r="F23" s="48"/>
      <c r="G23" s="48"/>
      <c r="H23" s="48"/>
    </row>
    <row r="24" spans="1:14" ht="18.75">
      <c r="A24" s="45"/>
      <c r="B24" s="52"/>
    </row>
    <row r="25" spans="1:14" ht="18.75">
      <c r="A25" s="53" t="s">
        <v>1</v>
      </c>
      <c r="B25" s="52"/>
    </row>
    <row r="26" spans="1:14" ht="26.25" customHeight="1">
      <c r="A26" s="54" t="s">
        <v>4</v>
      </c>
      <c r="B26" s="272" t="s">
        <v>130</v>
      </c>
      <c r="C26" s="272"/>
    </row>
    <row r="27" spans="1:14" ht="26.25" customHeight="1">
      <c r="A27" s="55" t="s">
        <v>45</v>
      </c>
      <c r="B27" s="273" t="s">
        <v>137</v>
      </c>
      <c r="C27" s="273"/>
    </row>
    <row r="28" spans="1:14" ht="27" customHeight="1" thickBot="1">
      <c r="A28" s="55" t="s">
        <v>6</v>
      </c>
      <c r="B28" s="57">
        <v>99</v>
      </c>
    </row>
    <row r="29" spans="1:14" s="10" customFormat="1" ht="27" customHeight="1" thickBot="1">
      <c r="A29" s="55" t="s">
        <v>46</v>
      </c>
      <c r="B29" s="58"/>
      <c r="C29" s="274" t="s">
        <v>47</v>
      </c>
      <c r="D29" s="275"/>
      <c r="E29" s="275"/>
      <c r="F29" s="275"/>
      <c r="G29" s="276"/>
      <c r="I29" s="59"/>
      <c r="J29" s="59"/>
      <c r="K29" s="59"/>
      <c r="L29" s="59"/>
    </row>
    <row r="30" spans="1:14" s="10" customFormat="1" ht="19.5" customHeight="1" thickBot="1">
      <c r="A30" s="55" t="s">
        <v>48</v>
      </c>
      <c r="B30" s="60">
        <f>B28-B29</f>
        <v>99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>
      <c r="A31" s="55" t="s">
        <v>49</v>
      </c>
      <c r="B31" s="63">
        <v>1</v>
      </c>
      <c r="C31" s="260" t="s">
        <v>50</v>
      </c>
      <c r="D31" s="261"/>
      <c r="E31" s="261"/>
      <c r="F31" s="261"/>
      <c r="G31" s="261"/>
      <c r="H31" s="262"/>
      <c r="I31" s="59"/>
      <c r="J31" s="59"/>
      <c r="K31" s="59"/>
      <c r="L31" s="59"/>
    </row>
    <row r="32" spans="1:14" s="10" customFormat="1" ht="27" customHeight="1" thickBot="1">
      <c r="A32" s="55" t="s">
        <v>51</v>
      </c>
      <c r="B32" s="63">
        <v>1</v>
      </c>
      <c r="C32" s="260" t="s">
        <v>52</v>
      </c>
      <c r="D32" s="261"/>
      <c r="E32" s="261"/>
      <c r="F32" s="261"/>
      <c r="G32" s="261"/>
      <c r="H32" s="262"/>
      <c r="I32" s="59"/>
      <c r="J32" s="59"/>
      <c r="K32" s="59"/>
      <c r="L32" s="64"/>
      <c r="M32" s="64"/>
      <c r="N32" s="65"/>
    </row>
    <row r="33" spans="1:14" s="10" customFormat="1" ht="17.25" customHeight="1">
      <c r="A33" s="55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>
      <c r="A34" s="55" t="s">
        <v>53</v>
      </c>
      <c r="B34" s="68">
        <f>B31/B32</f>
        <v>1</v>
      </c>
      <c r="C34" s="44" t="s">
        <v>54</v>
      </c>
      <c r="D34" s="44"/>
      <c r="E34" s="44"/>
      <c r="F34" s="44"/>
      <c r="G34" s="44"/>
      <c r="I34" s="59"/>
      <c r="J34" s="59"/>
      <c r="K34" s="59"/>
      <c r="L34" s="64"/>
      <c r="M34" s="64"/>
      <c r="N34" s="65"/>
    </row>
    <row r="35" spans="1:14" s="10" customFormat="1" ht="19.5" customHeight="1" thickBot="1">
      <c r="A35" s="55"/>
      <c r="B35" s="60"/>
      <c r="G35" s="44"/>
      <c r="I35" s="59"/>
      <c r="J35" s="59"/>
      <c r="K35" s="59"/>
      <c r="L35" s="64"/>
      <c r="M35" s="64"/>
      <c r="N35" s="65"/>
    </row>
    <row r="36" spans="1:14" s="10" customFormat="1" ht="27" customHeight="1" thickBot="1">
      <c r="A36" s="69" t="s">
        <v>55</v>
      </c>
      <c r="B36" s="70">
        <v>100</v>
      </c>
      <c r="C36" s="44"/>
      <c r="D36" s="278" t="s">
        <v>56</v>
      </c>
      <c r="E36" s="279"/>
      <c r="F36" s="278" t="s">
        <v>57</v>
      </c>
      <c r="G36" s="280"/>
      <c r="J36" s="59"/>
      <c r="K36" s="59"/>
      <c r="L36" s="64"/>
      <c r="M36" s="64"/>
      <c r="N36" s="65"/>
    </row>
    <row r="37" spans="1:14" s="10" customFormat="1" ht="27" customHeight="1" thickBot="1">
      <c r="A37" s="71" t="s">
        <v>58</v>
      </c>
      <c r="B37" s="72">
        <v>1</v>
      </c>
      <c r="C37" s="73" t="s">
        <v>59</v>
      </c>
      <c r="D37" s="74" t="s">
        <v>60</v>
      </c>
      <c r="E37" s="75" t="s">
        <v>61</v>
      </c>
      <c r="F37" s="74" t="s">
        <v>60</v>
      </c>
      <c r="G37" s="76" t="s">
        <v>61</v>
      </c>
      <c r="I37" s="77" t="s">
        <v>62</v>
      </c>
      <c r="J37" s="59"/>
      <c r="K37" s="59"/>
      <c r="L37" s="64"/>
      <c r="M37" s="64"/>
      <c r="N37" s="65"/>
    </row>
    <row r="38" spans="1:14" s="10" customFormat="1" ht="26.25" customHeight="1">
      <c r="A38" s="71" t="s">
        <v>63</v>
      </c>
      <c r="B38" s="72">
        <v>1</v>
      </c>
      <c r="C38" s="78">
        <v>1</v>
      </c>
      <c r="D38" s="79">
        <v>49295769</v>
      </c>
      <c r="E38" s="80">
        <f>IF(ISBLANK(D38),"-",$D$48/$D$45*D38)</f>
        <v>53160540.278227113</v>
      </c>
      <c r="F38" s="79">
        <v>46732666</v>
      </c>
      <c r="G38" s="81">
        <f>IF(ISBLANK(F38),"-",$D$48/$F$45*F38)</f>
        <v>52999303.665396482</v>
      </c>
      <c r="I38" s="82"/>
      <c r="J38" s="59"/>
      <c r="K38" s="59"/>
      <c r="L38" s="64"/>
      <c r="M38" s="64"/>
      <c r="N38" s="65"/>
    </row>
    <row r="39" spans="1:14" s="10" customFormat="1" ht="26.25" customHeight="1">
      <c r="A39" s="71" t="s">
        <v>64</v>
      </c>
      <c r="B39" s="72">
        <v>1</v>
      </c>
      <c r="C39" s="83">
        <v>2</v>
      </c>
      <c r="D39" s="84">
        <v>49283380</v>
      </c>
      <c r="E39" s="85">
        <f>IF(ISBLANK(D39),"-",$D$48/$D$45*D39)</f>
        <v>53147179.984902404</v>
      </c>
      <c r="F39" s="84">
        <v>47115358</v>
      </c>
      <c r="G39" s="86">
        <f>IF(ISBLANK(F39),"-",$D$48/$F$45*F39)</f>
        <v>53433312.919615321</v>
      </c>
      <c r="I39" s="281">
        <f>ABS((F43/D43*D42)-F42)/D42</f>
        <v>1.0391800548410974E-3</v>
      </c>
      <c r="J39" s="59"/>
      <c r="K39" s="59"/>
      <c r="L39" s="64"/>
      <c r="M39" s="64"/>
      <c r="N39" s="65"/>
    </row>
    <row r="40" spans="1:14" ht="26.25" customHeight="1">
      <c r="A40" s="71" t="s">
        <v>65</v>
      </c>
      <c r="B40" s="72">
        <v>1</v>
      </c>
      <c r="C40" s="83">
        <v>3</v>
      </c>
      <c r="D40" s="84">
        <v>49686735</v>
      </c>
      <c r="E40" s="85">
        <f>IF(ISBLANK(D40),"-",$D$48/$D$45*D40)</f>
        <v>53582157.877709478</v>
      </c>
      <c r="F40" s="84">
        <v>46982400</v>
      </c>
      <c r="G40" s="86">
        <f>IF(ISBLANK(F40),"-",$D$48/$F$45*F40)</f>
        <v>53282525.857376158</v>
      </c>
      <c r="I40" s="281"/>
      <c r="L40" s="64"/>
      <c r="M40" s="64"/>
      <c r="N40" s="44"/>
    </row>
    <row r="41" spans="1:14" ht="27" customHeight="1" thickBot="1">
      <c r="A41" s="71" t="s">
        <v>66</v>
      </c>
      <c r="B41" s="72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91"/>
      <c r="L41" s="64"/>
      <c r="M41" s="64"/>
      <c r="N41" s="44"/>
    </row>
    <row r="42" spans="1:14" ht="27" customHeight="1" thickBot="1">
      <c r="A42" s="71" t="s">
        <v>67</v>
      </c>
      <c r="B42" s="72">
        <v>1</v>
      </c>
      <c r="C42" s="92" t="s">
        <v>68</v>
      </c>
      <c r="D42" s="93">
        <f>AVERAGE(D38:D41)</f>
        <v>49421961.333333336</v>
      </c>
      <c r="E42" s="94">
        <f>AVERAGE(E38:E41)</f>
        <v>53296626.046946324</v>
      </c>
      <c r="F42" s="93">
        <f>AVERAGE(F38:F41)</f>
        <v>46943474.666666664</v>
      </c>
      <c r="G42" s="95">
        <f>AVERAGE(G38:G41)</f>
        <v>53238380.814129323</v>
      </c>
      <c r="H42" s="34"/>
    </row>
    <row r="43" spans="1:14" ht="26.25" customHeight="1">
      <c r="A43" s="71" t="s">
        <v>69</v>
      </c>
      <c r="B43" s="72">
        <v>1</v>
      </c>
      <c r="C43" s="96" t="s">
        <v>70</v>
      </c>
      <c r="D43" s="97">
        <v>28.1</v>
      </c>
      <c r="E43" s="44"/>
      <c r="F43" s="97">
        <v>26.72</v>
      </c>
      <c r="H43" s="34"/>
    </row>
    <row r="44" spans="1:14" ht="26.25" customHeight="1">
      <c r="A44" s="71" t="s">
        <v>71</v>
      </c>
      <c r="B44" s="72">
        <v>1</v>
      </c>
      <c r="C44" s="98" t="s">
        <v>72</v>
      </c>
      <c r="D44" s="99">
        <f>D43*$B$34</f>
        <v>28.1</v>
      </c>
      <c r="E44" s="100"/>
      <c r="F44" s="99">
        <f>F43*$B$34</f>
        <v>26.72</v>
      </c>
      <c r="H44" s="34"/>
    </row>
    <row r="45" spans="1:14" ht="19.5" customHeight="1" thickBot="1">
      <c r="A45" s="71" t="s">
        <v>73</v>
      </c>
      <c r="B45" s="83">
        <f>(B44/B43)*(B42/B41)*(B40/B39)*(B38/B37)*B36</f>
        <v>100</v>
      </c>
      <c r="C45" s="98" t="s">
        <v>74</v>
      </c>
      <c r="D45" s="101">
        <f>D44*$B$30/100</f>
        <v>27.819000000000003</v>
      </c>
      <c r="E45" s="102"/>
      <c r="F45" s="101">
        <f>F44*$B$30/100</f>
        <v>26.452799999999996</v>
      </c>
      <c r="H45" s="34"/>
    </row>
    <row r="46" spans="1:14" ht="19.5" customHeight="1" thickBot="1">
      <c r="A46" s="282" t="s">
        <v>75</v>
      </c>
      <c r="B46" s="283"/>
      <c r="C46" s="98" t="s">
        <v>76</v>
      </c>
      <c r="D46" s="103">
        <f>D45/$B$45</f>
        <v>0.27819000000000005</v>
      </c>
      <c r="E46" s="104"/>
      <c r="F46" s="105">
        <f>F45/$B$45</f>
        <v>0.26452799999999999</v>
      </c>
      <c r="H46" s="34"/>
    </row>
    <row r="47" spans="1:14" ht="27" customHeight="1" thickBot="1">
      <c r="A47" s="284"/>
      <c r="B47" s="285"/>
      <c r="C47" s="106" t="s">
        <v>77</v>
      </c>
      <c r="D47" s="107">
        <v>0.3</v>
      </c>
      <c r="E47" s="108"/>
      <c r="F47" s="104"/>
      <c r="H47" s="34"/>
    </row>
    <row r="48" spans="1:14" ht="18.75">
      <c r="C48" s="109" t="s">
        <v>78</v>
      </c>
      <c r="D48" s="101">
        <f>D47*$B$45</f>
        <v>30</v>
      </c>
      <c r="F48" s="110"/>
      <c r="H48" s="34"/>
    </row>
    <row r="49" spans="1:12" ht="19.5" customHeight="1" thickBot="1">
      <c r="C49" s="111" t="s">
        <v>79</v>
      </c>
      <c r="D49" s="112">
        <f>D48/B34</f>
        <v>30</v>
      </c>
      <c r="F49" s="110"/>
      <c r="H49" s="34"/>
    </row>
    <row r="50" spans="1:12" ht="18.75">
      <c r="C50" s="69" t="s">
        <v>80</v>
      </c>
      <c r="D50" s="113">
        <f>AVERAGE(E38:E41,G38:G41)</f>
        <v>53267503.43053782</v>
      </c>
      <c r="F50" s="114"/>
      <c r="H50" s="34"/>
    </row>
    <row r="51" spans="1:12" ht="18.75">
      <c r="C51" s="71" t="s">
        <v>81</v>
      </c>
      <c r="D51" s="115">
        <f>STDEV(E38:E41,G38:G41)/D50</f>
        <v>3.9786356914137339E-3</v>
      </c>
      <c r="F51" s="114"/>
      <c r="H51" s="34"/>
    </row>
    <row r="52" spans="1:12" ht="19.5" customHeight="1" thickBot="1">
      <c r="C52" s="116" t="s">
        <v>17</v>
      </c>
      <c r="D52" s="117">
        <f>COUNT(E38:E41,G38:G41)</f>
        <v>6</v>
      </c>
      <c r="F52" s="114"/>
    </row>
    <row r="54" spans="1:12" ht="18.75">
      <c r="A54" s="118" t="s">
        <v>1</v>
      </c>
      <c r="B54" s="119" t="s">
        <v>82</v>
      </c>
    </row>
    <row r="55" spans="1:12" ht="18.75">
      <c r="A55" s="44" t="s">
        <v>83</v>
      </c>
      <c r="B55" s="120" t="str">
        <f>B21</f>
        <v xml:space="preserve">Each film coated tablet contains Lamivudine 150mg Zidovudine 300mg Nevirapine 200mg </v>
      </c>
    </row>
    <row r="56" spans="1:12" ht="26.25" customHeight="1">
      <c r="A56" s="120" t="s">
        <v>84</v>
      </c>
      <c r="B56" s="121">
        <v>300</v>
      </c>
      <c r="C56" s="44" t="str">
        <f>B20</f>
        <v>Lamivudine/Nevirapine/Zidovudine</v>
      </c>
      <c r="H56" s="100"/>
    </row>
    <row r="57" spans="1:12" ht="18.75">
      <c r="A57" s="120" t="s">
        <v>85</v>
      </c>
      <c r="B57" s="122">
        <f>Lamivudine!B57</f>
        <v>1059.5229999999999</v>
      </c>
      <c r="H57" s="100"/>
    </row>
    <row r="58" spans="1:12" ht="19.5" customHeight="1" thickBot="1">
      <c r="H58" s="100"/>
    </row>
    <row r="59" spans="1:12" s="10" customFormat="1" ht="27" customHeight="1" thickBot="1">
      <c r="A59" s="69" t="s">
        <v>86</v>
      </c>
      <c r="B59" s="70">
        <v>200</v>
      </c>
      <c r="C59" s="44"/>
      <c r="D59" s="123" t="s">
        <v>87</v>
      </c>
      <c r="E59" s="124" t="s">
        <v>59</v>
      </c>
      <c r="F59" s="124" t="s">
        <v>60</v>
      </c>
      <c r="G59" s="124" t="s">
        <v>88</v>
      </c>
      <c r="H59" s="73" t="s">
        <v>89</v>
      </c>
      <c r="L59" s="59"/>
    </row>
    <row r="60" spans="1:12" s="10" customFormat="1" ht="26.25" customHeight="1">
      <c r="A60" s="71" t="s">
        <v>90</v>
      </c>
      <c r="B60" s="72">
        <v>4</v>
      </c>
      <c r="C60" s="286" t="s">
        <v>91</v>
      </c>
      <c r="D60" s="289">
        <f>Lamivudine!D60</f>
        <v>1075.21</v>
      </c>
      <c r="E60" s="125">
        <v>1</v>
      </c>
      <c r="F60" s="126">
        <v>55165285</v>
      </c>
      <c r="G60" s="127">
        <f>IF(ISBLANK(F60),"-",(F60/$D$50*$D$47*$B$68)*($B$57/$D$60))</f>
        <v>306.15536356713892</v>
      </c>
      <c r="H60" s="128">
        <f t="shared" ref="H60:H71" si="0">IF(ISBLANK(F60),"-",(G60/$B$56)*100)</f>
        <v>102.05178785571299</v>
      </c>
      <c r="L60" s="59"/>
    </row>
    <row r="61" spans="1:12" s="10" customFormat="1" ht="26.25" customHeight="1">
      <c r="A61" s="71" t="s">
        <v>92</v>
      </c>
      <c r="B61" s="72">
        <v>20</v>
      </c>
      <c r="C61" s="287"/>
      <c r="D61" s="290"/>
      <c r="E61" s="129">
        <v>2</v>
      </c>
      <c r="F61" s="84">
        <v>55105300</v>
      </c>
      <c r="G61" s="130">
        <f>IF(ISBLANK(F61),"-",(F61/$D$50*$D$47*$B$68)*($B$57/$D$60))</f>
        <v>305.8224598309655</v>
      </c>
      <c r="H61" s="131">
        <f t="shared" si="0"/>
        <v>101.94081994365516</v>
      </c>
      <c r="L61" s="59"/>
    </row>
    <row r="62" spans="1:12" s="10" customFormat="1" ht="26.25" customHeight="1">
      <c r="A62" s="71" t="s">
        <v>93</v>
      </c>
      <c r="B62" s="72">
        <v>1</v>
      </c>
      <c r="C62" s="287"/>
      <c r="D62" s="290"/>
      <c r="E62" s="129">
        <v>3</v>
      </c>
      <c r="F62" s="132">
        <v>54991060</v>
      </c>
      <c r="G62" s="130">
        <f>IF(ISBLANK(F62),"-",(F62/$D$50*$D$47*$B$68)*($B$57/$D$60))</f>
        <v>305.18845261548734</v>
      </c>
      <c r="H62" s="131">
        <f t="shared" si="0"/>
        <v>101.72948420516244</v>
      </c>
      <c r="L62" s="59"/>
    </row>
    <row r="63" spans="1:12" ht="27" customHeight="1" thickBot="1">
      <c r="A63" s="71" t="s">
        <v>94</v>
      </c>
      <c r="B63" s="72">
        <v>1</v>
      </c>
      <c r="C63" s="288"/>
      <c r="D63" s="291"/>
      <c r="E63" s="133">
        <v>4</v>
      </c>
      <c r="F63" s="134"/>
      <c r="G63" s="130" t="str">
        <f>IF(ISBLANK(F63),"-",(F63/$D$50*$D$47*$B$68)*($B$57/$D$60))</f>
        <v>-</v>
      </c>
      <c r="H63" s="131" t="str">
        <f t="shared" si="0"/>
        <v>-</v>
      </c>
    </row>
    <row r="64" spans="1:12" ht="26.25" customHeight="1">
      <c r="A64" s="71" t="s">
        <v>95</v>
      </c>
      <c r="B64" s="72">
        <v>1</v>
      </c>
      <c r="C64" s="286" t="s">
        <v>96</v>
      </c>
      <c r="D64" s="289">
        <f>Lamivudine!D64</f>
        <v>1009.21</v>
      </c>
      <c r="E64" s="125">
        <v>1</v>
      </c>
      <c r="F64" s="126">
        <v>51711828</v>
      </c>
      <c r="G64" s="127">
        <f>IF(ISBLANK(F64),"-",(F64/$D$50*$D$47*$B$68)*($B$57/$D$64))</f>
        <v>305.75787121861254</v>
      </c>
      <c r="H64" s="128">
        <f t="shared" si="0"/>
        <v>101.91929040620418</v>
      </c>
    </row>
    <row r="65" spans="1:8" ht="26.25" customHeight="1">
      <c r="A65" s="71" t="s">
        <v>97</v>
      </c>
      <c r="B65" s="72">
        <v>1</v>
      </c>
      <c r="C65" s="287"/>
      <c r="D65" s="290"/>
      <c r="E65" s="129">
        <v>2</v>
      </c>
      <c r="F65" s="84">
        <v>51787019</v>
      </c>
      <c r="G65" s="130">
        <f>IF(ISBLANK(F65),"-",(F65/$D$50*$D$47*$B$68)*($B$57/$D$64))</f>
        <v>306.20245500116226</v>
      </c>
      <c r="H65" s="131">
        <f t="shared" si="0"/>
        <v>102.06748500038742</v>
      </c>
    </row>
    <row r="66" spans="1:8" ht="26.25" customHeight="1">
      <c r="A66" s="71" t="s">
        <v>98</v>
      </c>
      <c r="B66" s="72">
        <v>1</v>
      </c>
      <c r="C66" s="287"/>
      <c r="D66" s="290"/>
      <c r="E66" s="129">
        <v>3</v>
      </c>
      <c r="F66" s="84">
        <v>51694246</v>
      </c>
      <c r="G66" s="130">
        <f>IF(ISBLANK(F66),"-",(F66/$D$50*$D$47*$B$68)*($B$57/$D$64))</f>
        <v>305.65391366964002</v>
      </c>
      <c r="H66" s="131">
        <f t="shared" si="0"/>
        <v>101.88463788988</v>
      </c>
    </row>
    <row r="67" spans="1:8" ht="27" customHeight="1" thickBot="1">
      <c r="A67" s="71" t="s">
        <v>99</v>
      </c>
      <c r="B67" s="72">
        <v>1</v>
      </c>
      <c r="C67" s="288"/>
      <c r="D67" s="291"/>
      <c r="E67" s="133">
        <v>4</v>
      </c>
      <c r="F67" s="134"/>
      <c r="G67" s="135" t="str">
        <f>IF(ISBLANK(F67),"-",(F67/$D$50*$D$47*$B$68)*($B$57/$D$64))</f>
        <v>-</v>
      </c>
      <c r="H67" s="136" t="str">
        <f t="shared" si="0"/>
        <v>-</v>
      </c>
    </row>
    <row r="68" spans="1:8" ht="26.25" customHeight="1">
      <c r="A68" s="71" t="s">
        <v>100</v>
      </c>
      <c r="B68" s="137">
        <f>(B67/B66)*(B65/B64)*(B63/B62)*(B61/B60)*B59</f>
        <v>1000</v>
      </c>
      <c r="C68" s="286" t="s">
        <v>101</v>
      </c>
      <c r="D68" s="289">
        <f>Lamivudine!D68</f>
        <v>1047.04</v>
      </c>
      <c r="E68" s="125">
        <v>1</v>
      </c>
      <c r="F68" s="126">
        <v>53086449</v>
      </c>
      <c r="G68" s="127">
        <f>IF(ISBLANK(F68),"-",(F68/$D$50*$D$47*$B$68)*($B$57/$D$68))</f>
        <v>302.54480747547024</v>
      </c>
      <c r="H68" s="131">
        <f t="shared" si="0"/>
        <v>100.84826915849008</v>
      </c>
    </row>
    <row r="69" spans="1:8" ht="27" customHeight="1" thickBot="1">
      <c r="A69" s="116" t="s">
        <v>102</v>
      </c>
      <c r="B69" s="138">
        <f>(D47*B68)/B56*B57</f>
        <v>1059.5229999999999</v>
      </c>
      <c r="C69" s="287"/>
      <c r="D69" s="290"/>
      <c r="E69" s="129">
        <v>2</v>
      </c>
      <c r="F69" s="84">
        <v>53145974</v>
      </c>
      <c r="G69" s="130">
        <f>IF(ISBLANK(F69),"-",(F69/$D$50*$D$47*$B$68)*($B$57/$D$68))</f>
        <v>302.88404620784394</v>
      </c>
      <c r="H69" s="131">
        <f t="shared" si="0"/>
        <v>100.96134873594798</v>
      </c>
    </row>
    <row r="70" spans="1:8" ht="26.25" customHeight="1">
      <c r="A70" s="293" t="s">
        <v>75</v>
      </c>
      <c r="B70" s="294"/>
      <c r="C70" s="287"/>
      <c r="D70" s="290"/>
      <c r="E70" s="129">
        <v>3</v>
      </c>
      <c r="F70" s="84">
        <v>52899253</v>
      </c>
      <c r="G70" s="130">
        <f>IF(ISBLANK(F70),"-",(F70/$D$50*$D$47*$B$68)*($B$57/$D$68))</f>
        <v>301.47795936550949</v>
      </c>
      <c r="H70" s="131">
        <f t="shared" si="0"/>
        <v>100.49265312183651</v>
      </c>
    </row>
    <row r="71" spans="1:8" ht="27" customHeight="1" thickBot="1">
      <c r="A71" s="295"/>
      <c r="B71" s="296"/>
      <c r="C71" s="292"/>
      <c r="D71" s="291"/>
      <c r="E71" s="133">
        <v>4</v>
      </c>
      <c r="F71" s="134"/>
      <c r="G71" s="135" t="str">
        <f>IF(ISBLANK(F71),"-",(F71/$D$50*$D$47*$B$68)*($B$57/$D$68))</f>
        <v>-</v>
      </c>
      <c r="H71" s="136" t="str">
        <f t="shared" si="0"/>
        <v>-</v>
      </c>
    </row>
    <row r="72" spans="1:8" ht="26.25" customHeight="1">
      <c r="A72" s="100"/>
      <c r="B72" s="100"/>
      <c r="C72" s="100"/>
      <c r="D72" s="100"/>
      <c r="E72" s="100"/>
      <c r="F72" s="139" t="s">
        <v>68</v>
      </c>
      <c r="G72" s="140">
        <f>AVERAGE(G60:G71)</f>
        <v>304.63192543909219</v>
      </c>
      <c r="H72" s="141">
        <f>AVERAGE(H60:H71)</f>
        <v>101.54397514636408</v>
      </c>
    </row>
    <row r="73" spans="1:8" ht="26.25" customHeight="1">
      <c r="C73" s="100"/>
      <c r="D73" s="100"/>
      <c r="E73" s="100"/>
      <c r="F73" s="142" t="s">
        <v>81</v>
      </c>
      <c r="G73" s="143">
        <f>STDEV(G60:G71)/G72</f>
        <v>5.9389413389136538E-3</v>
      </c>
      <c r="H73" s="143">
        <f>STDEV(H60:H71)/H72</f>
        <v>5.9389413389235538E-3</v>
      </c>
    </row>
    <row r="74" spans="1:8" ht="27" customHeight="1" thickBot="1">
      <c r="A74" s="100"/>
      <c r="B74" s="100"/>
      <c r="C74" s="100"/>
      <c r="D74" s="100"/>
      <c r="E74" s="102"/>
      <c r="F74" s="144" t="s">
        <v>17</v>
      </c>
      <c r="G74" s="145">
        <f>COUNT(G60:G71)</f>
        <v>9</v>
      </c>
      <c r="H74" s="145">
        <f>COUNT(H60:H71)</f>
        <v>9</v>
      </c>
    </row>
    <row r="76" spans="1:8" ht="26.25" customHeight="1">
      <c r="A76" s="54" t="s">
        <v>103</v>
      </c>
      <c r="B76" s="55" t="s">
        <v>104</v>
      </c>
      <c r="C76" s="277" t="str">
        <f>B26</f>
        <v>Zidovudine</v>
      </c>
      <c r="D76" s="277"/>
      <c r="E76" s="44" t="s">
        <v>105</v>
      </c>
      <c r="F76" s="44"/>
      <c r="G76" s="146">
        <f>H72</f>
        <v>101.54397514636408</v>
      </c>
      <c r="H76" s="60"/>
    </row>
    <row r="77" spans="1:8" ht="18.75">
      <c r="A77" s="53" t="s">
        <v>106</v>
      </c>
      <c r="B77" s="53" t="s">
        <v>107</v>
      </c>
    </row>
    <row r="78" spans="1:8" ht="18.75">
      <c r="A78" s="53"/>
      <c r="B78" s="53"/>
    </row>
    <row r="79" spans="1:8" ht="26.25" customHeight="1">
      <c r="A79" s="54" t="s">
        <v>4</v>
      </c>
      <c r="B79" s="298" t="str">
        <f>B26</f>
        <v>Zidovudine</v>
      </c>
      <c r="C79" s="298"/>
    </row>
    <row r="80" spans="1:8" ht="26.25" customHeight="1">
      <c r="A80" s="55" t="s">
        <v>45</v>
      </c>
      <c r="B80" s="298" t="str">
        <f>B27</f>
        <v>Z1-1</v>
      </c>
      <c r="C80" s="298"/>
    </row>
    <row r="81" spans="1:12" ht="27" customHeight="1" thickBot="1">
      <c r="A81" s="55" t="s">
        <v>6</v>
      </c>
      <c r="B81" s="57">
        <f>B28</f>
        <v>99</v>
      </c>
    </row>
    <row r="82" spans="1:12" s="10" customFormat="1" ht="27" customHeight="1" thickBot="1">
      <c r="A82" s="55" t="s">
        <v>46</v>
      </c>
      <c r="B82" s="58">
        <v>0</v>
      </c>
      <c r="C82" s="274" t="s">
        <v>47</v>
      </c>
      <c r="D82" s="275"/>
      <c r="E82" s="275"/>
      <c r="F82" s="275"/>
      <c r="G82" s="276"/>
      <c r="I82" s="59"/>
      <c r="J82" s="59"/>
      <c r="K82" s="59"/>
      <c r="L82" s="59"/>
    </row>
    <row r="83" spans="1:12" s="10" customFormat="1" ht="19.5" customHeight="1" thickBot="1">
      <c r="A83" s="55" t="s">
        <v>48</v>
      </c>
      <c r="B83" s="60">
        <f>B81-B82</f>
        <v>99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>
      <c r="A84" s="55" t="s">
        <v>49</v>
      </c>
      <c r="B84" s="63">
        <v>1</v>
      </c>
      <c r="C84" s="260" t="s">
        <v>108</v>
      </c>
      <c r="D84" s="261"/>
      <c r="E84" s="261"/>
      <c r="F84" s="261"/>
      <c r="G84" s="261"/>
      <c r="H84" s="262"/>
      <c r="I84" s="59"/>
      <c r="J84" s="59"/>
      <c r="K84" s="59"/>
      <c r="L84" s="59"/>
    </row>
    <row r="85" spans="1:12" s="10" customFormat="1" ht="27" customHeight="1" thickBot="1">
      <c r="A85" s="55" t="s">
        <v>51</v>
      </c>
      <c r="B85" s="63">
        <v>1</v>
      </c>
      <c r="C85" s="260" t="s">
        <v>109</v>
      </c>
      <c r="D85" s="261"/>
      <c r="E85" s="261"/>
      <c r="F85" s="261"/>
      <c r="G85" s="261"/>
      <c r="H85" s="262"/>
      <c r="I85" s="59"/>
      <c r="J85" s="59"/>
      <c r="K85" s="59"/>
      <c r="L85" s="59"/>
    </row>
    <row r="86" spans="1:12" s="10" customFormat="1" ht="18.75">
      <c r="A86" s="55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>
      <c r="A87" s="55" t="s">
        <v>53</v>
      </c>
      <c r="B87" s="68">
        <f>B84/B85</f>
        <v>1</v>
      </c>
      <c r="C87" s="44" t="s">
        <v>54</v>
      </c>
      <c r="D87" s="44"/>
      <c r="E87" s="44"/>
      <c r="F87" s="44"/>
      <c r="G87" s="44"/>
      <c r="I87" s="59"/>
      <c r="J87" s="59"/>
      <c r="K87" s="59"/>
      <c r="L87" s="59"/>
    </row>
    <row r="88" spans="1:12" ht="19.5" customHeight="1" thickBot="1">
      <c r="A88" s="53"/>
      <c r="B88" s="53"/>
    </row>
    <row r="89" spans="1:12" ht="27" customHeight="1" thickBot="1">
      <c r="A89" s="69" t="s">
        <v>55</v>
      </c>
      <c r="B89" s="70">
        <v>100</v>
      </c>
      <c r="D89" s="147" t="s">
        <v>56</v>
      </c>
      <c r="E89" s="148"/>
      <c r="F89" s="278" t="s">
        <v>57</v>
      </c>
      <c r="G89" s="280"/>
    </row>
    <row r="90" spans="1:12" ht="27" customHeight="1" thickBot="1">
      <c r="A90" s="71" t="s">
        <v>58</v>
      </c>
      <c r="B90" s="72">
        <v>1</v>
      </c>
      <c r="C90" s="149" t="s">
        <v>59</v>
      </c>
      <c r="D90" s="74" t="s">
        <v>60</v>
      </c>
      <c r="E90" s="75" t="s">
        <v>61</v>
      </c>
      <c r="F90" s="74" t="s">
        <v>60</v>
      </c>
      <c r="G90" s="150" t="s">
        <v>61</v>
      </c>
      <c r="I90" s="77" t="s">
        <v>62</v>
      </c>
    </row>
    <row r="91" spans="1:12" ht="26.25" customHeight="1">
      <c r="A91" s="71" t="s">
        <v>63</v>
      </c>
      <c r="B91" s="72">
        <v>1</v>
      </c>
      <c r="C91" s="151">
        <v>1</v>
      </c>
      <c r="D91" s="315">
        <v>93430894</v>
      </c>
      <c r="E91" s="80">
        <f>IF(ISBLANK(D91),"-",$D$101/$D$98*D91)</f>
        <v>105706362.45972264</v>
      </c>
      <c r="F91" s="315">
        <v>92087794</v>
      </c>
      <c r="G91" s="81">
        <f>IF(ISBLANK(F91),"-",$D$101/$F$98*F91)</f>
        <v>106003388.87449996</v>
      </c>
      <c r="I91" s="82"/>
    </row>
    <row r="92" spans="1:12" ht="26.25" customHeight="1">
      <c r="A92" s="71" t="s">
        <v>64</v>
      </c>
      <c r="B92" s="72">
        <v>1</v>
      </c>
      <c r="C92" s="100">
        <v>2</v>
      </c>
      <c r="D92" s="316">
        <v>93437543</v>
      </c>
      <c r="E92" s="85">
        <f>IF(ISBLANK(D92),"-",$D$101/$D$98*D92)</f>
        <v>105713885.04217802</v>
      </c>
      <c r="F92" s="316">
        <v>92166388</v>
      </c>
      <c r="G92" s="86">
        <f>IF(ISBLANK(F92),"-",$D$101/$F$98*F92)</f>
        <v>106093859.39163715</v>
      </c>
      <c r="I92" s="281">
        <f>ABS((F96/D96*D95)-F95)/D95</f>
        <v>1.6559882727218078E-3</v>
      </c>
    </row>
    <row r="93" spans="1:12" ht="26.25" customHeight="1">
      <c r="A93" s="71" t="s">
        <v>65</v>
      </c>
      <c r="B93" s="72">
        <v>1</v>
      </c>
      <c r="C93" s="100">
        <v>3</v>
      </c>
      <c r="D93" s="316">
        <v>93935809</v>
      </c>
      <c r="E93" s="85">
        <f>IF(ISBLANK(D93),"-",$D$101/$D$98*D93)</f>
        <v>106277615.98964553</v>
      </c>
      <c r="F93" s="316">
        <v>92202903</v>
      </c>
      <c r="G93" s="86">
        <f>IF(ISBLANK(F93),"-",$D$101/$F$98*F93)</f>
        <v>106135892.25589223</v>
      </c>
      <c r="I93" s="281"/>
    </row>
    <row r="94" spans="1:12" ht="27" customHeight="1" thickBot="1">
      <c r="A94" s="71" t="s">
        <v>66</v>
      </c>
      <c r="B94" s="72">
        <v>1</v>
      </c>
      <c r="C94" s="152">
        <v>4</v>
      </c>
      <c r="D94" s="317"/>
      <c r="E94" s="89" t="str">
        <f>IF(ISBLANK(D94),"-",$D$101/$D$98*D94)</f>
        <v>-</v>
      </c>
      <c r="F94" s="318"/>
      <c r="G94" s="90" t="str">
        <f>IF(ISBLANK(F94),"-",$D$101/$F$98*F94)</f>
        <v>-</v>
      </c>
      <c r="I94" s="91"/>
    </row>
    <row r="95" spans="1:12" ht="27" customHeight="1" thickBot="1">
      <c r="A95" s="71" t="s">
        <v>67</v>
      </c>
      <c r="B95" s="72">
        <v>1</v>
      </c>
      <c r="C95" s="55" t="s">
        <v>68</v>
      </c>
      <c r="D95" s="153">
        <f>AVERAGE(D91:D94)</f>
        <v>93601415.333333328</v>
      </c>
      <c r="E95" s="94">
        <f>AVERAGE(E91:E94)</f>
        <v>105899287.8305154</v>
      </c>
      <c r="F95" s="154">
        <f>AVERAGE(F91:F94)</f>
        <v>92152361.666666672</v>
      </c>
      <c r="G95" s="155">
        <f>AVERAGE(G91:G94)</f>
        <v>106077713.50734311</v>
      </c>
    </row>
    <row r="96" spans="1:12" ht="26.25" customHeight="1">
      <c r="A96" s="71" t="s">
        <v>69</v>
      </c>
      <c r="B96" s="57">
        <v>1</v>
      </c>
      <c r="C96" s="156" t="s">
        <v>110</v>
      </c>
      <c r="D96" s="157">
        <v>29.76</v>
      </c>
      <c r="E96" s="44"/>
      <c r="F96" s="97">
        <v>29.25</v>
      </c>
    </row>
    <row r="97" spans="1:10" ht="26.25" customHeight="1">
      <c r="A97" s="71" t="s">
        <v>71</v>
      </c>
      <c r="B97" s="57">
        <v>1</v>
      </c>
      <c r="C97" s="158" t="s">
        <v>111</v>
      </c>
      <c r="D97" s="159">
        <f>D96*$B$87</f>
        <v>29.76</v>
      </c>
      <c r="E97" s="100"/>
      <c r="F97" s="99">
        <f>F96*$B$87</f>
        <v>29.25</v>
      </c>
    </row>
    <row r="98" spans="1:10" ht="19.5" customHeight="1" thickBot="1">
      <c r="A98" s="71" t="s">
        <v>73</v>
      </c>
      <c r="B98" s="100">
        <f>(B97/B96)*(B95/B94)*(B93/B92)*(B91/B90)*B89</f>
        <v>100</v>
      </c>
      <c r="C98" s="158" t="s">
        <v>112</v>
      </c>
      <c r="D98" s="160">
        <f>D97*$B$83/100</f>
        <v>29.462400000000002</v>
      </c>
      <c r="E98" s="102"/>
      <c r="F98" s="101">
        <f>F97*$B$83/100</f>
        <v>28.9575</v>
      </c>
    </row>
    <row r="99" spans="1:10" ht="19.5" customHeight="1" thickBot="1">
      <c r="A99" s="282" t="s">
        <v>75</v>
      </c>
      <c r="B99" s="299"/>
      <c r="C99" s="158" t="s">
        <v>113</v>
      </c>
      <c r="D99" s="161">
        <f>D98/$B$98</f>
        <v>0.294624</v>
      </c>
      <c r="E99" s="102"/>
      <c r="F99" s="105">
        <f>F98/$B$98</f>
        <v>0.28957499999999997</v>
      </c>
      <c r="H99" s="34"/>
    </row>
    <row r="100" spans="1:10" ht="19.5" customHeight="1" thickBot="1">
      <c r="A100" s="284"/>
      <c r="B100" s="300"/>
      <c r="C100" s="158" t="s">
        <v>77</v>
      </c>
      <c r="D100" s="162">
        <f>$B$56/$B$116</f>
        <v>0.33333333333333331</v>
      </c>
      <c r="F100" s="110"/>
      <c r="G100" s="163"/>
      <c r="H100" s="34"/>
    </row>
    <row r="101" spans="1:10" ht="18.75">
      <c r="C101" s="158" t="s">
        <v>78</v>
      </c>
      <c r="D101" s="159">
        <f>D100*$B$98</f>
        <v>33.333333333333329</v>
      </c>
      <c r="F101" s="110"/>
      <c r="H101" s="34"/>
    </row>
    <row r="102" spans="1:10" ht="19.5" customHeight="1" thickBot="1">
      <c r="C102" s="164" t="s">
        <v>79</v>
      </c>
      <c r="D102" s="165">
        <f>D101/B34</f>
        <v>33.333333333333329</v>
      </c>
      <c r="F102" s="114"/>
      <c r="H102" s="34"/>
      <c r="J102" s="166"/>
    </row>
    <row r="103" spans="1:10" ht="18.75">
      <c r="C103" s="167" t="s">
        <v>114</v>
      </c>
      <c r="D103" s="168">
        <f>AVERAGE(E91:E94,G91:G94)</f>
        <v>105988500.66892926</v>
      </c>
      <c r="F103" s="114"/>
      <c r="G103" s="163"/>
      <c r="H103" s="34"/>
      <c r="J103" s="169"/>
    </row>
    <row r="104" spans="1:10" ht="18.75">
      <c r="C104" s="142" t="s">
        <v>81</v>
      </c>
      <c r="D104" s="170">
        <f>STDEV(E91:E94,G91:G94)/D103</f>
        <v>2.199180760603324E-3</v>
      </c>
      <c r="F104" s="114"/>
      <c r="H104" s="34"/>
      <c r="J104" s="169"/>
    </row>
    <row r="105" spans="1:10" ht="19.5" customHeight="1" thickBot="1">
      <c r="C105" s="144" t="s">
        <v>17</v>
      </c>
      <c r="D105" s="171">
        <f>COUNT(E91:E94,G91:G94)</f>
        <v>6</v>
      </c>
      <c r="F105" s="114"/>
      <c r="H105" s="34"/>
      <c r="J105" s="169"/>
    </row>
    <row r="106" spans="1:10" ht="19.5" customHeight="1" thickBot="1">
      <c r="A106" s="118"/>
      <c r="B106" s="118"/>
      <c r="C106" s="118"/>
      <c r="D106" s="118"/>
      <c r="E106" s="118"/>
    </row>
    <row r="107" spans="1:10" ht="27" customHeight="1" thickBot="1">
      <c r="A107" s="69" t="s">
        <v>115</v>
      </c>
      <c r="B107" s="70">
        <v>900</v>
      </c>
      <c r="C107" s="124" t="s">
        <v>116</v>
      </c>
      <c r="D107" s="124" t="s">
        <v>60</v>
      </c>
      <c r="E107" s="124" t="s">
        <v>117</v>
      </c>
      <c r="F107" s="172" t="s">
        <v>118</v>
      </c>
    </row>
    <row r="108" spans="1:10" ht="26.25" customHeight="1">
      <c r="A108" s="71" t="s">
        <v>119</v>
      </c>
      <c r="B108" s="72">
        <v>1</v>
      </c>
      <c r="C108" s="125">
        <v>1</v>
      </c>
      <c r="D108" s="173">
        <v>102216090</v>
      </c>
      <c r="E108" s="174">
        <f t="shared" ref="E108:E113" si="1">IF(ISBLANK(D108),"-",D108/$D$103*$D$100*$B$116)</f>
        <v>289.32220765898097</v>
      </c>
      <c r="F108" s="175">
        <f t="shared" ref="F108:F113" si="2">IF(ISBLANK(D108), "-", (E108/$B$56)*100)</f>
        <v>96.440735886326991</v>
      </c>
    </row>
    <row r="109" spans="1:10" ht="26.25" customHeight="1">
      <c r="A109" s="71" t="s">
        <v>92</v>
      </c>
      <c r="B109" s="72">
        <v>1</v>
      </c>
      <c r="C109" s="129">
        <v>2</v>
      </c>
      <c r="D109" s="176">
        <v>102226670</v>
      </c>
      <c r="E109" s="177">
        <f t="shared" si="1"/>
        <v>289.35215430394692</v>
      </c>
      <c r="F109" s="178">
        <f t="shared" si="2"/>
        <v>96.45071810131563</v>
      </c>
    </row>
    <row r="110" spans="1:10" ht="26.25" customHeight="1">
      <c r="A110" s="71" t="s">
        <v>93</v>
      </c>
      <c r="B110" s="72">
        <v>1</v>
      </c>
      <c r="C110" s="129">
        <v>3</v>
      </c>
      <c r="D110" s="176">
        <v>102072043</v>
      </c>
      <c r="E110" s="177">
        <f t="shared" si="1"/>
        <v>288.91448323862164</v>
      </c>
      <c r="F110" s="178">
        <f t="shared" si="2"/>
        <v>96.304827746207209</v>
      </c>
    </row>
    <row r="111" spans="1:10" ht="26.25" customHeight="1">
      <c r="A111" s="71" t="s">
        <v>94</v>
      </c>
      <c r="B111" s="72">
        <v>1</v>
      </c>
      <c r="C111" s="129">
        <v>4</v>
      </c>
      <c r="D111" s="176">
        <v>101408766</v>
      </c>
      <c r="E111" s="177">
        <f t="shared" si="1"/>
        <v>287.03708051338111</v>
      </c>
      <c r="F111" s="178">
        <f t="shared" si="2"/>
        <v>95.6790268377937</v>
      </c>
    </row>
    <row r="112" spans="1:10" ht="26.25" customHeight="1">
      <c r="A112" s="71" t="s">
        <v>95</v>
      </c>
      <c r="B112" s="72">
        <v>1</v>
      </c>
      <c r="C112" s="129">
        <v>5</v>
      </c>
      <c r="D112" s="176">
        <v>103446904</v>
      </c>
      <c r="E112" s="177">
        <f t="shared" si="1"/>
        <v>292.80602144698224</v>
      </c>
      <c r="F112" s="178">
        <f t="shared" si="2"/>
        <v>97.60200714899409</v>
      </c>
    </row>
    <row r="113" spans="1:10" ht="27" customHeight="1" thickBot="1">
      <c r="A113" s="71" t="s">
        <v>97</v>
      </c>
      <c r="B113" s="72">
        <v>1</v>
      </c>
      <c r="C113" s="133">
        <v>6</v>
      </c>
      <c r="D113" s="179">
        <v>102006730</v>
      </c>
      <c r="E113" s="180">
        <f t="shared" si="1"/>
        <v>288.72961507012849</v>
      </c>
      <c r="F113" s="181">
        <f t="shared" si="2"/>
        <v>96.243205023376163</v>
      </c>
    </row>
    <row r="114" spans="1:10" ht="27" customHeight="1" thickBot="1">
      <c r="A114" s="71" t="s">
        <v>98</v>
      </c>
      <c r="B114" s="72">
        <v>1</v>
      </c>
      <c r="C114" s="182"/>
      <c r="D114" s="100"/>
      <c r="E114" s="44"/>
      <c r="F114" s="178"/>
    </row>
    <row r="115" spans="1:10" ht="26.25" customHeight="1">
      <c r="A115" s="71" t="s">
        <v>99</v>
      </c>
      <c r="B115" s="72">
        <v>1</v>
      </c>
      <c r="C115" s="182"/>
      <c r="D115" s="183" t="s">
        <v>68</v>
      </c>
      <c r="E115" s="184">
        <f>AVERAGE(E108:E113)</f>
        <v>289.36026037200691</v>
      </c>
      <c r="F115" s="185">
        <f>AVERAGE(F108:F113)</f>
        <v>96.453420124002307</v>
      </c>
    </row>
    <row r="116" spans="1:10" ht="27" customHeight="1" thickBot="1">
      <c r="A116" s="71" t="s">
        <v>100</v>
      </c>
      <c r="B116" s="83">
        <f>(B115/B114)*(B113/B112)*(B111/B110)*(B109/B108)*B107</f>
        <v>900</v>
      </c>
      <c r="C116" s="186"/>
      <c r="D116" s="187" t="s">
        <v>81</v>
      </c>
      <c r="E116" s="143">
        <f>STDEV(E108:E113)/E115</f>
        <v>6.5330906320353625E-3</v>
      </c>
      <c r="F116" s="188">
        <f>STDEV(F108:F113)/F115</f>
        <v>6.5330906320313709E-3</v>
      </c>
      <c r="I116" s="44"/>
    </row>
    <row r="117" spans="1:10" ht="27" customHeight="1" thickBot="1">
      <c r="A117" s="282" t="s">
        <v>75</v>
      </c>
      <c r="B117" s="283"/>
      <c r="C117" s="189"/>
      <c r="D117" s="144" t="s">
        <v>17</v>
      </c>
      <c r="E117" s="190">
        <f>COUNT(E108:E113)</f>
        <v>6</v>
      </c>
      <c r="F117" s="191">
        <f>COUNT(F108:F113)</f>
        <v>6</v>
      </c>
      <c r="I117" s="44"/>
      <c r="J117" s="169"/>
    </row>
    <row r="118" spans="1:10" ht="26.25" customHeight="1" thickBot="1">
      <c r="A118" s="284"/>
      <c r="B118" s="285"/>
      <c r="C118" s="44"/>
      <c r="D118" s="192"/>
      <c r="E118" s="301" t="s">
        <v>120</v>
      </c>
      <c r="F118" s="302"/>
      <c r="G118" s="44"/>
      <c r="H118" s="44"/>
      <c r="I118" s="44"/>
    </row>
    <row r="119" spans="1:10" ht="25.5" customHeight="1">
      <c r="A119" s="193"/>
      <c r="B119" s="67"/>
      <c r="C119" s="44"/>
      <c r="D119" s="187" t="s">
        <v>121</v>
      </c>
      <c r="E119" s="194">
        <f>MIN(E108:E113)</f>
        <v>287.03708051338111</v>
      </c>
      <c r="F119" s="195">
        <f>MIN(F108:F113)</f>
        <v>95.6790268377937</v>
      </c>
      <c r="G119" s="44"/>
      <c r="H119" s="44"/>
      <c r="I119" s="44"/>
    </row>
    <row r="120" spans="1:10" ht="24" customHeight="1" thickBot="1">
      <c r="A120" s="193"/>
      <c r="B120" s="67"/>
      <c r="C120" s="44"/>
      <c r="D120" s="111" t="s">
        <v>122</v>
      </c>
      <c r="E120" s="196">
        <f>MAX(E108:E113)</f>
        <v>292.80602144698224</v>
      </c>
      <c r="F120" s="197">
        <f>MAX(F108:F113)</f>
        <v>97.60200714899409</v>
      </c>
      <c r="G120" s="44"/>
      <c r="H120" s="44"/>
      <c r="I120" s="44"/>
    </row>
    <row r="121" spans="1:10" ht="27" customHeight="1">
      <c r="A121" s="193"/>
      <c r="B121" s="67"/>
      <c r="C121" s="44"/>
      <c r="D121" s="44"/>
      <c r="E121" s="44"/>
      <c r="F121" s="100"/>
      <c r="G121" s="44"/>
      <c r="H121" s="44"/>
      <c r="I121" s="44"/>
    </row>
    <row r="122" spans="1:10" ht="25.5" customHeight="1">
      <c r="A122" s="193"/>
      <c r="B122" s="67"/>
      <c r="C122" s="44"/>
      <c r="D122" s="44"/>
      <c r="E122" s="44"/>
      <c r="F122" s="100"/>
      <c r="G122" s="44"/>
      <c r="H122" s="44"/>
      <c r="I122" s="44"/>
    </row>
    <row r="123" spans="1:10" ht="18.75">
      <c r="A123" s="193"/>
      <c r="B123" s="67"/>
      <c r="C123" s="44"/>
      <c r="D123" s="44"/>
      <c r="E123" s="44"/>
      <c r="F123" s="100"/>
      <c r="G123" s="44"/>
      <c r="H123" s="44"/>
      <c r="I123" s="44"/>
    </row>
    <row r="124" spans="1:10" ht="45.75" customHeight="1">
      <c r="A124" s="54" t="s">
        <v>103</v>
      </c>
      <c r="B124" s="55" t="s">
        <v>123</v>
      </c>
      <c r="C124" s="277" t="str">
        <f>B26</f>
        <v>Zidovudine</v>
      </c>
      <c r="D124" s="277"/>
      <c r="E124" s="44" t="s">
        <v>124</v>
      </c>
      <c r="F124" s="44"/>
      <c r="G124" s="198">
        <f>F115</f>
        <v>96.453420124002307</v>
      </c>
      <c r="H124" s="44"/>
      <c r="I124" s="44"/>
    </row>
    <row r="125" spans="1:10" ht="45.75" customHeight="1">
      <c r="A125" s="54"/>
      <c r="B125" s="55" t="s">
        <v>125</v>
      </c>
      <c r="C125" s="55" t="s">
        <v>126</v>
      </c>
      <c r="D125" s="198">
        <f>MIN(F108:F113)</f>
        <v>95.6790268377937</v>
      </c>
      <c r="E125" s="55" t="s">
        <v>127</v>
      </c>
      <c r="F125" s="198">
        <f>MAX(F108:F113)</f>
        <v>97.60200714899409</v>
      </c>
      <c r="G125" s="199"/>
      <c r="H125" s="44"/>
      <c r="I125" s="44"/>
    </row>
    <row r="126" spans="1:10" ht="19.5" customHeight="1" thickBot="1">
      <c r="A126" s="200"/>
      <c r="B126" s="200"/>
      <c r="C126" s="201"/>
      <c r="D126" s="201"/>
      <c r="E126" s="201"/>
      <c r="F126" s="201"/>
      <c r="G126" s="201"/>
      <c r="H126" s="201"/>
    </row>
    <row r="127" spans="1:10" ht="18.75">
      <c r="B127" s="297" t="s">
        <v>23</v>
      </c>
      <c r="C127" s="297"/>
      <c r="E127" s="149" t="s">
        <v>24</v>
      </c>
      <c r="F127" s="202"/>
      <c r="G127" s="297" t="s">
        <v>25</v>
      </c>
      <c r="H127" s="297"/>
    </row>
    <row r="128" spans="1:10" ht="69.95" customHeight="1">
      <c r="A128" s="54" t="s">
        <v>26</v>
      </c>
      <c r="B128" s="203"/>
      <c r="C128" s="203"/>
      <c r="E128" s="203"/>
      <c r="F128" s="44"/>
      <c r="G128" s="203"/>
      <c r="H128" s="203"/>
    </row>
    <row r="129" spans="1:9" ht="69.95" customHeight="1">
      <c r="A129" s="54" t="s">
        <v>27</v>
      </c>
      <c r="B129" s="204"/>
      <c r="C129" s="204"/>
      <c r="E129" s="204"/>
      <c r="F129" s="44"/>
      <c r="G129" s="205"/>
      <c r="H129" s="205"/>
    </row>
    <row r="130" spans="1:9" ht="18.75">
      <c r="A130" s="100"/>
      <c r="B130" s="100"/>
      <c r="C130" s="100"/>
      <c r="D130" s="100"/>
      <c r="E130" s="100"/>
      <c r="F130" s="102"/>
      <c r="G130" s="100"/>
      <c r="H130" s="100"/>
      <c r="I130" s="44"/>
    </row>
    <row r="131" spans="1:9" ht="18.75">
      <c r="A131" s="100"/>
      <c r="B131" s="100"/>
      <c r="C131" s="100"/>
      <c r="D131" s="100"/>
      <c r="E131" s="100"/>
      <c r="F131" s="102"/>
      <c r="G131" s="100"/>
      <c r="H131" s="100"/>
      <c r="I131" s="44"/>
    </row>
    <row r="132" spans="1:9" ht="18.75">
      <c r="A132" s="100"/>
      <c r="B132" s="100"/>
      <c r="C132" s="100"/>
      <c r="D132" s="100"/>
      <c r="E132" s="100"/>
      <c r="F132" s="102"/>
      <c r="G132" s="100"/>
      <c r="H132" s="100"/>
      <c r="I132" s="44"/>
    </row>
    <row r="133" spans="1:9" ht="18.75">
      <c r="A133" s="100"/>
      <c r="B133" s="100"/>
      <c r="C133" s="100"/>
      <c r="D133" s="100"/>
      <c r="E133" s="100"/>
      <c r="F133" s="102"/>
      <c r="G133" s="100"/>
      <c r="H133" s="100"/>
      <c r="I133" s="44"/>
    </row>
    <row r="134" spans="1:9" ht="18.75">
      <c r="A134" s="100"/>
      <c r="B134" s="100"/>
      <c r="C134" s="100"/>
      <c r="D134" s="100"/>
      <c r="E134" s="100"/>
      <c r="F134" s="102"/>
      <c r="G134" s="100"/>
      <c r="H134" s="100"/>
      <c r="I134" s="44"/>
    </row>
    <row r="135" spans="1:9" ht="18.75">
      <c r="A135" s="100"/>
      <c r="B135" s="100"/>
      <c r="C135" s="100"/>
      <c r="D135" s="100"/>
      <c r="E135" s="100"/>
      <c r="F135" s="102"/>
      <c r="G135" s="100"/>
      <c r="H135" s="100"/>
      <c r="I135" s="44"/>
    </row>
    <row r="136" spans="1:9" ht="18.75">
      <c r="A136" s="100"/>
      <c r="B136" s="100"/>
      <c r="C136" s="100"/>
      <c r="D136" s="100"/>
      <c r="E136" s="100"/>
      <c r="F136" s="102"/>
      <c r="G136" s="100"/>
      <c r="H136" s="100"/>
      <c r="I136" s="44"/>
    </row>
    <row r="137" spans="1:9" ht="18.75">
      <c r="A137" s="100"/>
      <c r="B137" s="100"/>
      <c r="C137" s="100"/>
      <c r="D137" s="100"/>
      <c r="E137" s="100"/>
      <c r="F137" s="102"/>
      <c r="G137" s="100"/>
      <c r="H137" s="100"/>
      <c r="I137" s="44"/>
    </row>
    <row r="138" spans="1:9" ht="18.75">
      <c r="A138" s="100"/>
      <c r="B138" s="100"/>
      <c r="C138" s="100"/>
      <c r="D138" s="100"/>
      <c r="E138" s="100"/>
      <c r="F138" s="102"/>
      <c r="G138" s="100"/>
      <c r="H138" s="100"/>
      <c r="I138" s="44"/>
    </row>
    <row r="250" spans="1:1">
      <c r="A250" s="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9" operator="greaterThan">
      <formula>0.02</formula>
    </cfRule>
  </conditionalFormatting>
  <conditionalFormatting sqref="D51">
    <cfRule type="cellIs" dxfId="16" priority="8" operator="greaterThan">
      <formula>0.02</formula>
    </cfRule>
  </conditionalFormatting>
  <conditionalFormatting sqref="G73">
    <cfRule type="cellIs" dxfId="15" priority="7" operator="greaterThan">
      <formula>0.02</formula>
    </cfRule>
  </conditionalFormatting>
  <conditionalFormatting sqref="H73">
    <cfRule type="cellIs" dxfId="14" priority="6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4" operator="lessThanOrEqual">
      <formula>0.02</formula>
    </cfRule>
  </conditionalFormatting>
  <conditionalFormatting sqref="I39">
    <cfRule type="cellIs" dxfId="11" priority="3" operator="greaterThan">
      <formula>0.02</formula>
    </cfRule>
  </conditionalFormatting>
  <conditionalFormatting sqref="I92">
    <cfRule type="cellIs" dxfId="10" priority="2" operator="lessThanOrEqual">
      <formula>0.02</formula>
    </cfRule>
  </conditionalFormatting>
  <conditionalFormatting sqref="I92">
    <cfRule type="cellIs" dxfId="9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zoomScale="40" zoomScaleNormal="60" zoomScaleSheetLayoutView="40" zoomScalePageLayoutView="55" workbookViewId="0">
      <selection activeCell="H119" sqref="H119"/>
    </sheetView>
  </sheetViews>
  <sheetFormatPr defaultColWidth="9.140625" defaultRowHeight="13.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6"/>
  </cols>
  <sheetData>
    <row r="1" spans="1:9" ht="18.75" customHeight="1">
      <c r="A1" s="263" t="s">
        <v>42</v>
      </c>
      <c r="B1" s="263"/>
      <c r="C1" s="263"/>
      <c r="D1" s="263"/>
      <c r="E1" s="263"/>
      <c r="F1" s="263"/>
      <c r="G1" s="263"/>
      <c r="H1" s="263"/>
      <c r="I1" s="263"/>
    </row>
    <row r="2" spans="1:9" ht="18.75" customHeight="1">
      <c r="A2" s="263"/>
      <c r="B2" s="263"/>
      <c r="C2" s="263"/>
      <c r="D2" s="263"/>
      <c r="E2" s="263"/>
      <c r="F2" s="263"/>
      <c r="G2" s="263"/>
      <c r="H2" s="263"/>
      <c r="I2" s="263"/>
    </row>
    <row r="3" spans="1:9" ht="18.75" customHeight="1">
      <c r="A3" s="263"/>
      <c r="B3" s="263"/>
      <c r="C3" s="263"/>
      <c r="D3" s="263"/>
      <c r="E3" s="263"/>
      <c r="F3" s="263"/>
      <c r="G3" s="263"/>
      <c r="H3" s="263"/>
      <c r="I3" s="263"/>
    </row>
    <row r="4" spans="1:9" ht="18.75" customHeight="1">
      <c r="A4" s="263"/>
      <c r="B4" s="263"/>
      <c r="C4" s="263"/>
      <c r="D4" s="263"/>
      <c r="E4" s="263"/>
      <c r="F4" s="263"/>
      <c r="G4" s="263"/>
      <c r="H4" s="263"/>
      <c r="I4" s="263"/>
    </row>
    <row r="5" spans="1:9" ht="18.75" customHeight="1">
      <c r="A5" s="263"/>
      <c r="B5" s="263"/>
      <c r="C5" s="263"/>
      <c r="D5" s="263"/>
      <c r="E5" s="263"/>
      <c r="F5" s="263"/>
      <c r="G5" s="263"/>
      <c r="H5" s="263"/>
      <c r="I5" s="263"/>
    </row>
    <row r="6" spans="1:9" ht="18.75" customHeight="1">
      <c r="A6" s="263"/>
      <c r="B6" s="263"/>
      <c r="C6" s="263"/>
      <c r="D6" s="263"/>
      <c r="E6" s="263"/>
      <c r="F6" s="263"/>
      <c r="G6" s="263"/>
      <c r="H6" s="263"/>
      <c r="I6" s="263"/>
    </row>
    <row r="7" spans="1:9" ht="18.75" customHeight="1">
      <c r="A7" s="263"/>
      <c r="B7" s="263"/>
      <c r="C7" s="263"/>
      <c r="D7" s="263"/>
      <c r="E7" s="263"/>
      <c r="F7" s="263"/>
      <c r="G7" s="263"/>
      <c r="H7" s="263"/>
      <c r="I7" s="263"/>
    </row>
    <row r="8" spans="1:9">
      <c r="A8" s="264" t="s">
        <v>43</v>
      </c>
      <c r="B8" s="264"/>
      <c r="C8" s="264"/>
      <c r="D8" s="264"/>
      <c r="E8" s="264"/>
      <c r="F8" s="264"/>
      <c r="G8" s="264"/>
      <c r="H8" s="264"/>
      <c r="I8" s="264"/>
    </row>
    <row r="9" spans="1:9">
      <c r="A9" s="264"/>
      <c r="B9" s="264"/>
      <c r="C9" s="264"/>
      <c r="D9" s="264"/>
      <c r="E9" s="264"/>
      <c r="F9" s="264"/>
      <c r="G9" s="264"/>
      <c r="H9" s="264"/>
      <c r="I9" s="264"/>
    </row>
    <row r="10" spans="1:9">
      <c r="A10" s="264"/>
      <c r="B10" s="264"/>
      <c r="C10" s="264"/>
      <c r="D10" s="264"/>
      <c r="E10" s="264"/>
      <c r="F10" s="264"/>
      <c r="G10" s="264"/>
      <c r="H10" s="264"/>
      <c r="I10" s="264"/>
    </row>
    <row r="11" spans="1:9">
      <c r="A11" s="264"/>
      <c r="B11" s="264"/>
      <c r="C11" s="264"/>
      <c r="D11" s="264"/>
      <c r="E11" s="264"/>
      <c r="F11" s="264"/>
      <c r="G11" s="264"/>
      <c r="H11" s="264"/>
      <c r="I11" s="264"/>
    </row>
    <row r="12" spans="1:9">
      <c r="A12" s="264"/>
      <c r="B12" s="264"/>
      <c r="C12" s="264"/>
      <c r="D12" s="264"/>
      <c r="E12" s="264"/>
      <c r="F12" s="264"/>
      <c r="G12" s="264"/>
      <c r="H12" s="264"/>
      <c r="I12" s="264"/>
    </row>
    <row r="13" spans="1:9">
      <c r="A13" s="264"/>
      <c r="B13" s="264"/>
      <c r="C13" s="264"/>
      <c r="D13" s="264"/>
      <c r="E13" s="264"/>
      <c r="F13" s="264"/>
      <c r="G13" s="264"/>
      <c r="H13" s="264"/>
      <c r="I13" s="264"/>
    </row>
    <row r="14" spans="1:9">
      <c r="A14" s="264"/>
      <c r="B14" s="264"/>
      <c r="C14" s="264"/>
      <c r="D14" s="264"/>
      <c r="E14" s="264"/>
      <c r="F14" s="264"/>
      <c r="G14" s="264"/>
      <c r="H14" s="264"/>
      <c r="I14" s="264"/>
    </row>
    <row r="15" spans="1:9" ht="19.5" customHeight="1" thickBot="1">
      <c r="A15" s="44"/>
    </row>
    <row r="16" spans="1:9" ht="19.5" customHeight="1" thickBot="1">
      <c r="A16" s="265" t="s">
        <v>28</v>
      </c>
      <c r="B16" s="266"/>
      <c r="C16" s="266"/>
      <c r="D16" s="266"/>
      <c r="E16" s="266"/>
      <c r="F16" s="266"/>
      <c r="G16" s="266"/>
      <c r="H16" s="267"/>
    </row>
    <row r="17" spans="1:14" ht="20.25" customHeight="1">
      <c r="A17" s="268" t="s">
        <v>44</v>
      </c>
      <c r="B17" s="268"/>
      <c r="C17" s="268"/>
      <c r="D17" s="268"/>
      <c r="E17" s="268"/>
      <c r="F17" s="268"/>
      <c r="G17" s="268"/>
      <c r="H17" s="268"/>
    </row>
    <row r="18" spans="1:14" ht="26.25" customHeight="1">
      <c r="A18" s="45" t="s">
        <v>30</v>
      </c>
      <c r="B18" s="272" t="str">
        <f>Lamivudine!B18</f>
        <v>LAMIVUDINE, NEVIRAPINE AND ZIDOVUDINE TABLETS</v>
      </c>
      <c r="C18" s="272"/>
      <c r="D18" s="46"/>
      <c r="E18" s="47"/>
      <c r="F18" s="48"/>
      <c r="G18" s="48"/>
      <c r="H18" s="48"/>
    </row>
    <row r="19" spans="1:14" ht="26.25" customHeight="1">
      <c r="A19" s="45" t="s">
        <v>31</v>
      </c>
      <c r="B19" s="49" t="str">
        <f>Lamivudine!B19</f>
        <v>NDQB201610186</v>
      </c>
      <c r="C19" s="48">
        <v>1</v>
      </c>
      <c r="D19" s="48"/>
      <c r="E19" s="48"/>
      <c r="F19" s="48"/>
      <c r="G19" s="48"/>
      <c r="H19" s="48"/>
    </row>
    <row r="20" spans="1:14" ht="26.25" customHeight="1">
      <c r="A20" s="45" t="s">
        <v>32</v>
      </c>
      <c r="B20" s="270" t="s">
        <v>135</v>
      </c>
      <c r="C20" s="270"/>
      <c r="D20" s="48"/>
      <c r="E20" s="48"/>
      <c r="F20" s="48"/>
      <c r="G20" s="48"/>
      <c r="H20" s="48"/>
    </row>
    <row r="21" spans="1:14" ht="26.25" customHeight="1">
      <c r="A21" s="45" t="s">
        <v>33</v>
      </c>
      <c r="B21" s="270" t="str">
        <f>Lamivudine!B21</f>
        <v xml:space="preserve">Each film coated tablet contains Lamivudine 150mg Zidovudine 300mg Nevirapine 200mg </v>
      </c>
      <c r="C21" s="270"/>
      <c r="D21" s="270"/>
      <c r="E21" s="270"/>
      <c r="F21" s="270"/>
      <c r="G21" s="270"/>
      <c r="H21" s="270"/>
      <c r="I21" s="50"/>
    </row>
    <row r="22" spans="1:14" ht="26.25" customHeight="1">
      <c r="A22" s="45" t="s">
        <v>34</v>
      </c>
      <c r="B22" s="51">
        <f>Lamivudine!B22</f>
        <v>42676</v>
      </c>
      <c r="C22" s="48"/>
      <c r="D22" s="48"/>
      <c r="E22" s="48"/>
      <c r="F22" s="48"/>
      <c r="G22" s="48"/>
      <c r="H22" s="48"/>
    </row>
    <row r="23" spans="1:14" ht="26.25" customHeight="1">
      <c r="A23" s="45" t="s">
        <v>35</v>
      </c>
      <c r="B23" s="51">
        <f>Lamivudine!B23</f>
        <v>42688</v>
      </c>
      <c r="C23" s="48"/>
      <c r="D23" s="48"/>
      <c r="E23" s="48"/>
      <c r="F23" s="48"/>
      <c r="G23" s="48"/>
      <c r="H23" s="48"/>
    </row>
    <row r="24" spans="1:14" ht="18.75">
      <c r="A24" s="45"/>
      <c r="B24" s="52"/>
    </row>
    <row r="25" spans="1:14" ht="18.75">
      <c r="A25" s="53" t="s">
        <v>1</v>
      </c>
      <c r="B25" s="52"/>
    </row>
    <row r="26" spans="1:14" ht="26.25" customHeight="1">
      <c r="A26" s="54" t="s">
        <v>4</v>
      </c>
      <c r="B26" s="272" t="s">
        <v>133</v>
      </c>
      <c r="C26" s="272"/>
    </row>
    <row r="27" spans="1:14" ht="26.25" customHeight="1">
      <c r="A27" s="55" t="s">
        <v>45</v>
      </c>
      <c r="B27" s="273" t="s">
        <v>138</v>
      </c>
      <c r="C27" s="273"/>
    </row>
    <row r="28" spans="1:14" ht="27" customHeight="1" thickBot="1">
      <c r="A28" s="55" t="s">
        <v>6</v>
      </c>
      <c r="B28" s="57">
        <v>99.8</v>
      </c>
    </row>
    <row r="29" spans="1:14" s="10" customFormat="1" ht="27" customHeight="1" thickBot="1">
      <c r="A29" s="55" t="s">
        <v>46</v>
      </c>
      <c r="B29" s="58"/>
      <c r="C29" s="274" t="s">
        <v>47</v>
      </c>
      <c r="D29" s="275"/>
      <c r="E29" s="275"/>
      <c r="F29" s="275"/>
      <c r="G29" s="276"/>
      <c r="I29" s="59"/>
      <c r="J29" s="59"/>
      <c r="K29" s="59"/>
      <c r="L29" s="59"/>
    </row>
    <row r="30" spans="1:14" s="10" customFormat="1" ht="19.5" customHeight="1" thickBot="1">
      <c r="A30" s="55" t="s">
        <v>48</v>
      </c>
      <c r="B30" s="60">
        <f>B28-B29</f>
        <v>99.8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>
      <c r="A31" s="55" t="s">
        <v>49</v>
      </c>
      <c r="B31" s="63">
        <v>1</v>
      </c>
      <c r="C31" s="260" t="s">
        <v>50</v>
      </c>
      <c r="D31" s="261"/>
      <c r="E31" s="261"/>
      <c r="F31" s="261"/>
      <c r="G31" s="261"/>
      <c r="H31" s="262"/>
      <c r="I31" s="59"/>
      <c r="J31" s="59"/>
      <c r="K31" s="59"/>
      <c r="L31" s="59"/>
    </row>
    <row r="32" spans="1:14" s="10" customFormat="1" ht="27" customHeight="1" thickBot="1">
      <c r="A32" s="55" t="s">
        <v>51</v>
      </c>
      <c r="B32" s="63">
        <v>1</v>
      </c>
      <c r="C32" s="260" t="s">
        <v>52</v>
      </c>
      <c r="D32" s="261"/>
      <c r="E32" s="261"/>
      <c r="F32" s="261"/>
      <c r="G32" s="261"/>
      <c r="H32" s="262"/>
      <c r="I32" s="59"/>
      <c r="J32" s="59"/>
      <c r="K32" s="59"/>
      <c r="L32" s="64"/>
      <c r="M32" s="64"/>
      <c r="N32" s="65"/>
    </row>
    <row r="33" spans="1:14" s="10" customFormat="1" ht="17.25" customHeight="1">
      <c r="A33" s="55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>
      <c r="A34" s="55" t="s">
        <v>53</v>
      </c>
      <c r="B34" s="68">
        <f>B31/B32</f>
        <v>1</v>
      </c>
      <c r="C34" s="44" t="s">
        <v>54</v>
      </c>
      <c r="D34" s="44"/>
      <c r="E34" s="44"/>
      <c r="F34" s="44"/>
      <c r="G34" s="44"/>
      <c r="I34" s="59"/>
      <c r="J34" s="59"/>
      <c r="K34" s="59"/>
      <c r="L34" s="64"/>
      <c r="M34" s="64"/>
      <c r="N34" s="65"/>
    </row>
    <row r="35" spans="1:14" s="10" customFormat="1" ht="19.5" customHeight="1" thickBot="1">
      <c r="A35" s="55"/>
      <c r="B35" s="60"/>
      <c r="G35" s="44"/>
      <c r="I35" s="59"/>
      <c r="J35" s="59"/>
      <c r="K35" s="59"/>
      <c r="L35" s="64"/>
      <c r="M35" s="64"/>
      <c r="N35" s="65"/>
    </row>
    <row r="36" spans="1:14" s="10" customFormat="1" ht="27" customHeight="1" thickBot="1">
      <c r="A36" s="69" t="s">
        <v>55</v>
      </c>
      <c r="B36" s="70">
        <v>100</v>
      </c>
      <c r="C36" s="44"/>
      <c r="D36" s="278" t="s">
        <v>56</v>
      </c>
      <c r="E36" s="279"/>
      <c r="F36" s="278" t="s">
        <v>57</v>
      </c>
      <c r="G36" s="280"/>
      <c r="J36" s="59"/>
      <c r="K36" s="59"/>
      <c r="L36" s="64"/>
      <c r="M36" s="64"/>
      <c r="N36" s="65"/>
    </row>
    <row r="37" spans="1:14" s="10" customFormat="1" ht="27" customHeight="1" thickBot="1">
      <c r="A37" s="71" t="s">
        <v>58</v>
      </c>
      <c r="B37" s="72">
        <v>1</v>
      </c>
      <c r="C37" s="73" t="s">
        <v>59</v>
      </c>
      <c r="D37" s="74" t="s">
        <v>60</v>
      </c>
      <c r="E37" s="75" t="s">
        <v>61</v>
      </c>
      <c r="F37" s="74" t="s">
        <v>60</v>
      </c>
      <c r="G37" s="76" t="s">
        <v>61</v>
      </c>
      <c r="I37" s="77" t="s">
        <v>62</v>
      </c>
      <c r="J37" s="59"/>
      <c r="K37" s="59"/>
      <c r="L37" s="64"/>
      <c r="M37" s="64"/>
      <c r="N37" s="65"/>
    </row>
    <row r="38" spans="1:14" s="10" customFormat="1" ht="26.25" customHeight="1">
      <c r="A38" s="71" t="s">
        <v>63</v>
      </c>
      <c r="B38" s="72">
        <v>1</v>
      </c>
      <c r="C38" s="78">
        <v>1</v>
      </c>
      <c r="D38" s="79">
        <v>10880632</v>
      </c>
      <c r="E38" s="80">
        <f>IF(ISBLANK(D38),"-",$D$48/$D$45*D38)</f>
        <v>25091914.554079391</v>
      </c>
      <c r="F38" s="79">
        <v>15006821</v>
      </c>
      <c r="G38" s="81">
        <f>IF(ISBLANK(F38),"-",$D$48/$F$45*F38)</f>
        <v>25992903.698494658</v>
      </c>
      <c r="I38" s="82"/>
      <c r="J38" s="59"/>
      <c r="K38" s="59"/>
      <c r="L38" s="64"/>
      <c r="M38" s="64"/>
      <c r="N38" s="65"/>
    </row>
    <row r="39" spans="1:14" s="10" customFormat="1" ht="26.25" customHeight="1">
      <c r="A39" s="71" t="s">
        <v>64</v>
      </c>
      <c r="B39" s="72">
        <v>1</v>
      </c>
      <c r="C39" s="83">
        <v>2</v>
      </c>
      <c r="D39" s="84">
        <v>10879383</v>
      </c>
      <c r="E39" s="85">
        <f>IF(ISBLANK(D39),"-",$D$48/$D$45*D39)</f>
        <v>25089034.224951632</v>
      </c>
      <c r="F39" s="84">
        <v>15062190</v>
      </c>
      <c r="G39" s="86">
        <f>IF(ISBLANK(F39),"-",$D$48/$F$45*F39)</f>
        <v>26088806.827137422</v>
      </c>
      <c r="I39" s="281">
        <f>ABS((F43/D43*D42)-F42)/D42</f>
        <v>4.7077653135088673E-2</v>
      </c>
      <c r="J39" s="59"/>
      <c r="K39" s="59"/>
      <c r="L39" s="64"/>
      <c r="M39" s="64"/>
      <c r="N39" s="65"/>
    </row>
    <row r="40" spans="1:14" ht="26.25" customHeight="1">
      <c r="A40" s="71" t="s">
        <v>65</v>
      </c>
      <c r="B40" s="72">
        <v>1</v>
      </c>
      <c r="C40" s="83">
        <v>3</v>
      </c>
      <c r="D40" s="84">
        <v>10935693</v>
      </c>
      <c r="E40" s="85">
        <f>IF(ISBLANK(D40),"-",$D$48/$D$45*D40)</f>
        <v>25218891.177060682</v>
      </c>
      <c r="F40" s="84">
        <v>15001796</v>
      </c>
      <c r="G40" s="86">
        <f>IF(ISBLANK(F40),"-",$D$48/$F$45*F40)</f>
        <v>25984200.033602212</v>
      </c>
      <c r="I40" s="281"/>
      <c r="L40" s="64"/>
      <c r="M40" s="64"/>
      <c r="N40" s="44"/>
    </row>
    <row r="41" spans="1:14" ht="27" customHeight="1" thickBot="1">
      <c r="A41" s="71" t="s">
        <v>66</v>
      </c>
      <c r="B41" s="72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91"/>
      <c r="L41" s="64"/>
      <c r="M41" s="64"/>
      <c r="N41" s="44"/>
    </row>
    <row r="42" spans="1:14" ht="27" customHeight="1" thickBot="1">
      <c r="A42" s="71" t="s">
        <v>67</v>
      </c>
      <c r="B42" s="72">
        <v>1</v>
      </c>
      <c r="C42" s="92" t="s">
        <v>68</v>
      </c>
      <c r="D42" s="93">
        <f>AVERAGE(D38:D41)</f>
        <v>10898569.333333334</v>
      </c>
      <c r="E42" s="94">
        <f>AVERAGE(E38:E41)</f>
        <v>25133279.985363901</v>
      </c>
      <c r="F42" s="93">
        <f>AVERAGE(F38:F41)</f>
        <v>15023602.333333334</v>
      </c>
      <c r="G42" s="95">
        <f>AVERAGE(G38:G41)</f>
        <v>26021970.186411429</v>
      </c>
      <c r="H42" s="34"/>
    </row>
    <row r="43" spans="1:14" ht="26.25" customHeight="1">
      <c r="A43" s="71" t="s">
        <v>69</v>
      </c>
      <c r="B43" s="72">
        <v>1</v>
      </c>
      <c r="C43" s="96" t="s">
        <v>70</v>
      </c>
      <c r="D43" s="97">
        <v>8.69</v>
      </c>
      <c r="E43" s="44"/>
      <c r="F43" s="97">
        <v>11.57</v>
      </c>
      <c r="H43" s="34"/>
    </row>
    <row r="44" spans="1:14" ht="26.25" customHeight="1">
      <c r="A44" s="71" t="s">
        <v>71</v>
      </c>
      <c r="B44" s="72">
        <v>1</v>
      </c>
      <c r="C44" s="98" t="s">
        <v>72</v>
      </c>
      <c r="D44" s="99">
        <f>D43*$B$34</f>
        <v>8.69</v>
      </c>
      <c r="E44" s="100"/>
      <c r="F44" s="99">
        <f>F43*$B$34</f>
        <v>11.57</v>
      </c>
      <c r="H44" s="34"/>
    </row>
    <row r="45" spans="1:14" ht="19.5" customHeight="1" thickBot="1">
      <c r="A45" s="71" t="s">
        <v>73</v>
      </c>
      <c r="B45" s="83">
        <f>(B44/B43)*(B42/B41)*(B40/B39)*(B38/B37)*B36</f>
        <v>100</v>
      </c>
      <c r="C45" s="98" t="s">
        <v>74</v>
      </c>
      <c r="D45" s="101">
        <f>D44*$B$30/100</f>
        <v>8.6726200000000002</v>
      </c>
      <c r="E45" s="102"/>
      <c r="F45" s="101">
        <f>F44*$B$30/100</f>
        <v>11.546859999999999</v>
      </c>
      <c r="H45" s="34"/>
    </row>
    <row r="46" spans="1:14" ht="19.5" customHeight="1" thickBot="1">
      <c r="A46" s="282" t="s">
        <v>75</v>
      </c>
      <c r="B46" s="283"/>
      <c r="C46" s="98" t="s">
        <v>76</v>
      </c>
      <c r="D46" s="103">
        <f>D45/$B$45</f>
        <v>8.6726200000000003E-2</v>
      </c>
      <c r="E46" s="104"/>
      <c r="F46" s="105">
        <f>F45/$B$45</f>
        <v>0.11546859999999999</v>
      </c>
      <c r="H46" s="34"/>
    </row>
    <row r="47" spans="1:14" ht="27" customHeight="1" thickBot="1">
      <c r="A47" s="284"/>
      <c r="B47" s="285"/>
      <c r="C47" s="106" t="s">
        <v>77</v>
      </c>
      <c r="D47" s="107">
        <v>0.2</v>
      </c>
      <c r="E47" s="108"/>
      <c r="F47" s="104"/>
      <c r="H47" s="34"/>
    </row>
    <row r="48" spans="1:14" ht="18.75">
      <c r="C48" s="109" t="s">
        <v>78</v>
      </c>
      <c r="D48" s="101">
        <f>D47*$B$45</f>
        <v>20</v>
      </c>
      <c r="F48" s="110"/>
      <c r="H48" s="34"/>
    </row>
    <row r="49" spans="1:12" ht="19.5" customHeight="1" thickBot="1">
      <c r="C49" s="111" t="s">
        <v>79</v>
      </c>
      <c r="D49" s="112">
        <f>D48/B34</f>
        <v>20</v>
      </c>
      <c r="F49" s="110"/>
      <c r="H49" s="34"/>
    </row>
    <row r="50" spans="1:12" ht="18.75">
      <c r="C50" s="69" t="s">
        <v>80</v>
      </c>
      <c r="D50" s="113">
        <f>AVERAGE(E38:E41,G38:G41)</f>
        <v>25577625.085887667</v>
      </c>
      <c r="F50" s="114"/>
      <c r="H50" s="34"/>
    </row>
    <row r="51" spans="1:12" ht="18.75">
      <c r="C51" s="71" t="s">
        <v>81</v>
      </c>
      <c r="D51" s="115">
        <f>STDEV(E38:E41,G38:G41)/D50</f>
        <v>1.9172459516740899E-2</v>
      </c>
      <c r="F51" s="114"/>
      <c r="H51" s="34"/>
    </row>
    <row r="52" spans="1:12" ht="19.5" customHeight="1" thickBot="1">
      <c r="C52" s="116" t="s">
        <v>17</v>
      </c>
      <c r="D52" s="117">
        <f>COUNT(E38:E41,G38:G41)</f>
        <v>6</v>
      </c>
      <c r="F52" s="114"/>
    </row>
    <row r="54" spans="1:12" ht="18.75">
      <c r="A54" s="118" t="s">
        <v>1</v>
      </c>
      <c r="B54" s="119" t="s">
        <v>82</v>
      </c>
    </row>
    <row r="55" spans="1:12" ht="18.75">
      <c r="A55" s="44" t="s">
        <v>83</v>
      </c>
      <c r="B55" s="120" t="str">
        <f>B21</f>
        <v xml:space="preserve">Each film coated tablet contains Lamivudine 150mg Zidovudine 300mg Nevirapine 200mg </v>
      </c>
    </row>
    <row r="56" spans="1:12" ht="26.25" customHeight="1">
      <c r="A56" s="120" t="s">
        <v>84</v>
      </c>
      <c r="B56" s="121">
        <v>200</v>
      </c>
      <c r="C56" s="44" t="str">
        <f>B20</f>
        <v>Lamivudine/Nevirapine/Zidovudine</v>
      </c>
      <c r="H56" s="100"/>
    </row>
    <row r="57" spans="1:12" ht="18.75">
      <c r="A57" s="120" t="s">
        <v>85</v>
      </c>
      <c r="B57" s="122">
        <f>Lamivudine!B57</f>
        <v>1059.5229999999999</v>
      </c>
      <c r="H57" s="100"/>
    </row>
    <row r="58" spans="1:12" ht="19.5" customHeight="1" thickBot="1">
      <c r="H58" s="100"/>
    </row>
    <row r="59" spans="1:12" s="10" customFormat="1" ht="27" customHeight="1" thickBot="1">
      <c r="A59" s="69" t="s">
        <v>86</v>
      </c>
      <c r="B59" s="70">
        <v>200</v>
      </c>
      <c r="C59" s="44"/>
      <c r="D59" s="123" t="s">
        <v>87</v>
      </c>
      <c r="E59" s="124" t="s">
        <v>59</v>
      </c>
      <c r="F59" s="124" t="s">
        <v>60</v>
      </c>
      <c r="G59" s="124" t="s">
        <v>88</v>
      </c>
      <c r="H59" s="73" t="s">
        <v>89</v>
      </c>
      <c r="L59" s="59"/>
    </row>
    <row r="60" spans="1:12" s="10" customFormat="1" ht="26.25" customHeight="1">
      <c r="A60" s="71" t="s">
        <v>90</v>
      </c>
      <c r="B60" s="72">
        <v>4</v>
      </c>
      <c r="C60" s="286" t="s">
        <v>91</v>
      </c>
      <c r="D60" s="289">
        <f>Lamivudine!D60</f>
        <v>1075.21</v>
      </c>
      <c r="E60" s="125">
        <v>1</v>
      </c>
      <c r="F60" s="126">
        <v>27628827</v>
      </c>
      <c r="G60" s="127">
        <f>IF(ISBLANK(F60),"-",(F60/$D$50*$D$47*$B$68)*($B$57/$D$60))</f>
        <v>212.88708696518859</v>
      </c>
      <c r="H60" s="128">
        <f t="shared" ref="H60:H71" si="0">IF(ISBLANK(F60),"-",(G60/$B$56)*100)</f>
        <v>106.44354348259428</v>
      </c>
      <c r="L60" s="59"/>
    </row>
    <row r="61" spans="1:12" s="10" customFormat="1" ht="26.25" customHeight="1">
      <c r="A61" s="71" t="s">
        <v>92</v>
      </c>
      <c r="B61" s="72">
        <v>20</v>
      </c>
      <c r="C61" s="287"/>
      <c r="D61" s="290"/>
      <c r="E61" s="129">
        <v>2</v>
      </c>
      <c r="F61" s="84">
        <v>27559285</v>
      </c>
      <c r="G61" s="130">
        <f>IF(ISBLANK(F61),"-",(F61/$D$50*$D$47*$B$68)*($B$57/$D$60))</f>
        <v>212.35124829922813</v>
      </c>
      <c r="H61" s="131">
        <f t="shared" si="0"/>
        <v>106.17562414961405</v>
      </c>
      <c r="L61" s="59"/>
    </row>
    <row r="62" spans="1:12" s="10" customFormat="1" ht="26.25" customHeight="1">
      <c r="A62" s="71" t="s">
        <v>93</v>
      </c>
      <c r="B62" s="72">
        <v>1</v>
      </c>
      <c r="C62" s="287"/>
      <c r="D62" s="290"/>
      <c r="E62" s="129">
        <v>3</v>
      </c>
      <c r="F62" s="132">
        <v>27529216</v>
      </c>
      <c r="G62" s="130">
        <f>IF(ISBLANK(F62),"-",(F62/$D$50*$D$47*$B$68)*($B$57/$D$60))</f>
        <v>212.11955906327339</v>
      </c>
      <c r="H62" s="131">
        <f t="shared" si="0"/>
        <v>106.05977953163671</v>
      </c>
      <c r="L62" s="59"/>
    </row>
    <row r="63" spans="1:12" ht="27" customHeight="1" thickBot="1">
      <c r="A63" s="71" t="s">
        <v>94</v>
      </c>
      <c r="B63" s="72">
        <v>1</v>
      </c>
      <c r="C63" s="288"/>
      <c r="D63" s="291"/>
      <c r="E63" s="133">
        <v>4</v>
      </c>
      <c r="F63" s="134"/>
      <c r="G63" s="130" t="str">
        <f>IF(ISBLANK(F63),"-",(F63/$D$50*$D$47*$B$68)*($B$57/$D$60))</f>
        <v>-</v>
      </c>
      <c r="H63" s="131" t="str">
        <f t="shared" si="0"/>
        <v>-</v>
      </c>
    </row>
    <row r="64" spans="1:12" ht="26.25" customHeight="1">
      <c r="A64" s="71" t="s">
        <v>95</v>
      </c>
      <c r="B64" s="72">
        <v>1</v>
      </c>
      <c r="C64" s="286" t="s">
        <v>96</v>
      </c>
      <c r="D64" s="289">
        <f>Lamivudine!D64</f>
        <v>1009.21</v>
      </c>
      <c r="E64" s="125">
        <v>1</v>
      </c>
      <c r="F64" s="126">
        <v>25817736</v>
      </c>
      <c r="G64" s="127">
        <f>IF(ISBLANK(F64),"-",(F64/$D$50*$D$47*$B$68)*($B$57/$D$64))</f>
        <v>211.94187768098712</v>
      </c>
      <c r="H64" s="128">
        <f t="shared" si="0"/>
        <v>105.97093884049356</v>
      </c>
    </row>
    <row r="65" spans="1:8" ht="26.25" customHeight="1">
      <c r="A65" s="71" t="s">
        <v>97</v>
      </c>
      <c r="B65" s="72">
        <v>1</v>
      </c>
      <c r="C65" s="287"/>
      <c r="D65" s="290"/>
      <c r="E65" s="129">
        <v>2</v>
      </c>
      <c r="F65" s="84">
        <v>25858222</v>
      </c>
      <c r="G65" s="130">
        <f>IF(ISBLANK(F65),"-",(F65/$D$50*$D$47*$B$68)*($B$57/$D$64))</f>
        <v>212.27423365750627</v>
      </c>
      <c r="H65" s="131">
        <f t="shared" si="0"/>
        <v>106.13711682875314</v>
      </c>
    </row>
    <row r="66" spans="1:8" ht="26.25" customHeight="1">
      <c r="A66" s="71" t="s">
        <v>98</v>
      </c>
      <c r="B66" s="72">
        <v>1</v>
      </c>
      <c r="C66" s="287"/>
      <c r="D66" s="290"/>
      <c r="E66" s="129">
        <v>3</v>
      </c>
      <c r="F66" s="84">
        <v>25811411</v>
      </c>
      <c r="G66" s="130">
        <f>IF(ISBLANK(F66),"-",(F66/$D$50*$D$47*$B$68)*($B$57/$D$64))</f>
        <v>211.88995475574177</v>
      </c>
      <c r="H66" s="131">
        <f t="shared" si="0"/>
        <v>105.94497737787087</v>
      </c>
    </row>
    <row r="67" spans="1:8" ht="27" customHeight="1" thickBot="1">
      <c r="A67" s="71" t="s">
        <v>99</v>
      </c>
      <c r="B67" s="72">
        <v>1</v>
      </c>
      <c r="C67" s="288"/>
      <c r="D67" s="291"/>
      <c r="E67" s="133">
        <v>4</v>
      </c>
      <c r="F67" s="134"/>
      <c r="G67" s="135" t="str">
        <f>IF(ISBLANK(F67),"-",(F67/$D$50*$D$47*$B$68)*($B$57/$D$64))</f>
        <v>-</v>
      </c>
      <c r="H67" s="136" t="str">
        <f t="shared" si="0"/>
        <v>-</v>
      </c>
    </row>
    <row r="68" spans="1:8" ht="26.25" customHeight="1">
      <c r="A68" s="71" t="s">
        <v>100</v>
      </c>
      <c r="B68" s="137">
        <f>(B67/B66)*(B65/B64)*(B63/B62)*(B61/B60)*B59</f>
        <v>1000</v>
      </c>
      <c r="C68" s="286" t="s">
        <v>101</v>
      </c>
      <c r="D68" s="289">
        <f>Lamivudine!D68</f>
        <v>1047.04</v>
      </c>
      <c r="E68" s="125">
        <v>1</v>
      </c>
      <c r="F68" s="126">
        <v>26445071</v>
      </c>
      <c r="G68" s="127">
        <f>IF(ISBLANK(F68),"-",(F68/$D$50*$D$47*$B$68)*($B$57/$D$68))</f>
        <v>209.24815203290652</v>
      </c>
      <c r="H68" s="131">
        <f t="shared" si="0"/>
        <v>104.62407601645324</v>
      </c>
    </row>
    <row r="69" spans="1:8" ht="27" customHeight="1" thickBot="1">
      <c r="A69" s="116" t="s">
        <v>102</v>
      </c>
      <c r="B69" s="138">
        <f>(D47*B68)/B56*B57</f>
        <v>1059.5229999999999</v>
      </c>
      <c r="C69" s="287"/>
      <c r="D69" s="290"/>
      <c r="E69" s="129">
        <v>2</v>
      </c>
      <c r="F69" s="84">
        <v>26482622</v>
      </c>
      <c r="G69" s="130">
        <f>IF(ISBLANK(F69),"-",(F69/$D$50*$D$47*$B$68)*($B$57/$D$68))</f>
        <v>209.54527648974721</v>
      </c>
      <c r="H69" s="131">
        <f t="shared" si="0"/>
        <v>104.77263824487359</v>
      </c>
    </row>
    <row r="70" spans="1:8" ht="26.25" customHeight="1">
      <c r="A70" s="293" t="s">
        <v>75</v>
      </c>
      <c r="B70" s="294"/>
      <c r="C70" s="287"/>
      <c r="D70" s="290"/>
      <c r="E70" s="129">
        <v>3</v>
      </c>
      <c r="F70" s="84">
        <v>26360674</v>
      </c>
      <c r="G70" s="130">
        <f>IF(ISBLANK(F70),"-",(F70/$D$50*$D$47*$B$68)*($B$57/$D$68))</f>
        <v>208.58035589474824</v>
      </c>
      <c r="H70" s="131">
        <f t="shared" si="0"/>
        <v>104.29017794737412</v>
      </c>
    </row>
    <row r="71" spans="1:8" ht="27" customHeight="1" thickBot="1">
      <c r="A71" s="295"/>
      <c r="B71" s="296"/>
      <c r="C71" s="292"/>
      <c r="D71" s="291"/>
      <c r="E71" s="133">
        <v>4</v>
      </c>
      <c r="F71" s="134"/>
      <c r="G71" s="135" t="str">
        <f>IF(ISBLANK(F71),"-",(F71/$D$50*$D$47*$B$68)*($B$57/$D$68))</f>
        <v>-</v>
      </c>
      <c r="H71" s="136" t="str">
        <f t="shared" si="0"/>
        <v>-</v>
      </c>
    </row>
    <row r="72" spans="1:8" ht="26.25" customHeight="1">
      <c r="A72" s="100"/>
      <c r="B72" s="100"/>
      <c r="C72" s="100"/>
      <c r="D72" s="100"/>
      <c r="E72" s="100"/>
      <c r="F72" s="139" t="s">
        <v>68</v>
      </c>
      <c r="G72" s="140">
        <f>AVERAGE(G60:G71)</f>
        <v>211.20419387103635</v>
      </c>
      <c r="H72" s="141">
        <f>AVERAGE(H60:H71)</f>
        <v>105.60209693551818</v>
      </c>
    </row>
    <row r="73" spans="1:8" ht="26.25" customHeight="1">
      <c r="C73" s="100"/>
      <c r="D73" s="100"/>
      <c r="E73" s="100"/>
      <c r="F73" s="142" t="s">
        <v>81</v>
      </c>
      <c r="G73" s="143">
        <f>STDEV(G60:G71)/G72</f>
        <v>7.5992107206641971E-3</v>
      </c>
      <c r="H73" s="143">
        <f>STDEV(H60:H71)/H72</f>
        <v>7.5992107206534652E-3</v>
      </c>
    </row>
    <row r="74" spans="1:8" ht="27" customHeight="1" thickBot="1">
      <c r="A74" s="100"/>
      <c r="B74" s="100"/>
      <c r="C74" s="100"/>
      <c r="D74" s="100"/>
      <c r="E74" s="102"/>
      <c r="F74" s="144" t="s">
        <v>17</v>
      </c>
      <c r="G74" s="145">
        <f>COUNT(G60:G71)</f>
        <v>9</v>
      </c>
      <c r="H74" s="145">
        <f>COUNT(H60:H71)</f>
        <v>9</v>
      </c>
    </row>
    <row r="76" spans="1:8" ht="26.25" customHeight="1">
      <c r="A76" s="54" t="s">
        <v>103</v>
      </c>
      <c r="B76" s="55" t="s">
        <v>104</v>
      </c>
      <c r="C76" s="277" t="str">
        <f>B26</f>
        <v>Nevirapine</v>
      </c>
      <c r="D76" s="277"/>
      <c r="E76" s="44" t="s">
        <v>105</v>
      </c>
      <c r="F76" s="44"/>
      <c r="G76" s="146">
        <f>H72</f>
        <v>105.60209693551818</v>
      </c>
      <c r="H76" s="60"/>
    </row>
    <row r="77" spans="1:8" ht="18.75">
      <c r="A77" s="53" t="s">
        <v>106</v>
      </c>
      <c r="B77" s="53" t="s">
        <v>107</v>
      </c>
    </row>
    <row r="78" spans="1:8" ht="18.75">
      <c r="A78" s="53"/>
      <c r="B78" s="53"/>
    </row>
    <row r="79" spans="1:8" ht="26.25" customHeight="1">
      <c r="A79" s="54" t="s">
        <v>4</v>
      </c>
      <c r="B79" s="298" t="str">
        <f>B26</f>
        <v>Nevirapine</v>
      </c>
      <c r="C79" s="298"/>
    </row>
    <row r="80" spans="1:8" ht="26.25" customHeight="1">
      <c r="A80" s="55" t="s">
        <v>45</v>
      </c>
      <c r="B80" s="313" t="s">
        <v>145</v>
      </c>
      <c r="C80" s="313"/>
    </row>
    <row r="81" spans="1:12" ht="27" customHeight="1" thickBot="1">
      <c r="A81" s="55" t="s">
        <v>6</v>
      </c>
      <c r="B81" s="314">
        <v>101.38</v>
      </c>
    </row>
    <row r="82" spans="1:12" s="10" customFormat="1" ht="27" customHeight="1" thickBot="1">
      <c r="A82" s="55" t="s">
        <v>46</v>
      </c>
      <c r="B82" s="58">
        <v>0</v>
      </c>
      <c r="C82" s="274" t="s">
        <v>47</v>
      </c>
      <c r="D82" s="275"/>
      <c r="E82" s="275"/>
      <c r="F82" s="275"/>
      <c r="G82" s="276"/>
      <c r="I82" s="59"/>
      <c r="J82" s="59"/>
      <c r="K82" s="59"/>
      <c r="L82" s="59"/>
    </row>
    <row r="83" spans="1:12" s="10" customFormat="1" ht="19.5" customHeight="1" thickBot="1">
      <c r="A83" s="55" t="s">
        <v>48</v>
      </c>
      <c r="B83" s="60">
        <f>B81-B82</f>
        <v>101.38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>
      <c r="A84" s="55" t="s">
        <v>49</v>
      </c>
      <c r="B84" s="63">
        <v>1</v>
      </c>
      <c r="C84" s="260" t="s">
        <v>108</v>
      </c>
      <c r="D84" s="261"/>
      <c r="E84" s="261"/>
      <c r="F84" s="261"/>
      <c r="G84" s="261"/>
      <c r="H84" s="262"/>
      <c r="I84" s="59"/>
      <c r="J84" s="59"/>
      <c r="K84" s="59"/>
      <c r="L84" s="59"/>
    </row>
    <row r="85" spans="1:12" s="10" customFormat="1" ht="27" customHeight="1" thickBot="1">
      <c r="A85" s="55" t="s">
        <v>51</v>
      </c>
      <c r="B85" s="63">
        <v>1</v>
      </c>
      <c r="C85" s="260" t="s">
        <v>109</v>
      </c>
      <c r="D85" s="261"/>
      <c r="E85" s="261"/>
      <c r="F85" s="261"/>
      <c r="G85" s="261"/>
      <c r="H85" s="262"/>
      <c r="I85" s="59"/>
      <c r="J85" s="59"/>
      <c r="K85" s="59"/>
      <c r="L85" s="59"/>
    </row>
    <row r="86" spans="1:12" s="10" customFormat="1" ht="18.75">
      <c r="A86" s="55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>
      <c r="A87" s="55" t="s">
        <v>53</v>
      </c>
      <c r="B87" s="68">
        <f>B84/B85</f>
        <v>1</v>
      </c>
      <c r="C87" s="44" t="s">
        <v>54</v>
      </c>
      <c r="D87" s="44"/>
      <c r="E87" s="44"/>
      <c r="F87" s="44"/>
      <c r="G87" s="44"/>
      <c r="I87" s="59"/>
      <c r="J87" s="59"/>
      <c r="K87" s="59"/>
      <c r="L87" s="59"/>
    </row>
    <row r="88" spans="1:12" ht="19.5" customHeight="1" thickBot="1">
      <c r="A88" s="53"/>
      <c r="B88" s="53"/>
    </row>
    <row r="89" spans="1:12" ht="27" customHeight="1" thickBot="1">
      <c r="A89" s="69" t="s">
        <v>55</v>
      </c>
      <c r="B89" s="70">
        <v>100</v>
      </c>
      <c r="D89" s="147" t="s">
        <v>56</v>
      </c>
      <c r="E89" s="148"/>
      <c r="F89" s="278" t="s">
        <v>57</v>
      </c>
      <c r="G89" s="280"/>
    </row>
    <row r="90" spans="1:12" ht="27" customHeight="1" thickBot="1">
      <c r="A90" s="71" t="s">
        <v>58</v>
      </c>
      <c r="B90" s="72">
        <v>1</v>
      </c>
      <c r="C90" s="149" t="s">
        <v>59</v>
      </c>
      <c r="D90" s="74" t="s">
        <v>60</v>
      </c>
      <c r="E90" s="75" t="s">
        <v>61</v>
      </c>
      <c r="F90" s="74" t="s">
        <v>60</v>
      </c>
      <c r="G90" s="150" t="s">
        <v>61</v>
      </c>
      <c r="I90" s="77" t="s">
        <v>62</v>
      </c>
    </row>
    <row r="91" spans="1:12" ht="26.25" customHeight="1">
      <c r="A91" s="71" t="s">
        <v>63</v>
      </c>
      <c r="B91" s="72">
        <v>1</v>
      </c>
      <c r="C91" s="151">
        <v>1</v>
      </c>
      <c r="D91" s="315">
        <v>47293559</v>
      </c>
      <c r="E91" s="80">
        <f>IF(ISBLANK(D91),"-",$D$101/$D$98*D91)</f>
        <v>51910968.532981843</v>
      </c>
      <c r="F91" s="315">
        <v>53073690</v>
      </c>
      <c r="G91" s="81">
        <f>IF(ISBLANK(F91),"-",$D$101/$F$98*F91)</f>
        <v>52380051.877220571</v>
      </c>
      <c r="I91" s="82"/>
    </row>
    <row r="92" spans="1:12" ht="26.25" customHeight="1">
      <c r="A92" s="71" t="s">
        <v>64</v>
      </c>
      <c r="B92" s="72">
        <v>1</v>
      </c>
      <c r="C92" s="100">
        <v>2</v>
      </c>
      <c r="D92" s="316">
        <v>47331801</v>
      </c>
      <c r="E92" s="85">
        <f>IF(ISBLANK(D92),"-",$D$101/$D$98*D92)</f>
        <v>51952944.212135918</v>
      </c>
      <c r="F92" s="316">
        <v>53125453</v>
      </c>
      <c r="G92" s="86">
        <f>IF(ISBLANK(F92),"-",$D$101/$F$98*F92)</f>
        <v>52431138.368951604</v>
      </c>
      <c r="I92" s="281">
        <f>ABS((F96/D96*D95)-F95)/D95</f>
        <v>8.5897576389233656E-3</v>
      </c>
    </row>
    <row r="93" spans="1:12" ht="26.25" customHeight="1">
      <c r="A93" s="71" t="s">
        <v>65</v>
      </c>
      <c r="B93" s="72">
        <v>1</v>
      </c>
      <c r="C93" s="100">
        <v>3</v>
      </c>
      <c r="D93" s="316">
        <v>47582101</v>
      </c>
      <c r="E93" s="85">
        <f>IF(ISBLANK(D93),"-",$D$101/$D$98*D93)</f>
        <v>52227681.738736644</v>
      </c>
      <c r="F93" s="316">
        <v>53181008</v>
      </c>
      <c r="G93" s="86">
        <f>IF(ISBLANK(F93),"-",$D$101/$F$98*F93)</f>
        <v>52485967.301743709</v>
      </c>
      <c r="I93" s="281"/>
    </row>
    <row r="94" spans="1:12" ht="27" customHeight="1" thickBot="1">
      <c r="A94" s="71" t="s">
        <v>66</v>
      </c>
      <c r="B94" s="72">
        <v>1</v>
      </c>
      <c r="C94" s="152">
        <v>4</v>
      </c>
      <c r="D94" s="317"/>
      <c r="E94" s="89" t="str">
        <f>IF(ISBLANK(D94),"-",$D$101/$D$98*D94)</f>
        <v>-</v>
      </c>
      <c r="F94" s="318"/>
      <c r="G94" s="90" t="str">
        <f>IF(ISBLANK(F94),"-",$D$101/$F$98*F94)</f>
        <v>-</v>
      </c>
      <c r="I94" s="91"/>
    </row>
    <row r="95" spans="1:12" ht="27" customHeight="1" thickBot="1">
      <c r="A95" s="71" t="s">
        <v>67</v>
      </c>
      <c r="B95" s="72">
        <v>1</v>
      </c>
      <c r="C95" s="55" t="s">
        <v>68</v>
      </c>
      <c r="D95" s="153">
        <f>AVERAGE(D91:D94)</f>
        <v>47402487</v>
      </c>
      <c r="E95" s="94">
        <f>AVERAGE(E91:E94)</f>
        <v>52030531.49461814</v>
      </c>
      <c r="F95" s="154">
        <f>AVERAGE(F91:F94)</f>
        <v>53126717</v>
      </c>
      <c r="G95" s="155">
        <f>AVERAGE(G91:G94)</f>
        <v>52432385.849305294</v>
      </c>
    </row>
    <row r="96" spans="1:12" ht="26.25" customHeight="1">
      <c r="A96" s="71" t="s">
        <v>69</v>
      </c>
      <c r="B96" s="57">
        <v>1</v>
      </c>
      <c r="C96" s="156" t="s">
        <v>110</v>
      </c>
      <c r="D96" s="157">
        <v>19.97</v>
      </c>
      <c r="E96" s="44"/>
      <c r="F96" s="97">
        <v>22.21</v>
      </c>
    </row>
    <row r="97" spans="1:10" ht="26.25" customHeight="1">
      <c r="A97" s="71" t="s">
        <v>71</v>
      </c>
      <c r="B97" s="57">
        <v>1</v>
      </c>
      <c r="C97" s="158" t="s">
        <v>111</v>
      </c>
      <c r="D97" s="159">
        <f>D96*$B$87</f>
        <v>19.97</v>
      </c>
      <c r="E97" s="100"/>
      <c r="F97" s="99">
        <f>F96*$B$87</f>
        <v>22.21</v>
      </c>
    </row>
    <row r="98" spans="1:10" ht="19.5" customHeight="1" thickBot="1">
      <c r="A98" s="71" t="s">
        <v>73</v>
      </c>
      <c r="B98" s="100">
        <f>(B97/B96)*(B95/B94)*(B93/B92)*(B91/B90)*B89</f>
        <v>100</v>
      </c>
      <c r="C98" s="158" t="s">
        <v>112</v>
      </c>
      <c r="D98" s="160">
        <f>D97*$B$83/100</f>
        <v>20.245585999999999</v>
      </c>
      <c r="E98" s="102"/>
      <c r="F98" s="101">
        <f>F97*$B$83/100</f>
        <v>22.516498000000002</v>
      </c>
    </row>
    <row r="99" spans="1:10" ht="19.5" customHeight="1" thickBot="1">
      <c r="A99" s="282" t="s">
        <v>75</v>
      </c>
      <c r="B99" s="299"/>
      <c r="C99" s="158" t="s">
        <v>113</v>
      </c>
      <c r="D99" s="161">
        <f>D98/$B$98</f>
        <v>0.20245585999999999</v>
      </c>
      <c r="E99" s="102"/>
      <c r="F99" s="105">
        <f>F98/$B$98</f>
        <v>0.22516498000000001</v>
      </c>
      <c r="H99" s="34"/>
    </row>
    <row r="100" spans="1:10" ht="19.5" customHeight="1" thickBot="1">
      <c r="A100" s="284"/>
      <c r="B100" s="300"/>
      <c r="C100" s="158" t="s">
        <v>77</v>
      </c>
      <c r="D100" s="162">
        <f>$B$56/$B$116</f>
        <v>0.22222222222222221</v>
      </c>
      <c r="F100" s="110"/>
      <c r="G100" s="163"/>
      <c r="H100" s="34"/>
    </row>
    <row r="101" spans="1:10" ht="18.75">
      <c r="C101" s="158" t="s">
        <v>78</v>
      </c>
      <c r="D101" s="159">
        <f>D100*$B$98</f>
        <v>22.222222222222221</v>
      </c>
      <c r="F101" s="110"/>
      <c r="H101" s="34"/>
    </row>
    <row r="102" spans="1:10" ht="19.5" customHeight="1" thickBot="1">
      <c r="C102" s="164" t="s">
        <v>79</v>
      </c>
      <c r="D102" s="165">
        <f>D101/B34</f>
        <v>22.222222222222221</v>
      </c>
      <c r="F102" s="114"/>
      <c r="H102" s="34"/>
      <c r="J102" s="166"/>
    </row>
    <row r="103" spans="1:10" ht="18.75">
      <c r="C103" s="167" t="s">
        <v>114</v>
      </c>
      <c r="D103" s="168">
        <f>AVERAGE(E91:E94,G91:G94)</f>
        <v>52231458.671961717</v>
      </c>
      <c r="F103" s="114"/>
      <c r="G103" s="163"/>
      <c r="H103" s="34"/>
      <c r="J103" s="169"/>
    </row>
    <row r="104" spans="1:10" ht="18.75">
      <c r="C104" s="142" t="s">
        <v>81</v>
      </c>
      <c r="D104" s="170">
        <f>STDEV(E91:E94,G91:G94)/D103</f>
        <v>4.7442739439590501E-3</v>
      </c>
      <c r="F104" s="114"/>
      <c r="H104" s="34"/>
      <c r="J104" s="169"/>
    </row>
    <row r="105" spans="1:10" ht="19.5" customHeight="1" thickBot="1">
      <c r="C105" s="144" t="s">
        <v>17</v>
      </c>
      <c r="D105" s="171">
        <f>COUNT(E91:E94,G91:G94)</f>
        <v>6</v>
      </c>
      <c r="F105" s="114"/>
      <c r="H105" s="34"/>
      <c r="J105" s="169"/>
    </row>
    <row r="106" spans="1:10" ht="19.5" customHeight="1" thickBot="1">
      <c r="A106" s="118"/>
      <c r="B106" s="118"/>
      <c r="C106" s="118"/>
      <c r="D106" s="118"/>
      <c r="E106" s="118"/>
    </row>
    <row r="107" spans="1:10" ht="27" customHeight="1" thickBot="1">
      <c r="A107" s="69" t="s">
        <v>115</v>
      </c>
      <c r="B107" s="70">
        <v>900</v>
      </c>
      <c r="C107" s="124" t="s">
        <v>116</v>
      </c>
      <c r="D107" s="124" t="s">
        <v>60</v>
      </c>
      <c r="E107" s="124" t="s">
        <v>117</v>
      </c>
      <c r="F107" s="172" t="s">
        <v>118</v>
      </c>
    </row>
    <row r="108" spans="1:10" ht="26.25" customHeight="1">
      <c r="A108" s="71" t="s">
        <v>119</v>
      </c>
      <c r="B108" s="72">
        <v>1</v>
      </c>
      <c r="C108" s="125">
        <v>1</v>
      </c>
      <c r="D108" s="173">
        <v>51782209</v>
      </c>
      <c r="E108" s="174">
        <f t="shared" ref="E108:E113" si="1">IF(ISBLANK(D108),"-",D108/$D$103*$D$100*$B$116)</f>
        <v>198.27977359474787</v>
      </c>
      <c r="F108" s="175">
        <f t="shared" ref="F108:F113" si="2">IF(ISBLANK(D108), "-", (E108/$B$56)*100)</f>
        <v>99.139886797373933</v>
      </c>
    </row>
    <row r="109" spans="1:10" ht="26.25" customHeight="1">
      <c r="A109" s="71" t="s">
        <v>92</v>
      </c>
      <c r="B109" s="72">
        <v>1</v>
      </c>
      <c r="C109" s="129">
        <v>2</v>
      </c>
      <c r="D109" s="176">
        <v>51609229</v>
      </c>
      <c r="E109" s="177">
        <f t="shared" si="1"/>
        <v>197.61741414931711</v>
      </c>
      <c r="F109" s="178">
        <f t="shared" si="2"/>
        <v>98.808707074658557</v>
      </c>
    </row>
    <row r="110" spans="1:10" ht="26.25" customHeight="1">
      <c r="A110" s="71" t="s">
        <v>93</v>
      </c>
      <c r="B110" s="72">
        <v>1</v>
      </c>
      <c r="C110" s="129">
        <v>3</v>
      </c>
      <c r="D110" s="176">
        <v>51467772</v>
      </c>
      <c r="E110" s="177">
        <f t="shared" si="1"/>
        <v>197.07575973798461</v>
      </c>
      <c r="F110" s="178">
        <f t="shared" si="2"/>
        <v>98.537879868992306</v>
      </c>
    </row>
    <row r="111" spans="1:10" ht="26.25" customHeight="1">
      <c r="A111" s="71" t="s">
        <v>94</v>
      </c>
      <c r="B111" s="72">
        <v>1</v>
      </c>
      <c r="C111" s="129">
        <v>4</v>
      </c>
      <c r="D111" s="176">
        <v>51209290</v>
      </c>
      <c r="E111" s="177">
        <f t="shared" si="1"/>
        <v>196.08600373050493</v>
      </c>
      <c r="F111" s="178">
        <f t="shared" si="2"/>
        <v>98.043001865252464</v>
      </c>
    </row>
    <row r="112" spans="1:10" ht="26.25" customHeight="1">
      <c r="A112" s="71" t="s">
        <v>95</v>
      </c>
      <c r="B112" s="72">
        <v>1</v>
      </c>
      <c r="C112" s="129">
        <v>5</v>
      </c>
      <c r="D112" s="176">
        <v>52146132</v>
      </c>
      <c r="E112" s="177">
        <f t="shared" si="1"/>
        <v>199.67327478829333</v>
      </c>
      <c r="F112" s="178">
        <f t="shared" si="2"/>
        <v>99.836637394146663</v>
      </c>
    </row>
    <row r="113" spans="1:10" ht="27" customHeight="1" thickBot="1">
      <c r="A113" s="71" t="s">
        <v>97</v>
      </c>
      <c r="B113" s="72">
        <v>1</v>
      </c>
      <c r="C113" s="133">
        <v>6</v>
      </c>
      <c r="D113" s="179">
        <v>51386682</v>
      </c>
      <c r="E113" s="180">
        <f t="shared" si="1"/>
        <v>196.76525720919525</v>
      </c>
      <c r="F113" s="181">
        <f t="shared" si="2"/>
        <v>98.382628604597627</v>
      </c>
    </row>
    <row r="114" spans="1:10" ht="27" customHeight="1" thickBot="1">
      <c r="A114" s="71" t="s">
        <v>98</v>
      </c>
      <c r="B114" s="72">
        <v>1</v>
      </c>
      <c r="C114" s="182"/>
      <c r="D114" s="100"/>
      <c r="E114" s="44"/>
      <c r="F114" s="178"/>
    </row>
    <row r="115" spans="1:10" ht="26.25" customHeight="1">
      <c r="A115" s="71" t="s">
        <v>99</v>
      </c>
      <c r="B115" s="72">
        <v>1</v>
      </c>
      <c r="C115" s="182"/>
      <c r="D115" s="183" t="s">
        <v>68</v>
      </c>
      <c r="E115" s="184">
        <f>AVERAGE(E108:E113)</f>
        <v>197.58291386834048</v>
      </c>
      <c r="F115" s="185">
        <f>AVERAGE(F108:F113)</f>
        <v>98.791456934170242</v>
      </c>
    </row>
    <row r="116" spans="1:10" ht="27" customHeight="1" thickBot="1">
      <c r="A116" s="71" t="s">
        <v>100</v>
      </c>
      <c r="B116" s="83">
        <f>(B115/B114)*(B113/B112)*(B111/B110)*(B109/B108)*B107</f>
        <v>900</v>
      </c>
      <c r="C116" s="186"/>
      <c r="D116" s="187" t="s">
        <v>81</v>
      </c>
      <c r="E116" s="143">
        <f>STDEV(E108:E113)/E115</f>
        <v>6.411089627324295E-3</v>
      </c>
      <c r="F116" s="188">
        <f>STDEV(F108:F113)/F115</f>
        <v>6.411089627324295E-3</v>
      </c>
      <c r="I116" s="44"/>
    </row>
    <row r="117" spans="1:10" ht="27" customHeight="1" thickBot="1">
      <c r="A117" s="282" t="s">
        <v>75</v>
      </c>
      <c r="B117" s="283"/>
      <c r="C117" s="189"/>
      <c r="D117" s="144" t="s">
        <v>17</v>
      </c>
      <c r="E117" s="190">
        <f>COUNT(E108:E113)</f>
        <v>6</v>
      </c>
      <c r="F117" s="191">
        <f>COUNT(F108:F113)</f>
        <v>6</v>
      </c>
      <c r="I117" s="44"/>
      <c r="J117" s="169"/>
    </row>
    <row r="118" spans="1:10" ht="26.25" customHeight="1" thickBot="1">
      <c r="A118" s="284"/>
      <c r="B118" s="285"/>
      <c r="C118" s="44"/>
      <c r="D118" s="192"/>
      <c r="E118" s="301" t="s">
        <v>120</v>
      </c>
      <c r="F118" s="302"/>
      <c r="G118" s="44"/>
      <c r="H118" s="44"/>
      <c r="I118" s="44"/>
    </row>
    <row r="119" spans="1:10" ht="25.5" customHeight="1">
      <c r="A119" s="193"/>
      <c r="B119" s="67"/>
      <c r="C119" s="44"/>
      <c r="D119" s="187" t="s">
        <v>121</v>
      </c>
      <c r="E119" s="194">
        <f>MIN(E108:E113)</f>
        <v>196.08600373050493</v>
      </c>
      <c r="F119" s="195">
        <f>MIN(F108:F113)</f>
        <v>98.043001865252464</v>
      </c>
      <c r="G119" s="44"/>
      <c r="H119" s="44"/>
      <c r="I119" s="44"/>
    </row>
    <row r="120" spans="1:10" ht="24" customHeight="1" thickBot="1">
      <c r="A120" s="193"/>
      <c r="B120" s="67"/>
      <c r="C120" s="44"/>
      <c r="D120" s="111" t="s">
        <v>122</v>
      </c>
      <c r="E120" s="196">
        <f>MAX(E108:E113)</f>
        <v>199.67327478829333</v>
      </c>
      <c r="F120" s="197">
        <f>MAX(F108:F113)</f>
        <v>99.836637394146663</v>
      </c>
      <c r="G120" s="44"/>
      <c r="H120" s="44"/>
      <c r="I120" s="44"/>
    </row>
    <row r="121" spans="1:10" ht="27" customHeight="1">
      <c r="A121" s="193"/>
      <c r="B121" s="67"/>
      <c r="C121" s="44"/>
      <c r="D121" s="44"/>
      <c r="E121" s="44"/>
      <c r="F121" s="100"/>
      <c r="G121" s="44"/>
      <c r="H121" s="44"/>
      <c r="I121" s="44"/>
    </row>
    <row r="122" spans="1:10" ht="25.5" customHeight="1">
      <c r="A122" s="193"/>
      <c r="B122" s="67"/>
      <c r="C122" s="44"/>
      <c r="D122" s="44"/>
      <c r="E122" s="44"/>
      <c r="F122" s="100"/>
      <c r="G122" s="44"/>
      <c r="H122" s="44"/>
      <c r="I122" s="44"/>
    </row>
    <row r="123" spans="1:10" ht="18.75">
      <c r="A123" s="193"/>
      <c r="B123" s="67"/>
      <c r="C123" s="44"/>
      <c r="D123" s="44"/>
      <c r="E123" s="44"/>
      <c r="F123" s="100"/>
      <c r="G123" s="44"/>
      <c r="H123" s="44"/>
      <c r="I123" s="44"/>
    </row>
    <row r="124" spans="1:10" ht="45.75" customHeight="1">
      <c r="A124" s="54" t="s">
        <v>103</v>
      </c>
      <c r="B124" s="55" t="s">
        <v>123</v>
      </c>
      <c r="C124" s="277" t="str">
        <f>B26</f>
        <v>Nevirapine</v>
      </c>
      <c r="D124" s="277"/>
      <c r="E124" s="44" t="s">
        <v>124</v>
      </c>
      <c r="F124" s="44"/>
      <c r="G124" s="198">
        <f>F115</f>
        <v>98.791456934170242</v>
      </c>
      <c r="H124" s="44"/>
      <c r="I124" s="44"/>
    </row>
    <row r="125" spans="1:10" ht="45.75" customHeight="1">
      <c r="A125" s="54"/>
      <c r="B125" s="55" t="s">
        <v>125</v>
      </c>
      <c r="C125" s="55" t="s">
        <v>126</v>
      </c>
      <c r="D125" s="198">
        <f>MIN(F108:F113)</f>
        <v>98.043001865252464</v>
      </c>
      <c r="E125" s="55" t="s">
        <v>127</v>
      </c>
      <c r="F125" s="198">
        <f>MAX(F108:F113)</f>
        <v>99.836637394146663</v>
      </c>
      <c r="G125" s="199"/>
      <c r="H125" s="44"/>
      <c r="I125" s="44"/>
    </row>
    <row r="126" spans="1:10" ht="19.5" customHeight="1" thickBot="1">
      <c r="A126" s="200"/>
      <c r="B126" s="200"/>
      <c r="C126" s="201"/>
      <c r="D126" s="201"/>
      <c r="E126" s="201"/>
      <c r="F126" s="201"/>
      <c r="G126" s="201"/>
      <c r="H126" s="201"/>
    </row>
    <row r="127" spans="1:10" ht="18.75">
      <c r="B127" s="297" t="s">
        <v>23</v>
      </c>
      <c r="C127" s="297"/>
      <c r="E127" s="149" t="s">
        <v>24</v>
      </c>
      <c r="F127" s="202"/>
      <c r="G127" s="297" t="s">
        <v>25</v>
      </c>
      <c r="H127" s="297"/>
    </row>
    <row r="128" spans="1:10" ht="69.95" customHeight="1">
      <c r="A128" s="54" t="s">
        <v>26</v>
      </c>
      <c r="B128" s="203"/>
      <c r="C128" s="203"/>
      <c r="E128" s="203"/>
      <c r="F128" s="44"/>
      <c r="G128" s="203"/>
      <c r="H128" s="203"/>
    </row>
    <row r="129" spans="1:9" ht="69.95" customHeight="1">
      <c r="A129" s="54" t="s">
        <v>27</v>
      </c>
      <c r="B129" s="204"/>
      <c r="C129" s="204"/>
      <c r="E129" s="204"/>
      <c r="F129" s="44"/>
      <c r="G129" s="205"/>
      <c r="H129" s="205"/>
    </row>
    <row r="130" spans="1:9" ht="18.75">
      <c r="A130" s="100"/>
      <c r="B130" s="100"/>
      <c r="C130" s="100"/>
      <c r="D130" s="100"/>
      <c r="E130" s="100"/>
      <c r="F130" s="102"/>
      <c r="G130" s="100"/>
      <c r="H130" s="100"/>
      <c r="I130" s="44"/>
    </row>
    <row r="131" spans="1:9" ht="18.75">
      <c r="A131" s="100"/>
      <c r="B131" s="100"/>
      <c r="C131" s="100"/>
      <c r="D131" s="100"/>
      <c r="E131" s="100"/>
      <c r="F131" s="102"/>
      <c r="G131" s="100"/>
      <c r="H131" s="100"/>
      <c r="I131" s="44"/>
    </row>
    <row r="132" spans="1:9" ht="18.75">
      <c r="A132" s="100"/>
      <c r="B132" s="100"/>
      <c r="C132" s="100"/>
      <c r="D132" s="100"/>
      <c r="E132" s="100"/>
      <c r="F132" s="102"/>
      <c r="G132" s="100"/>
      <c r="H132" s="100"/>
      <c r="I132" s="44"/>
    </row>
    <row r="133" spans="1:9" ht="18.75">
      <c r="A133" s="100"/>
      <c r="B133" s="100"/>
      <c r="C133" s="100"/>
      <c r="D133" s="100"/>
      <c r="E133" s="100"/>
      <c r="F133" s="102"/>
      <c r="G133" s="100"/>
      <c r="H133" s="100"/>
      <c r="I133" s="44"/>
    </row>
    <row r="134" spans="1:9" ht="18.75">
      <c r="A134" s="100"/>
      <c r="B134" s="100"/>
      <c r="C134" s="100"/>
      <c r="D134" s="100"/>
      <c r="E134" s="100"/>
      <c r="F134" s="102"/>
      <c r="G134" s="100"/>
      <c r="H134" s="100"/>
      <c r="I134" s="44"/>
    </row>
    <row r="135" spans="1:9" ht="18.75">
      <c r="A135" s="100"/>
      <c r="B135" s="100"/>
      <c r="C135" s="100"/>
      <c r="D135" s="100"/>
      <c r="E135" s="100"/>
      <c r="F135" s="102"/>
      <c r="G135" s="100"/>
      <c r="H135" s="100"/>
      <c r="I135" s="44"/>
    </row>
    <row r="136" spans="1:9" ht="18.75">
      <c r="A136" s="100"/>
      <c r="B136" s="100"/>
      <c r="C136" s="100"/>
      <c r="D136" s="100"/>
      <c r="E136" s="100"/>
      <c r="F136" s="102"/>
      <c r="G136" s="100"/>
      <c r="H136" s="100"/>
      <c r="I136" s="44"/>
    </row>
    <row r="137" spans="1:9" ht="18.75">
      <c r="A137" s="100"/>
      <c r="B137" s="100"/>
      <c r="C137" s="100"/>
      <c r="D137" s="100"/>
      <c r="E137" s="100"/>
      <c r="F137" s="102"/>
      <c r="G137" s="100"/>
      <c r="H137" s="100"/>
      <c r="I137" s="44"/>
    </row>
    <row r="138" spans="1:9" ht="18.75">
      <c r="A138" s="100"/>
      <c r="B138" s="100"/>
      <c r="C138" s="100"/>
      <c r="D138" s="100"/>
      <c r="E138" s="100"/>
      <c r="F138" s="102"/>
      <c r="G138" s="100"/>
      <c r="H138" s="100"/>
      <c r="I138" s="44"/>
    </row>
    <row r="250" spans="1:1">
      <c r="A250" s="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Uniformity</vt:lpstr>
      <vt:lpstr>SST Lam</vt:lpstr>
      <vt:lpstr>SST Zido</vt:lpstr>
      <vt:lpstr>SST Nev</vt:lpstr>
      <vt:lpstr>Lamivudine</vt:lpstr>
      <vt:lpstr>Zidovudine</vt:lpstr>
      <vt:lpstr>Nevirapine</vt:lpstr>
      <vt:lpstr>Lamivudine!Print_Area</vt:lpstr>
      <vt:lpstr>Nevirapine!Print_Area</vt:lpstr>
      <vt:lpstr>'SST Nev'!Print_Area</vt:lpstr>
      <vt:lpstr>'SST Zido'!Print_Area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cp:lastPrinted>2016-11-03T12:12:37Z</cp:lastPrinted>
  <dcterms:created xsi:type="dcterms:W3CDTF">2005-07-05T10:19:27Z</dcterms:created>
  <dcterms:modified xsi:type="dcterms:W3CDTF">2016-11-11T08:32:33Z</dcterms:modified>
</cp:coreProperties>
</file>