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/>
  </bookViews>
  <sheets>
    <sheet name="Uniformity" sheetId="2" r:id="rId1"/>
    <sheet name="SST Lam" sheetId="1" r:id="rId2"/>
    <sheet name="SST Zido" sheetId="7" r:id="rId3"/>
    <sheet name="SST Nev" sheetId="8" r:id="rId4"/>
    <sheet name="Lamivudine" sheetId="3" r:id="rId5"/>
    <sheet name="Zidovudine" sheetId="4" r:id="rId6"/>
    <sheet name="Nevirapine" sheetId="5" r:id="rId7"/>
  </sheets>
  <definedNames>
    <definedName name="_xlnm.Print_Area" localSheetId="4">Lamivudine!$A$1:$H$130</definedName>
    <definedName name="_xlnm.Print_Area" localSheetId="6">Nevirapine!$A$1:$H$131</definedName>
    <definedName name="_xlnm.Print_Area" localSheetId="3">'SST Nev'!$A$1:$G$48</definedName>
    <definedName name="_xlnm.Print_Area" localSheetId="2">'SST Zido'!$A$1:$G$48</definedName>
    <definedName name="_xlnm.Print_Area" localSheetId="0">Uniformity!$A$1:$F$54</definedName>
    <definedName name="_xlnm.Print_Area" localSheetId="5">Zidovudine!$A$1:$H$130</definedName>
  </definedNames>
  <calcPr calcId="124519"/>
</workbook>
</file>

<file path=xl/calcChain.xml><?xml version="1.0" encoding="utf-8"?>
<calcChain xmlns="http://schemas.openxmlformats.org/spreadsheetml/2006/main">
  <c r="E16" i="7"/>
  <c r="E16" i="8"/>
  <c r="B23" i="5"/>
  <c r="B22"/>
  <c r="B23" i="4"/>
  <c r="B22"/>
  <c r="B6" i="8"/>
  <c r="B5"/>
  <c r="B40"/>
  <c r="E38"/>
  <c r="D38"/>
  <c r="C38"/>
  <c r="B38"/>
  <c r="B39" s="1"/>
  <c r="B18"/>
  <c r="F16"/>
  <c r="D16"/>
  <c r="C16"/>
  <c r="B16"/>
  <c r="B17" s="1"/>
  <c r="B7"/>
  <c r="B6" i="7"/>
  <c r="B5"/>
  <c r="B40"/>
  <c r="E38"/>
  <c r="D38"/>
  <c r="C38"/>
  <c r="B38"/>
  <c r="B39" s="1"/>
  <c r="B18"/>
  <c r="F16"/>
  <c r="D16"/>
  <c r="C16"/>
  <c r="B16"/>
  <c r="B17" s="1"/>
  <c r="B7"/>
  <c r="B7" i="1"/>
  <c r="B6"/>
  <c r="B5"/>
  <c r="D68" i="5"/>
  <c r="D64"/>
  <c r="D60"/>
  <c r="D68" i="4"/>
  <c r="D64"/>
  <c r="D60"/>
  <c r="C124" i="5"/>
  <c r="B116"/>
  <c r="D100" s="1"/>
  <c r="B98"/>
  <c r="F95"/>
  <c r="D95"/>
  <c r="I92" s="1"/>
  <c r="B87"/>
  <c r="D97" s="1"/>
  <c r="B83"/>
  <c r="B80"/>
  <c r="B79"/>
  <c r="C76"/>
  <c r="B68"/>
  <c r="B57"/>
  <c r="C56"/>
  <c r="B55"/>
  <c r="D48"/>
  <c r="B45"/>
  <c r="F42"/>
  <c r="D42"/>
  <c r="B34"/>
  <c r="B30"/>
  <c r="C124" i="4"/>
  <c r="B116"/>
  <c r="D100" s="1"/>
  <c r="B98"/>
  <c r="F95"/>
  <c r="D95"/>
  <c r="B87"/>
  <c r="D97" s="1"/>
  <c r="B83"/>
  <c r="B80"/>
  <c r="B79"/>
  <c r="C76"/>
  <c r="B68"/>
  <c r="B57"/>
  <c r="C56"/>
  <c r="B55"/>
  <c r="B45"/>
  <c r="F42"/>
  <c r="D42"/>
  <c r="B34"/>
  <c r="D44" s="1"/>
  <c r="B30"/>
  <c r="C124" i="3"/>
  <c r="B116"/>
  <c r="D100" s="1"/>
  <c r="B98"/>
  <c r="F95"/>
  <c r="D95"/>
  <c r="I92" s="1"/>
  <c r="B87"/>
  <c r="D97" s="1"/>
  <c r="B83"/>
  <c r="B80"/>
  <c r="B79"/>
  <c r="C76"/>
  <c r="B68"/>
  <c r="B57"/>
  <c r="C56"/>
  <c r="B55"/>
  <c r="B45"/>
  <c r="D48" s="1"/>
  <c r="F42"/>
  <c r="D42"/>
  <c r="B34"/>
  <c r="B30"/>
  <c r="D50" i="2"/>
  <c r="C50"/>
  <c r="D49"/>
  <c r="C49"/>
  <c r="B49"/>
  <c r="C46"/>
  <c r="C45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C19"/>
  <c r="B39" i="1"/>
  <c r="E37"/>
  <c r="D37"/>
  <c r="C37"/>
  <c r="B37"/>
  <c r="B38" s="1"/>
  <c r="B18"/>
  <c r="E16"/>
  <c r="D16"/>
  <c r="C16"/>
  <c r="B16"/>
  <c r="B17" s="1"/>
  <c r="D101" i="5" l="1"/>
  <c r="D102" s="1"/>
  <c r="F97"/>
  <c r="F98" s="1"/>
  <c r="I92" i="4"/>
  <c r="D101"/>
  <c r="F97"/>
  <c r="F98" s="1"/>
  <c r="F99" s="1"/>
  <c r="D101" i="3"/>
  <c r="D98"/>
  <c r="D102"/>
  <c r="D99"/>
  <c r="F97"/>
  <c r="F98"/>
  <c r="G92" s="1"/>
  <c r="E91"/>
  <c r="I39" i="5"/>
  <c r="D49"/>
  <c r="F44"/>
  <c r="F45" s="1"/>
  <c r="D44"/>
  <c r="D45" s="1"/>
  <c r="D98"/>
  <c r="F44" i="4"/>
  <c r="F45" s="1"/>
  <c r="D98"/>
  <c r="D99" s="1"/>
  <c r="D45"/>
  <c r="D46" s="1"/>
  <c r="I39"/>
  <c r="F46"/>
  <c r="D48"/>
  <c r="G41"/>
  <c r="G38"/>
  <c r="E40"/>
  <c r="D49"/>
  <c r="E41"/>
  <c r="D102"/>
  <c r="I39" i="3"/>
  <c r="D44"/>
  <c r="D45" s="1"/>
  <c r="E40" s="1"/>
  <c r="F45"/>
  <c r="G40" s="1"/>
  <c r="F44"/>
  <c r="D49"/>
  <c r="G41"/>
  <c r="G91"/>
  <c r="E94"/>
  <c r="E93"/>
  <c r="E92"/>
  <c r="B69"/>
  <c r="B69" i="5"/>
  <c r="G71" i="4"/>
  <c r="H71" s="1"/>
  <c r="B69"/>
  <c r="G63"/>
  <c r="H63" s="1"/>
  <c r="G67"/>
  <c r="H67" s="1"/>
  <c r="G93" l="1"/>
  <c r="E94"/>
  <c r="E91"/>
  <c r="E93"/>
  <c r="E92"/>
  <c r="E95" i="3"/>
  <c r="G94"/>
  <c r="F99"/>
  <c r="G93"/>
  <c r="G38" i="5"/>
  <c r="F46"/>
  <c r="G39"/>
  <c r="G41"/>
  <c r="G40"/>
  <c r="D46"/>
  <c r="E39"/>
  <c r="E41"/>
  <c r="E38"/>
  <c r="E40"/>
  <c r="E91"/>
  <c r="E93"/>
  <c r="D99"/>
  <c r="E92"/>
  <c r="E94"/>
  <c r="G94"/>
  <c r="G91"/>
  <c r="G93"/>
  <c r="F99"/>
  <c r="G92"/>
  <c r="G92" i="4"/>
  <c r="G91"/>
  <c r="G94"/>
  <c r="E39"/>
  <c r="E38"/>
  <c r="G39"/>
  <c r="G40"/>
  <c r="F46" i="3"/>
  <c r="E39"/>
  <c r="E41"/>
  <c r="D46"/>
  <c r="E38"/>
  <c r="G39"/>
  <c r="G38"/>
  <c r="G95" i="4" l="1"/>
  <c r="D105"/>
  <c r="E95"/>
  <c r="D103"/>
  <c r="E113" s="1"/>
  <c r="F113" s="1"/>
  <c r="D105" i="3"/>
  <c r="D103"/>
  <c r="E112" s="1"/>
  <c r="F112" s="1"/>
  <c r="G95"/>
  <c r="G42" i="4"/>
  <c r="E42" i="3"/>
  <c r="G42" i="5"/>
  <c r="D105"/>
  <c r="E95"/>
  <c r="D103"/>
  <c r="D50"/>
  <c r="E42"/>
  <c r="D52"/>
  <c r="G95"/>
  <c r="D50" i="4"/>
  <c r="G64" s="1"/>
  <c r="H64" s="1"/>
  <c r="D52"/>
  <c r="E42"/>
  <c r="D52" i="3"/>
  <c r="G42"/>
  <c r="D50"/>
  <c r="E108" i="4" l="1"/>
  <c r="F108" s="1"/>
  <c r="D104"/>
  <c r="E109"/>
  <c r="F109" s="1"/>
  <c r="E110"/>
  <c r="F110" s="1"/>
  <c r="E111"/>
  <c r="F111" s="1"/>
  <c r="E112"/>
  <c r="F112" s="1"/>
  <c r="E109" i="3"/>
  <c r="F109" s="1"/>
  <c r="E108"/>
  <c r="E113"/>
  <c r="F113" s="1"/>
  <c r="D104"/>
  <c r="E110"/>
  <c r="F110" s="1"/>
  <c r="E111"/>
  <c r="F111" s="1"/>
  <c r="G70" i="4"/>
  <c r="H70" s="1"/>
  <c r="G61"/>
  <c r="H61" s="1"/>
  <c r="D51"/>
  <c r="G68"/>
  <c r="H68" s="1"/>
  <c r="G62"/>
  <c r="H62" s="1"/>
  <c r="G65"/>
  <c r="H65" s="1"/>
  <c r="G60"/>
  <c r="G74" s="1"/>
  <c r="G69"/>
  <c r="H69" s="1"/>
  <c r="G66"/>
  <c r="H66" s="1"/>
  <c r="E113" i="5"/>
  <c r="F113" s="1"/>
  <c r="E111"/>
  <c r="F111" s="1"/>
  <c r="E109"/>
  <c r="F109" s="1"/>
  <c r="D104"/>
  <c r="E112"/>
  <c r="F112" s="1"/>
  <c r="E110"/>
  <c r="F110" s="1"/>
  <c r="E108"/>
  <c r="G68"/>
  <c r="H68" s="1"/>
  <c r="G70"/>
  <c r="H70" s="1"/>
  <c r="G65"/>
  <c r="H65" s="1"/>
  <c r="G67"/>
  <c r="H67" s="1"/>
  <c r="D51"/>
  <c r="G61"/>
  <c r="H61" s="1"/>
  <c r="G63"/>
  <c r="H63" s="1"/>
  <c r="G62"/>
  <c r="H62" s="1"/>
  <c r="G71"/>
  <c r="H71" s="1"/>
  <c r="G60"/>
  <c r="G69"/>
  <c r="H69" s="1"/>
  <c r="G66"/>
  <c r="H66" s="1"/>
  <c r="G64"/>
  <c r="H64" s="1"/>
  <c r="G68" i="3"/>
  <c r="H68" s="1"/>
  <c r="G63"/>
  <c r="H63" s="1"/>
  <c r="G69"/>
  <c r="H69" s="1"/>
  <c r="G61"/>
  <c r="H61" s="1"/>
  <c r="G67"/>
  <c r="H67" s="1"/>
  <c r="G62"/>
  <c r="H62" s="1"/>
  <c r="G64"/>
  <c r="H64" s="1"/>
  <c r="G70"/>
  <c r="H70" s="1"/>
  <c r="G65"/>
  <c r="H65" s="1"/>
  <c r="G66"/>
  <c r="H66" s="1"/>
  <c r="G60"/>
  <c r="D51"/>
  <c r="G71"/>
  <c r="H71" s="1"/>
  <c r="E115"/>
  <c r="E116" s="1"/>
  <c r="E119" i="4" l="1"/>
  <c r="E115"/>
  <c r="E116" s="1"/>
  <c r="E120"/>
  <c r="E117"/>
  <c r="E119" i="3"/>
  <c r="E120"/>
  <c r="F108"/>
  <c r="F115" s="1"/>
  <c r="E117"/>
  <c r="G72" i="4"/>
  <c r="G73" s="1"/>
  <c r="H60"/>
  <c r="H74" s="1"/>
  <c r="E119" i="5"/>
  <c r="E115"/>
  <c r="E116" s="1"/>
  <c r="E120"/>
  <c r="E117"/>
  <c r="F108"/>
  <c r="G74"/>
  <c r="H60"/>
  <c r="G72"/>
  <c r="G73" s="1"/>
  <c r="F125" i="4"/>
  <c r="F120"/>
  <c r="F117"/>
  <c r="F119"/>
  <c r="D125"/>
  <c r="F115"/>
  <c r="H60" i="3"/>
  <c r="G72"/>
  <c r="G73" s="1"/>
  <c r="G74"/>
  <c r="F125" l="1"/>
  <c r="F120"/>
  <c r="F119"/>
  <c r="F117"/>
  <c r="D125"/>
  <c r="H72" i="4"/>
  <c r="G76" s="1"/>
  <c r="F125" i="5"/>
  <c r="F120"/>
  <c r="F117"/>
  <c r="F119"/>
  <c r="D125"/>
  <c r="F115"/>
  <c r="H72"/>
  <c r="G76" s="1"/>
  <c r="H74"/>
  <c r="G124" i="4"/>
  <c r="F116"/>
  <c r="H72" i="3"/>
  <c r="G76" s="1"/>
  <c r="H74"/>
  <c r="G124"/>
  <c r="F116"/>
  <c r="H73" i="4" l="1"/>
  <c r="G124" i="5"/>
  <c r="F116"/>
  <c r="H73"/>
  <c r="H73" i="3"/>
</calcChain>
</file>

<file path=xl/sharedStrings.xml><?xml version="1.0" encoding="utf-8"?>
<sst xmlns="http://schemas.openxmlformats.org/spreadsheetml/2006/main" count="663" uniqueCount="140">
  <si>
    <t>HPLC System Suitability Report</t>
  </si>
  <si>
    <t>Analysis Data</t>
  </si>
  <si>
    <t>Assay</t>
  </si>
  <si>
    <t>Sample(s)</t>
  </si>
  <si>
    <t>Reference Substance:</t>
  </si>
  <si>
    <t>LAMIVUDINE / NEVIRAPINE / ZIDOVUDINE  DISPERSIBLE TABLETS 30 MG/50 MG/60 MG</t>
  </si>
  <si>
    <t>% age Purity:</t>
  </si>
  <si>
    <t>NDQB201610189</t>
  </si>
  <si>
    <t>Weight (mg):</t>
  </si>
  <si>
    <t>Lamivudine/Nevirapine/Zidovudine</t>
  </si>
  <si>
    <t>Standard Conc (mg/mL):</t>
  </si>
  <si>
    <t>Each dispersible tablets contains lamivudine USP 30 mg
Nevirapine USP 50 mg
Didovudine USP 60 mg</t>
  </si>
  <si>
    <t>2016-10-26 08:48:38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</si>
  <si>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</si>
  <si>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</si>
  <si>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</si>
  <si>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</si>
  <si>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</si>
  <si>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</si>
  <si>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</si>
  <si>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</si>
  <si>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</si>
  <si>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</si>
  <si>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</si>
  <si>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</si>
  <si>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</si>
  <si>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</si>
  <si>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</si>
  <si>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</si>
  <si>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</si>
  <si>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</si>
  <si>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</si>
  <si>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</si>
  <si>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</si>
  <si>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</si>
  <si>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</si>
  <si>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</si>
  <si>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</si>
  <si>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</si>
  <si>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</si>
  <si>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</si>
  <si>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</si>
  <si>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</si>
  <si>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</si>
  <si>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</si>
  <si>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</si>
  <si>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</si>
  <si>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</si>
  <si>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</si>
  <si>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</si>
  <si>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</si>
  <si>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</si>
  <si>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</si>
  <si>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</si>
  <si>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</si>
  <si>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</si>
  <si>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</si>
  <si>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</si>
  <si>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</si>
  <si>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</si>
  <si>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</si>
  <si>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</si>
  <si>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</si>
  <si>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</si>
  <si>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</si>
  <si>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</si>
  <si>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</si>
  <si>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</si>
  <si>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</si>
  <si>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</si>
  <si>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</si>
  <si>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</si>
  <si>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</si>
  <si>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</si>
  <si>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</si>
  <si>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</si>
  <si>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</si>
  <si>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</si>
  <si>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</si>
  <si>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</si>
  <si>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</si>
  <si>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</si>
  <si>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</si>
  <si>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</si>
  <si>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</si>
  <si>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</si>
  <si>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</si>
  <si>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</si>
  <si>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</si>
  <si>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</si>
  <si>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</si>
  <si>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</si>
  <si>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</si>
  <si>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</si>
  <si>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</si>
  <si>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</si>
  <si>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</si>
  <si>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</si>
  <si>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</si>
  <si>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</si>
  <si>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</si>
  <si>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</si>
  <si>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</si>
  <si>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</si>
  <si>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</si>
  <si>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</si>
  <si>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</si>
  <si>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</si>
  <si>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</si>
  <si>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</si>
  <si>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</si>
  <si>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</si>
  <si>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</si>
  <si>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</si>
  <si>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</si>
  <si>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</si>
  <si>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</si>
  <si>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</si>
  <si>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</si>
  <si>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</si>
  <si>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</si>
  <si>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</si>
  <si>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</si>
  <si>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</si>
  <si>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</si>
  <si>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</si>
  <si>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</si>
  <si>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</si>
  <si>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</si>
  <si>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</si>
  <si>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</si>
  <si>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</si>
  <si>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Lot IOM388</t>
  </si>
  <si>
    <t>Zidovudine</t>
  </si>
  <si>
    <t>Z1-1</t>
  </si>
  <si>
    <t>Nevirapine</t>
  </si>
  <si>
    <t>N13-3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</si>
  <si>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</si>
  <si>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</si>
  <si>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5.0</t>
    </r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</si>
</sst>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26" fillId="2" borderId="0" xfId="0" applyFont="1" applyFill="1"/>
    <xf numFmtId="0" fontId="25" fillId="2" borderId="0" xfId="0" applyFont="1" applyFill="1" applyAlignment="1">
      <alignment horizontal="left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54"/>
  <sheetViews>
    <sheetView tabSelected="1" view="pageBreakPreview" topLeftCell="A28" workbookViewId="0">
      <selection sqref="A1:XFD10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665" t="s">
        <v>31</v>
      </c>
      <c r="B11" s="666"/>
      <c r="C11" s="666"/>
      <c r="D11" s="666"/>
      <c r="E11" s="666"/>
      <c r="F11" s="667"/>
      <c r="G11" s="90"/>
    </row>
    <row r="12" spans="1:7" ht="16.5" customHeight="1">
      <c r="A12" s="664" t="s">
        <v>32</v>
      </c>
      <c r="B12" s="664"/>
      <c r="C12" s="664"/>
      <c r="D12" s="664"/>
      <c r="E12" s="664"/>
      <c r="F12" s="664"/>
      <c r="G12" s="89"/>
    </row>
    <row r="14" spans="1:7" ht="16.5" customHeight="1">
      <c r="A14" s="669" t="s">
        <v>33</v>
      </c>
      <c r="B14" s="669"/>
      <c r="C14" s="59" t="s">
        <v>5</v>
      </c>
    </row>
    <row r="15" spans="1:7" ht="16.5" customHeight="1">
      <c r="A15" s="669" t="s">
        <v>34</v>
      </c>
      <c r="B15" s="669"/>
      <c r="C15" s="59" t="s">
        <v>7</v>
      </c>
    </row>
    <row r="16" spans="1:7" ht="16.5" customHeight="1">
      <c r="A16" s="669" t="s">
        <v>35</v>
      </c>
      <c r="B16" s="669"/>
      <c r="C16" s="59" t="s">
        <v>9</v>
      </c>
    </row>
    <row r="17" spans="1:5" ht="16.5" customHeight="1">
      <c r="A17" s="669" t="s">
        <v>36</v>
      </c>
      <c r="B17" s="669"/>
      <c r="C17" s="59" t="s">
        <v>11</v>
      </c>
    </row>
    <row r="18" spans="1:5" ht="16.5" customHeight="1">
      <c r="A18" s="669" t="s">
        <v>37</v>
      </c>
      <c r="B18" s="669"/>
      <c r="C18" s="96" t="s">
        <v>12</v>
      </c>
    </row>
    <row r="19" spans="1:5" ht="16.5" customHeight="1">
      <c r="A19" s="669" t="s">
        <v>38</v>
      </c>
      <c r="B19" s="669"/>
      <c r="C19" s="96" t="str">
        <f>#REF!</f>
        <v>0</v>
      </c>
    </row>
    <row r="20" spans="1:5" ht="16.5" customHeight="1">
      <c r="A20" s="61"/>
      <c r="B20" s="61"/>
      <c r="C20" s="76"/>
    </row>
    <row r="21" spans="1:5" ht="16.5" customHeight="1">
      <c r="A21" s="664" t="s">
        <v>1</v>
      </c>
      <c r="B21" s="664"/>
      <c r="C21" s="58" t="s">
        <v>39</v>
      </c>
      <c r="D21" s="65"/>
    </row>
    <row r="22" spans="1:5" ht="15.75" customHeight="1">
      <c r="A22" s="668"/>
      <c r="B22" s="668"/>
      <c r="C22" s="56"/>
      <c r="D22" s="668"/>
      <c r="E22" s="668"/>
    </row>
    <row r="23" spans="1:5" ht="33.75" customHeight="1">
      <c r="C23" s="85" t="s">
        <v>40</v>
      </c>
      <c r="D23" s="84" t="s">
        <v>41</v>
      </c>
      <c r="E23" s="51"/>
    </row>
    <row r="24" spans="1:5" ht="15.75" customHeight="1">
      <c r="C24" s="94">
        <v>350.82</v>
      </c>
      <c r="D24" s="86">
        <f t="shared" ref="D24:D43" si="0">(C24-$C$46)/$C$46</f>
        <v>1.4444184360316E-3</v>
      </c>
      <c r="E24" s="52"/>
    </row>
    <row r="25" spans="1:5" ht="15.75" customHeight="1">
      <c r="C25" s="94">
        <v>345.53</v>
      </c>
      <c r="D25" s="87">
        <f t="shared" si="0"/>
        <v>-1.3656319758845001E-2</v>
      </c>
      <c r="E25" s="52"/>
    </row>
    <row r="26" spans="1:5" ht="15.75" customHeight="1">
      <c r="C26" s="94">
        <v>345.12</v>
      </c>
      <c r="D26" s="87">
        <f t="shared" si="0"/>
        <v>-1.4826698333495E-2</v>
      </c>
      <c r="E26" s="52"/>
    </row>
    <row r="27" spans="1:5" ht="15.75" customHeight="1">
      <c r="C27" s="94">
        <v>349.75</v>
      </c>
      <c r="D27" s="87">
        <f t="shared" si="0"/>
        <v>-1.6099841856163999E-3</v>
      </c>
      <c r="E27" s="52"/>
    </row>
    <row r="28" spans="1:5" ht="15.75" customHeight="1">
      <c r="C28" s="94">
        <v>353.46</v>
      </c>
      <c r="D28" s="87">
        <f t="shared" si="0"/>
        <v>8.9805146240228995E-3</v>
      </c>
      <c r="E28" s="52"/>
    </row>
    <row r="29" spans="1:5" ht="15.75" customHeight="1">
      <c r="C29" s="94">
        <v>350.04</v>
      </c>
      <c r="D29" s="87">
        <f t="shared" si="0"/>
        <v>-7.8215543769304E-4</v>
      </c>
      <c r="E29" s="52"/>
    </row>
    <row r="30" spans="1:5" ht="15.75" customHeight="1">
      <c r="C30" s="94">
        <v>347</v>
      </c>
      <c r="D30" s="87">
        <f t="shared" si="0"/>
        <v>-9.4600843814407008E-3</v>
      </c>
      <c r="E30" s="52"/>
    </row>
    <row r="31" spans="1:5" ht="15.75" customHeight="1">
      <c r="C31" s="94">
        <v>352.18</v>
      </c>
      <c r="D31" s="87">
        <f t="shared" si="0"/>
        <v>5.3266498056028996E-3</v>
      </c>
      <c r="E31" s="52"/>
    </row>
    <row r="32" spans="1:5" ht="15.75" customHeight="1">
      <c r="C32" s="94">
        <v>357.12</v>
      </c>
      <c r="D32" s="87">
        <f t="shared" si="0"/>
        <v>1.9428284339193001E-2</v>
      </c>
      <c r="E32" s="52"/>
    </row>
    <row r="33" spans="1:7" ht="15.75" customHeight="1">
      <c r="C33" s="94">
        <v>345.73</v>
      </c>
      <c r="D33" s="87">
        <f t="shared" si="0"/>
        <v>-1.3085403380967E-2</v>
      </c>
      <c r="E33" s="52"/>
    </row>
    <row r="34" spans="1:7" ht="15.75" customHeight="1">
      <c r="C34" s="94">
        <v>349.2</v>
      </c>
      <c r="D34" s="87">
        <f t="shared" si="0"/>
        <v>-3.1800042247813001E-3</v>
      </c>
      <c r="E34" s="52"/>
    </row>
    <row r="35" spans="1:7" ht="15.75" customHeight="1">
      <c r="C35" s="94">
        <v>352.16</v>
      </c>
      <c r="D35" s="87">
        <f t="shared" si="0"/>
        <v>5.2695581678151998E-3</v>
      </c>
      <c r="E35" s="52"/>
    </row>
    <row r="36" spans="1:7" ht="15.75" customHeight="1">
      <c r="C36" s="94">
        <v>356.09</v>
      </c>
      <c r="D36" s="87">
        <f t="shared" si="0"/>
        <v>1.648806499312E-2</v>
      </c>
      <c r="E36" s="52"/>
    </row>
    <row r="37" spans="1:7" ht="15.75" customHeight="1">
      <c r="C37" s="94">
        <v>352.31</v>
      </c>
      <c r="D37" s="87">
        <f t="shared" si="0"/>
        <v>5.6977454512236996E-3</v>
      </c>
      <c r="E37" s="52"/>
    </row>
    <row r="38" spans="1:7" ht="15.75" customHeight="1">
      <c r="C38" s="94">
        <v>349.15</v>
      </c>
      <c r="D38" s="87">
        <f t="shared" si="0"/>
        <v>-3.3227333192509E-3</v>
      </c>
      <c r="E38" s="52"/>
    </row>
    <row r="39" spans="1:7" ht="15.75" customHeight="1">
      <c r="C39" s="94">
        <v>352.11</v>
      </c>
      <c r="D39" s="87">
        <f t="shared" si="0"/>
        <v>5.1268290733455998E-3</v>
      </c>
      <c r="E39" s="52"/>
    </row>
    <row r="40" spans="1:7" ht="15.75" customHeight="1">
      <c r="C40" s="94">
        <v>346.8</v>
      </c>
      <c r="D40" s="87">
        <f t="shared" si="0"/>
        <v>-1.0031000759319E-2</v>
      </c>
      <c r="E40" s="52"/>
    </row>
    <row r="41" spans="1:7" ht="15.75" customHeight="1">
      <c r="C41" s="94">
        <v>350.77</v>
      </c>
      <c r="D41" s="87">
        <f t="shared" si="0"/>
        <v>1.301689341562E-3</v>
      </c>
      <c r="E41" s="52"/>
    </row>
    <row r="42" spans="1:7" ht="15.75" customHeight="1">
      <c r="C42" s="94">
        <v>354.14</v>
      </c>
      <c r="D42" s="87">
        <f t="shared" si="0"/>
        <v>1.0921630308809001E-2</v>
      </c>
      <c r="E42" s="52"/>
    </row>
    <row r="43" spans="1:7" ht="16.5" customHeight="1">
      <c r="C43" s="95">
        <v>346.8</v>
      </c>
      <c r="D43" s="88">
        <f t="shared" si="0"/>
        <v>-1.0031000759319E-2</v>
      </c>
      <c r="E43" s="52"/>
    </row>
    <row r="44" spans="1:7" ht="16.5" customHeight="1">
      <c r="C44" s="53"/>
      <c r="D44" s="52"/>
      <c r="E44" s="54"/>
    </row>
    <row r="45" spans="1:7" ht="16.5" customHeight="1">
      <c r="B45" s="81" t="s">
        <v>42</v>
      </c>
      <c r="C45" s="82">
        <f>SUM(C24:C44)</f>
        <v>7006.28</v>
      </c>
      <c r="D45" s="77"/>
      <c r="E45" s="53"/>
    </row>
    <row r="46" spans="1:7" ht="17.25" customHeight="1">
      <c r="B46" s="81" t="s">
        <v>43</v>
      </c>
      <c r="C46" s="83">
        <f>AVERAGE(C24:C44)</f>
        <v>350.31400000000002</v>
      </c>
      <c r="E46" s="55"/>
    </row>
    <row r="47" spans="1:7" ht="17.25" customHeight="1">
      <c r="A47" s="59"/>
      <c r="B47" s="78"/>
      <c r="D47" s="57"/>
      <c r="E47" s="55"/>
    </row>
    <row r="48" spans="1:7" ht="33.75" customHeight="1">
      <c r="B48" s="91" t="s">
        <v>43</v>
      </c>
      <c r="C48" s="84" t="s">
        <v>44</v>
      </c>
      <c r="D48" s="79"/>
      <c r="G48" s="57"/>
    </row>
    <row r="49" spans="1:6" ht="17.25" customHeight="1">
      <c r="B49" s="662">
        <f>C46</f>
        <v>350.31400000000002</v>
      </c>
      <c r="C49" s="92">
        <f>-IF(C46&lt;=80,10%,IF(C46&lt;250,7.5%,5%))</f>
        <v>-0.05</v>
      </c>
      <c r="D49" s="80">
        <f>IF(C46&lt;=80,C46*0.9,IF(C46&lt;250,C46*0.925,C46*0.95))</f>
        <v>332.79829999999998</v>
      </c>
    </row>
    <row r="50" spans="1:6" ht="17.25" customHeight="1">
      <c r="B50" s="663"/>
      <c r="C50" s="93">
        <f>IF(C46&lt;=80, 10%, IF(C46&lt;250, 7.5%, 5%))</f>
        <v>0.05</v>
      </c>
      <c r="D50" s="80">
        <f>IF(C46&lt;=80, C46*1.1, IF(C46&lt;250, C46*1.075, C46*1.05))</f>
        <v>367.8297</v>
      </c>
    </row>
    <row r="51" spans="1:6" ht="16.5" customHeight="1">
      <c r="A51" s="62"/>
      <c r="B51" s="63"/>
      <c r="C51" s="59"/>
      <c r="D51" s="64"/>
      <c r="E51" s="59"/>
      <c r="F51" s="65"/>
    </row>
    <row r="52" spans="1:6" ht="16.5" customHeight="1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>
      <c r="A53" s="69" t="s">
        <v>29</v>
      </c>
      <c r="B53" s="70"/>
      <c r="C53" s="71"/>
      <c r="D53" s="70"/>
      <c r="E53" s="60"/>
      <c r="F53" s="72"/>
    </row>
    <row r="54" spans="1:6" ht="34.5" customHeight="1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view="pageBreakPreview" zoomScale="60" workbookViewId="0">
      <selection activeCell="E16" sqref="E16"/>
    </sheetView>
  </sheetViews>
  <sheetFormatPr defaultRowHeight="13.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>
      <c r="A1" s="670" t="s">
        <v>0</v>
      </c>
      <c r="B1" s="670"/>
      <c r="C1" s="670"/>
      <c r="D1" s="670"/>
      <c r="E1" s="670"/>
    </row>
    <row r="2" spans="1:5" ht="16.5" customHeight="1">
      <c r="A2" s="4" t="s">
        <v>1</v>
      </c>
      <c r="B2" s="5" t="s">
        <v>2</v>
      </c>
    </row>
    <row r="3" spans="1:5" ht="16.5" customHeight="1">
      <c r="A3" s="6" t="s">
        <v>3</v>
      </c>
      <c r="B3" s="7" t="s">
        <v>5</v>
      </c>
      <c r="D3" s="8"/>
      <c r="E3" s="9"/>
    </row>
    <row r="4" spans="1:5" ht="16.5" customHeight="1">
      <c r="A4" s="10" t="s">
        <v>4</v>
      </c>
      <c r="B4" s="7" t="s">
        <v>131</v>
      </c>
      <c r="C4" s="9"/>
      <c r="D4" s="9"/>
      <c r="E4" s="9"/>
    </row>
    <row r="5" spans="1:5" ht="16.5" customHeight="1">
      <c r="A5" s="10" t="s">
        <v>6</v>
      </c>
      <c r="B5" s="11">
        <f>Lamivudine!B28</f>
        <v>99.3</v>
      </c>
      <c r="C5" s="9"/>
      <c r="D5" s="9"/>
      <c r="E5" s="9"/>
    </row>
    <row r="6" spans="1:5" ht="16.5" customHeight="1">
      <c r="A6" s="6" t="s">
        <v>8</v>
      </c>
      <c r="B6" s="11">
        <f>Lamivudine!D43</f>
        <v>16.260000000000002</v>
      </c>
      <c r="C6" s="9"/>
      <c r="D6" s="9"/>
      <c r="E6" s="9"/>
    </row>
    <row r="7" spans="1:5" ht="16.5" customHeight="1">
      <c r="A7" s="6" t="s">
        <v>10</v>
      </c>
      <c r="B7" s="12">
        <f>B6/100</f>
        <v>0.16260000000000002</v>
      </c>
      <c r="C7" s="9"/>
      <c r="D7" s="9"/>
      <c r="E7" s="9"/>
    </row>
    <row r="8" spans="1:5" ht="15.75" customHeight="1">
      <c r="A8" s="9"/>
      <c r="B8" s="9"/>
      <c r="C8" s="9"/>
      <c r="D8" s="9"/>
      <c r="E8" s="9"/>
    </row>
    <row r="9" spans="1:5" ht="16.5" customHeight="1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>
      <c r="A10" s="16">
        <v>1</v>
      </c>
      <c r="B10" s="17">
        <v>32806262</v>
      </c>
      <c r="C10" s="17">
        <v>6068.33</v>
      </c>
      <c r="D10" s="18">
        <v>1.1399999999999999</v>
      </c>
      <c r="E10" s="19">
        <v>2.85</v>
      </c>
    </row>
    <row r="11" spans="1:5" ht="16.5" customHeight="1">
      <c r="A11" s="16">
        <v>2</v>
      </c>
      <c r="B11" s="17">
        <v>32772647</v>
      </c>
      <c r="C11" s="17">
        <v>6077.74</v>
      </c>
      <c r="D11" s="18">
        <v>1.1499999999999999</v>
      </c>
      <c r="E11" s="18">
        <v>2.85</v>
      </c>
    </row>
    <row r="12" spans="1:5" ht="16.5" customHeight="1">
      <c r="A12" s="16">
        <v>3</v>
      </c>
      <c r="B12" s="17">
        <v>32917670</v>
      </c>
      <c r="C12" s="17">
        <v>6077.4</v>
      </c>
      <c r="D12" s="18">
        <v>1.1499999999999999</v>
      </c>
      <c r="E12" s="18">
        <v>2.85</v>
      </c>
    </row>
    <row r="13" spans="1:5" ht="16.5" customHeight="1">
      <c r="A13" s="16">
        <v>4</v>
      </c>
      <c r="B13" s="17">
        <v>32741396</v>
      </c>
      <c r="C13" s="17">
        <v>6083.06</v>
      </c>
      <c r="D13" s="18">
        <v>1.1399999999999999</v>
      </c>
      <c r="E13" s="18">
        <v>2.85</v>
      </c>
    </row>
    <row r="14" spans="1:5" ht="16.5" customHeight="1">
      <c r="A14" s="16">
        <v>5</v>
      </c>
      <c r="B14" s="17">
        <v>32866836</v>
      </c>
      <c r="C14" s="17">
        <v>6192.54</v>
      </c>
      <c r="D14" s="18">
        <v>1.1000000000000001</v>
      </c>
      <c r="E14" s="18">
        <v>2.85</v>
      </c>
    </row>
    <row r="15" spans="1:5" ht="16.5" customHeight="1">
      <c r="A15" s="16">
        <v>6</v>
      </c>
      <c r="B15" s="20">
        <v>32960195</v>
      </c>
      <c r="C15" s="20">
        <v>6197.57</v>
      </c>
      <c r="D15" s="21">
        <v>1.1000000000000001</v>
      </c>
      <c r="E15" s="21">
        <v>2.85</v>
      </c>
    </row>
    <row r="16" spans="1:5" ht="16.5" customHeight="1">
      <c r="A16" s="22" t="s">
        <v>18</v>
      </c>
      <c r="B16" s="23">
        <f>AVERAGE(B10:B15)</f>
        <v>32844167.666666668</v>
      </c>
      <c r="C16" s="24">
        <f>AVERAGE(C10:C15)</f>
        <v>6116.1066666666666</v>
      </c>
      <c r="D16" s="25">
        <f>AVERAGE(D10:D15)</f>
        <v>1.1299999999999999</v>
      </c>
      <c r="E16" s="25">
        <f>AVERAGE(E10:E15)</f>
        <v>2.85</v>
      </c>
    </row>
    <row r="17" spans="1:6" ht="16.5" customHeight="1">
      <c r="A17" s="26" t="s">
        <v>19</v>
      </c>
      <c r="B17" s="27">
        <f>(STDEV(B10:B15)/B16)</f>
        <v>2.6011214092247761E-3</v>
      </c>
      <c r="C17" s="28"/>
      <c r="D17" s="28"/>
      <c r="E17" s="29"/>
      <c r="F17" s="2"/>
    </row>
    <row r="18" spans="1:6" s="2" customFormat="1" ht="16.5" customHeight="1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>
      <c r="A19" s="9"/>
      <c r="B19" s="9"/>
      <c r="C19" s="9"/>
      <c r="D19" s="9"/>
      <c r="E19" s="35"/>
    </row>
    <row r="20" spans="1:6" s="2" customFormat="1" ht="16.5" customHeight="1">
      <c r="A20" s="10" t="s">
        <v>21</v>
      </c>
      <c r="B20" s="36" t="s">
        <v>22</v>
      </c>
      <c r="C20" s="37"/>
      <c r="D20" s="37"/>
      <c r="E20" s="38"/>
    </row>
    <row r="21" spans="1:6" ht="16.5" customHeight="1">
      <c r="A21" s="10"/>
      <c r="B21" s="36" t="s">
        <v>23</v>
      </c>
      <c r="C21" s="37"/>
      <c r="D21" s="37"/>
      <c r="E21" s="38"/>
      <c r="F21" s="2"/>
    </row>
    <row r="22" spans="1:6" ht="16.5" customHeight="1">
      <c r="A22" s="10"/>
      <c r="B22" s="39" t="s">
        <v>24</v>
      </c>
      <c r="C22" s="37"/>
      <c r="D22" s="37"/>
      <c r="E22" s="37"/>
    </row>
    <row r="23" spans="1:6" ht="15.75" customHeight="1">
      <c r="A23" s="9"/>
      <c r="B23" s="9"/>
      <c r="C23" s="9"/>
      <c r="D23" s="9"/>
      <c r="E23" s="9"/>
    </row>
    <row r="24" spans="1:6" ht="16.5" customHeight="1">
      <c r="A24" s="4" t="s">
        <v>1</v>
      </c>
      <c r="B24" s="5" t="s">
        <v>25</v>
      </c>
    </row>
    <row r="25" spans="1:6" ht="16.5" customHeight="1">
      <c r="A25" s="10" t="s">
        <v>4</v>
      </c>
      <c r="B25" s="7"/>
      <c r="C25" s="9"/>
      <c r="D25" s="9"/>
      <c r="E25" s="9"/>
    </row>
    <row r="26" spans="1:6" ht="16.5" customHeight="1">
      <c r="A26" s="10" t="s">
        <v>6</v>
      </c>
      <c r="B26" s="11"/>
      <c r="C26" s="9"/>
      <c r="D26" s="9"/>
      <c r="E26" s="9"/>
    </row>
    <row r="27" spans="1:6" ht="16.5" customHeight="1">
      <c r="A27" s="6" t="s">
        <v>8</v>
      </c>
      <c r="B27" s="11"/>
      <c r="C27" s="9"/>
      <c r="D27" s="9"/>
      <c r="E27" s="9"/>
    </row>
    <row r="28" spans="1:6" ht="16.5" customHeight="1">
      <c r="A28" s="6" t="s">
        <v>10</v>
      </c>
      <c r="B28" s="12"/>
      <c r="C28" s="9"/>
      <c r="D28" s="9"/>
      <c r="E28" s="9"/>
    </row>
    <row r="29" spans="1:6" ht="15.75" customHeight="1">
      <c r="A29" s="9"/>
      <c r="B29" s="9"/>
      <c r="C29" s="9"/>
      <c r="D29" s="9"/>
      <c r="E29" s="9"/>
    </row>
    <row r="30" spans="1:6" ht="16.5" customHeight="1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>
      <c r="A31" s="16">
        <v>1</v>
      </c>
      <c r="B31" s="17"/>
      <c r="C31" s="17"/>
      <c r="D31" s="18"/>
      <c r="E31" s="19"/>
    </row>
    <row r="32" spans="1:6" ht="16.5" customHeight="1">
      <c r="A32" s="16">
        <v>2</v>
      </c>
      <c r="B32" s="17"/>
      <c r="C32" s="17"/>
      <c r="D32" s="18"/>
      <c r="E32" s="18"/>
    </row>
    <row r="33" spans="1:7" ht="16.5" customHeight="1">
      <c r="A33" s="16">
        <v>3</v>
      </c>
      <c r="B33" s="17"/>
      <c r="C33" s="17"/>
      <c r="D33" s="18"/>
      <c r="E33" s="18"/>
    </row>
    <row r="34" spans="1:7" ht="16.5" customHeight="1">
      <c r="A34" s="16">
        <v>4</v>
      </c>
      <c r="B34" s="17"/>
      <c r="C34" s="17"/>
      <c r="D34" s="18"/>
      <c r="E34" s="18"/>
    </row>
    <row r="35" spans="1:7" ht="16.5" customHeight="1">
      <c r="A35" s="16">
        <v>5</v>
      </c>
      <c r="B35" s="17"/>
      <c r="C35" s="17"/>
      <c r="D35" s="18"/>
      <c r="E35" s="18"/>
    </row>
    <row r="36" spans="1:7" ht="16.5" customHeight="1">
      <c r="A36" s="16">
        <v>6</v>
      </c>
      <c r="B36" s="20"/>
      <c r="C36" s="20"/>
      <c r="D36" s="21"/>
      <c r="E36" s="21"/>
    </row>
    <row r="37" spans="1:7" ht="16.5" customHeight="1">
      <c r="A37" s="22" t="s">
        <v>18</v>
      </c>
      <c r="B37" s="23" t="e">
        <f>AVERAGE(B31:B36)</f>
        <v>#DIV/0!</v>
      </c>
      <c r="C37" s="24" t="e">
        <f>AVERAGE(C31:C36)</f>
        <v>#DIV/0!</v>
      </c>
      <c r="D37" s="25" t="e">
        <f>AVERAGE(D31:D36)</f>
        <v>#DIV/0!</v>
      </c>
      <c r="E37" s="25" t="e">
        <f>AVERAGE(E31:E36)</f>
        <v>#DIV/0!</v>
      </c>
    </row>
    <row r="38" spans="1:7" ht="16.5" customHeight="1">
      <c r="A38" s="26" t="s">
        <v>19</v>
      </c>
      <c r="B38" s="27" t="e">
        <f>(STDEV(B31:B36)/B37)</f>
        <v>#DIV/0!</v>
      </c>
      <c r="C38" s="28"/>
      <c r="D38" s="28"/>
      <c r="E38" s="29"/>
      <c r="F38" s="2"/>
    </row>
    <row r="39" spans="1:7" s="2" customFormat="1" ht="16.5" customHeight="1">
      <c r="A39" s="30" t="s">
        <v>20</v>
      </c>
      <c r="B39" s="31">
        <f>COUNT(B31:B36)</f>
        <v>0</v>
      </c>
      <c r="C39" s="32"/>
      <c r="D39" s="33"/>
      <c r="E39" s="34"/>
    </row>
    <row r="40" spans="1:7" s="2" customFormat="1" ht="15.75" customHeight="1">
      <c r="A40" s="9"/>
      <c r="B40" s="9"/>
      <c r="C40" s="9"/>
      <c r="D40" s="9"/>
      <c r="E40" s="35"/>
    </row>
    <row r="41" spans="1:7" s="2" customFormat="1" ht="16.5" customHeight="1">
      <c r="A41" s="10" t="s">
        <v>21</v>
      </c>
      <c r="B41" s="36" t="s">
        <v>22</v>
      </c>
      <c r="C41" s="37"/>
      <c r="D41" s="37"/>
      <c r="E41" s="38"/>
    </row>
    <row r="42" spans="1:7" ht="16.5" customHeight="1">
      <c r="A42" s="10"/>
      <c r="B42" s="36" t="s">
        <v>23</v>
      </c>
      <c r="C42" s="37"/>
      <c r="D42" s="37"/>
      <c r="E42" s="38"/>
      <c r="F42" s="2"/>
    </row>
    <row r="43" spans="1:7" ht="16.5" customHeight="1">
      <c r="A43" s="10"/>
      <c r="B43" s="39" t="s">
        <v>24</v>
      </c>
      <c r="C43" s="37"/>
      <c r="D43" s="38"/>
      <c r="E43" s="37"/>
    </row>
    <row r="44" spans="1:7" ht="14.25" customHeight="1">
      <c r="A44" s="40"/>
      <c r="B44" s="41"/>
      <c r="D44" s="42"/>
      <c r="F44" s="43"/>
      <c r="G44" s="43"/>
    </row>
    <row r="45" spans="1:7" ht="15" customHeight="1">
      <c r="B45" s="671" t="s">
        <v>26</v>
      </c>
      <c r="C45" s="671"/>
      <c r="E45" s="44" t="s">
        <v>27</v>
      </c>
      <c r="F45" s="45"/>
      <c r="G45" s="44" t="s">
        <v>28</v>
      </c>
    </row>
    <row r="46" spans="1:7" ht="15" customHeight="1">
      <c r="A46" s="46" t="s">
        <v>29</v>
      </c>
      <c r="B46" s="47"/>
      <c r="C46" s="47"/>
      <c r="E46" s="47"/>
      <c r="F46" s="2"/>
      <c r="G46" s="48"/>
    </row>
    <row r="47" spans="1:7" ht="15" customHeight="1">
      <c r="A47" s="46" t="s">
        <v>30</v>
      </c>
      <c r="B47" s="49"/>
      <c r="C47" s="49"/>
      <c r="E47" s="49"/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zoomScale="60" workbookViewId="0">
      <selection activeCell="D16" sqref="D16:E16"/>
    </sheetView>
  </sheetViews>
  <sheetFormatPr defaultRowHeight="13.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3"/>
  </cols>
  <sheetData>
    <row r="1" spans="1:10" ht="18.75" customHeight="1">
      <c r="A1" s="670" t="s">
        <v>0</v>
      </c>
      <c r="B1" s="670"/>
      <c r="C1" s="670"/>
      <c r="D1" s="670"/>
      <c r="E1" s="670"/>
    </row>
    <row r="2" spans="1:10" ht="16.5" customHeight="1">
      <c r="A2" s="89" t="s">
        <v>1</v>
      </c>
      <c r="B2" s="58" t="s">
        <v>2</v>
      </c>
    </row>
    <row r="3" spans="1:10" ht="16.5" customHeight="1">
      <c r="A3" s="7" t="s">
        <v>3</v>
      </c>
      <c r="B3" s="7" t="s">
        <v>5</v>
      </c>
      <c r="D3" s="8"/>
      <c r="E3" s="71"/>
    </row>
    <row r="4" spans="1:10" ht="16.5" customHeight="1">
      <c r="A4" s="74" t="s">
        <v>4</v>
      </c>
      <c r="B4" s="7" t="s">
        <v>133</v>
      </c>
      <c r="C4" s="71"/>
      <c r="D4" s="71"/>
      <c r="E4" s="71"/>
    </row>
    <row r="5" spans="1:10" ht="16.5" customHeight="1">
      <c r="A5" s="74" t="s">
        <v>6</v>
      </c>
      <c r="B5" s="11">
        <f>Zidovudine!B28</f>
        <v>99</v>
      </c>
      <c r="C5" s="71"/>
      <c r="D5" s="71"/>
      <c r="E5" s="71"/>
    </row>
    <row r="6" spans="1:10" ht="16.5" customHeight="1">
      <c r="A6" s="7" t="s">
        <v>8</v>
      </c>
      <c r="B6" s="11">
        <f>Zidovudine!D43</f>
        <v>28.1</v>
      </c>
      <c r="C6" s="71"/>
      <c r="D6" s="71"/>
      <c r="E6" s="71"/>
    </row>
    <row r="7" spans="1:10" ht="16.5" customHeight="1">
      <c r="A7" s="7" t="s">
        <v>10</v>
      </c>
      <c r="B7" s="12">
        <f>B6/100</f>
        <v>0.28100000000000003</v>
      </c>
      <c r="C7" s="71"/>
      <c r="D7" s="71"/>
      <c r="E7" s="71"/>
    </row>
    <row r="8" spans="1:10" ht="15.75" customHeight="1">
      <c r="A8" s="71"/>
      <c r="B8" s="71"/>
      <c r="C8" s="71"/>
      <c r="D8" s="71"/>
      <c r="E8" s="71"/>
    </row>
    <row r="9" spans="1:10" ht="16.5" customHeight="1">
      <c r="A9" s="15" t="s">
        <v>13</v>
      </c>
      <c r="B9" s="14" t="s">
        <v>14</v>
      </c>
      <c r="C9" s="15" t="s">
        <v>15</v>
      </c>
      <c r="D9" s="15" t="s">
        <v>16</v>
      </c>
      <c r="E9" s="659" t="s">
        <v>17</v>
      </c>
      <c r="F9" s="659" t="s">
        <v>137</v>
      </c>
      <c r="J9" s="593"/>
    </row>
    <row r="10" spans="1:10" ht="16.5" customHeight="1">
      <c r="A10" s="16">
        <v>1</v>
      </c>
      <c r="B10" s="17">
        <v>49705639</v>
      </c>
      <c r="C10" s="17">
        <v>6569.71</v>
      </c>
      <c r="D10" s="18">
        <v>1.1100000000000001</v>
      </c>
      <c r="E10" s="19">
        <v>3.72</v>
      </c>
      <c r="F10" s="19">
        <v>5.27</v>
      </c>
      <c r="J10" s="593"/>
    </row>
    <row r="11" spans="1:10" ht="16.5" customHeight="1">
      <c r="A11" s="16">
        <v>2</v>
      </c>
      <c r="B11" s="17">
        <v>49650466</v>
      </c>
      <c r="C11" s="17">
        <v>6568.8</v>
      </c>
      <c r="D11" s="18">
        <v>1.1200000000000001</v>
      </c>
      <c r="E11" s="18">
        <v>3.72</v>
      </c>
      <c r="F11" s="18">
        <v>5.26</v>
      </c>
      <c r="J11" s="593"/>
    </row>
    <row r="12" spans="1:10" ht="16.5" customHeight="1">
      <c r="A12" s="16">
        <v>3</v>
      </c>
      <c r="B12" s="17">
        <v>49879574</v>
      </c>
      <c r="C12" s="17">
        <v>6562.82</v>
      </c>
      <c r="D12" s="18">
        <v>1.1299999999999999</v>
      </c>
      <c r="E12" s="18">
        <v>3.72</v>
      </c>
      <c r="F12" s="18">
        <v>5.26</v>
      </c>
      <c r="J12" s="593"/>
    </row>
    <row r="13" spans="1:10" ht="16.5" customHeight="1">
      <c r="A13" s="16">
        <v>4</v>
      </c>
      <c r="B13" s="17">
        <v>49613766</v>
      </c>
      <c r="C13" s="17">
        <v>6570.43</v>
      </c>
      <c r="D13" s="18">
        <v>1.1200000000000001</v>
      </c>
      <c r="E13" s="18">
        <v>3.72</v>
      </c>
      <c r="F13" s="18">
        <v>5.26</v>
      </c>
      <c r="J13" s="593"/>
    </row>
    <row r="14" spans="1:10" ht="16.5" customHeight="1">
      <c r="A14" s="16">
        <v>5</v>
      </c>
      <c r="B14" s="17">
        <v>49802921</v>
      </c>
      <c r="C14" s="17">
        <v>6584.57</v>
      </c>
      <c r="D14" s="18">
        <v>1.0900000000000001</v>
      </c>
      <c r="E14" s="18">
        <v>3.73</v>
      </c>
      <c r="F14" s="18">
        <v>5.28</v>
      </c>
      <c r="J14" s="593"/>
    </row>
    <row r="15" spans="1:10" ht="16.5" customHeight="1">
      <c r="A15" s="16">
        <v>6</v>
      </c>
      <c r="B15" s="20">
        <v>49931197</v>
      </c>
      <c r="C15" s="20">
        <v>6578.47</v>
      </c>
      <c r="D15" s="21">
        <v>1.0900000000000001</v>
      </c>
      <c r="E15" s="21">
        <v>3.73</v>
      </c>
      <c r="F15" s="21">
        <v>5.28</v>
      </c>
      <c r="J15" s="593"/>
    </row>
    <row r="16" spans="1:10" ht="16.5" customHeight="1">
      <c r="A16" s="22" t="s">
        <v>18</v>
      </c>
      <c r="B16" s="23">
        <f>AVERAGE(B10:B15)</f>
        <v>49763927.166666664</v>
      </c>
      <c r="C16" s="24">
        <f>AVERAGE(C10:C15)</f>
        <v>6572.4666666666672</v>
      </c>
      <c r="D16" s="25">
        <f>AVERAGE(D10:D15)</f>
        <v>1.1100000000000001</v>
      </c>
      <c r="E16" s="25">
        <f>AVERAGE(E10:E15)</f>
        <v>3.7233333333333332</v>
      </c>
      <c r="F16" s="25">
        <f>AVERAGE(F10:F15)</f>
        <v>5.2683333333333335</v>
      </c>
      <c r="J16" s="593"/>
    </row>
    <row r="17" spans="1:10" ht="16.5" customHeight="1">
      <c r="A17" s="26" t="s">
        <v>19</v>
      </c>
      <c r="B17" s="27">
        <f>(STDEV(B10:B15)/B16)</f>
        <v>2.5685816935891227E-3</v>
      </c>
      <c r="C17" s="28"/>
      <c r="D17" s="28"/>
      <c r="E17" s="28"/>
      <c r="F17" s="29"/>
      <c r="J17" s="593"/>
    </row>
    <row r="18" spans="1:10" s="593" customFormat="1" ht="16.5" customHeight="1">
      <c r="A18" s="30" t="s">
        <v>20</v>
      </c>
      <c r="B18" s="31">
        <f>COUNT(B10:B15)</f>
        <v>6</v>
      </c>
      <c r="C18" s="32"/>
      <c r="D18" s="72"/>
      <c r="E18" s="72"/>
      <c r="F18" s="34"/>
    </row>
    <row r="19" spans="1:10" s="593" customFormat="1" ht="15.75" customHeight="1">
      <c r="A19" s="71"/>
      <c r="B19" s="71"/>
      <c r="C19" s="71"/>
      <c r="D19" s="71"/>
      <c r="E19" s="71"/>
    </row>
    <row r="20" spans="1:10" s="593" customFormat="1" ht="16.5" customHeight="1">
      <c r="A20" s="74" t="s">
        <v>21</v>
      </c>
      <c r="B20" s="39" t="s">
        <v>22</v>
      </c>
      <c r="C20" s="38"/>
      <c r="D20" s="38"/>
      <c r="E20" s="38"/>
    </row>
    <row r="21" spans="1:10" ht="16.5" customHeight="1">
      <c r="A21" s="74"/>
      <c r="B21" s="39" t="s">
        <v>23</v>
      </c>
      <c r="C21" s="38"/>
      <c r="D21" s="38"/>
      <c r="E21" s="38"/>
    </row>
    <row r="22" spans="1:10" ht="16.5" customHeight="1">
      <c r="A22" s="74"/>
      <c r="B22" s="39" t="s">
        <v>24</v>
      </c>
      <c r="C22" s="38"/>
      <c r="D22" s="38"/>
      <c r="E22" s="38"/>
    </row>
    <row r="23" spans="1:10" s="593" customFormat="1" ht="15.75" customHeight="1">
      <c r="A23" s="71"/>
      <c r="B23" s="660" t="s">
        <v>138</v>
      </c>
      <c r="C23" s="71"/>
      <c r="D23" s="71"/>
      <c r="E23" s="71"/>
      <c r="J23" s="43"/>
    </row>
    <row r="24" spans="1:10" s="593" customFormat="1" ht="15.75" customHeight="1">
      <c r="A24" s="71"/>
      <c r="B24" s="71"/>
      <c r="C24" s="71"/>
      <c r="D24" s="71"/>
      <c r="E24" s="71"/>
      <c r="J24" s="43"/>
    </row>
    <row r="25" spans="1:10" s="593" customFormat="1" ht="16.5" customHeight="1">
      <c r="A25" s="89" t="s">
        <v>1</v>
      </c>
      <c r="B25" s="58" t="s">
        <v>25</v>
      </c>
      <c r="J25" s="43"/>
    </row>
    <row r="26" spans="1:10" s="593" customFormat="1" ht="16.5" customHeight="1">
      <c r="A26" s="74" t="s">
        <v>4</v>
      </c>
      <c r="B26" s="7"/>
      <c r="C26" s="71"/>
      <c r="D26" s="71"/>
      <c r="E26" s="71"/>
      <c r="J26" s="43"/>
    </row>
    <row r="27" spans="1:10" s="593" customFormat="1" ht="16.5" customHeight="1">
      <c r="A27" s="74" t="s">
        <v>6</v>
      </c>
      <c r="B27" s="11"/>
      <c r="C27" s="71"/>
      <c r="D27" s="71"/>
      <c r="E27" s="71"/>
      <c r="J27" s="43"/>
    </row>
    <row r="28" spans="1:10" s="593" customFormat="1" ht="16.5" customHeight="1">
      <c r="A28" s="7" t="s">
        <v>8</v>
      </c>
      <c r="B28" s="11"/>
      <c r="C28" s="71"/>
      <c r="D28" s="71"/>
      <c r="E28" s="71"/>
      <c r="J28" s="43"/>
    </row>
    <row r="29" spans="1:10" s="593" customFormat="1" ht="16.5" customHeight="1">
      <c r="A29" s="7" t="s">
        <v>10</v>
      </c>
      <c r="B29" s="12"/>
      <c r="C29" s="71"/>
      <c r="D29" s="71"/>
      <c r="E29" s="71"/>
      <c r="J29" s="43"/>
    </row>
    <row r="30" spans="1:10" s="593" customFormat="1" ht="15.75" customHeight="1">
      <c r="A30" s="71"/>
      <c r="B30" s="71"/>
      <c r="C30" s="71"/>
      <c r="D30" s="71"/>
      <c r="E30" s="71"/>
      <c r="J30" s="43"/>
    </row>
    <row r="31" spans="1:10" s="593" customFormat="1" ht="16.5" customHeight="1">
      <c r="A31" s="15" t="s">
        <v>13</v>
      </c>
      <c r="B31" s="14" t="s">
        <v>14</v>
      </c>
      <c r="C31" s="15" t="s">
        <v>15</v>
      </c>
      <c r="D31" s="15" t="s">
        <v>16</v>
      </c>
      <c r="E31" s="15" t="s">
        <v>17</v>
      </c>
      <c r="J31" s="43"/>
    </row>
    <row r="32" spans="1:10" s="593" customFormat="1" ht="16.5" customHeight="1">
      <c r="A32" s="16">
        <v>1</v>
      </c>
      <c r="B32" s="17"/>
      <c r="C32" s="17"/>
      <c r="D32" s="18"/>
      <c r="E32" s="19"/>
      <c r="J32" s="43"/>
    </row>
    <row r="33" spans="1:10" s="593" customFormat="1" ht="16.5" customHeight="1">
      <c r="A33" s="16">
        <v>2</v>
      </c>
      <c r="B33" s="17"/>
      <c r="C33" s="17"/>
      <c r="D33" s="18"/>
      <c r="E33" s="18"/>
      <c r="J33" s="43"/>
    </row>
    <row r="34" spans="1:10" s="593" customFormat="1" ht="16.5" customHeight="1">
      <c r="A34" s="16">
        <v>3</v>
      </c>
      <c r="B34" s="17"/>
      <c r="C34" s="17"/>
      <c r="D34" s="18"/>
      <c r="E34" s="18"/>
      <c r="J34" s="43"/>
    </row>
    <row r="35" spans="1:10" s="593" customFormat="1" ht="16.5" customHeight="1">
      <c r="A35" s="16">
        <v>4</v>
      </c>
      <c r="B35" s="17"/>
      <c r="C35" s="17"/>
      <c r="D35" s="18"/>
      <c r="E35" s="18"/>
      <c r="J35" s="43"/>
    </row>
    <row r="36" spans="1:10" s="593" customFormat="1" ht="16.5" customHeight="1">
      <c r="A36" s="16">
        <v>5</v>
      </c>
      <c r="B36" s="17"/>
      <c r="C36" s="17"/>
      <c r="D36" s="18"/>
      <c r="E36" s="18"/>
      <c r="J36" s="43"/>
    </row>
    <row r="37" spans="1:10" s="593" customFormat="1" ht="16.5" customHeight="1">
      <c r="A37" s="16">
        <v>6</v>
      </c>
      <c r="B37" s="20"/>
      <c r="C37" s="20"/>
      <c r="D37" s="21"/>
      <c r="E37" s="21"/>
      <c r="J37" s="43"/>
    </row>
    <row r="38" spans="1:10" s="593" customFormat="1" ht="16.5" customHeight="1">
      <c r="A38" s="22" t="s">
        <v>18</v>
      </c>
      <c r="B38" s="23" t="e">
        <f>AVERAGE(B32:B37)</f>
        <v>#DIV/0!</v>
      </c>
      <c r="C38" s="24" t="e">
        <f>AVERAGE(C32:C37)</f>
        <v>#DIV/0!</v>
      </c>
      <c r="D38" s="25" t="e">
        <f>AVERAGE(D32:D37)</f>
        <v>#DIV/0!</v>
      </c>
      <c r="E38" s="25" t="e">
        <f>AVERAGE(E32:E37)</f>
        <v>#DIV/0!</v>
      </c>
      <c r="J38" s="43"/>
    </row>
    <row r="39" spans="1:10" s="593" customFormat="1" ht="16.5" customHeight="1">
      <c r="A39" s="26" t="s">
        <v>19</v>
      </c>
      <c r="B39" s="27" t="e">
        <f>(STDEV(B32:B37)/B38)</f>
        <v>#DIV/0!</v>
      </c>
      <c r="C39" s="28"/>
      <c r="D39" s="28"/>
      <c r="E39" s="29"/>
      <c r="J39" s="43"/>
    </row>
    <row r="40" spans="1:10" s="593" customFormat="1" ht="16.5" customHeight="1">
      <c r="A40" s="30" t="s">
        <v>20</v>
      </c>
      <c r="B40" s="31">
        <f>COUNT(B32:B37)</f>
        <v>0</v>
      </c>
      <c r="C40" s="32"/>
      <c r="D40" s="72"/>
      <c r="E40" s="34"/>
    </row>
    <row r="41" spans="1:10" s="593" customFormat="1" ht="15.75" customHeight="1">
      <c r="A41" s="71"/>
      <c r="B41" s="71"/>
      <c r="C41" s="71"/>
      <c r="D41" s="71"/>
      <c r="E41" s="71"/>
    </row>
    <row r="42" spans="1:10" s="593" customFormat="1" ht="16.5" customHeight="1">
      <c r="A42" s="74" t="s">
        <v>21</v>
      </c>
      <c r="B42" s="39" t="s">
        <v>22</v>
      </c>
      <c r="C42" s="38"/>
      <c r="D42" s="38"/>
      <c r="E42" s="38"/>
    </row>
    <row r="43" spans="1:10" s="593" customFormat="1" ht="16.5" customHeight="1">
      <c r="A43" s="74"/>
      <c r="B43" s="39" t="s">
        <v>23</v>
      </c>
      <c r="C43" s="38"/>
      <c r="D43" s="38"/>
      <c r="E43" s="38"/>
      <c r="J43" s="43"/>
    </row>
    <row r="44" spans="1:10" s="593" customFormat="1" ht="16.5" customHeight="1">
      <c r="A44" s="74"/>
      <c r="B44" s="39" t="s">
        <v>24</v>
      </c>
      <c r="C44" s="38"/>
      <c r="D44" s="38"/>
      <c r="E44" s="38"/>
      <c r="J44" s="43"/>
    </row>
    <row r="45" spans="1:10" s="593" customFormat="1" ht="14.25" customHeight="1" thickBot="1">
      <c r="A45" s="40"/>
      <c r="B45" s="523"/>
      <c r="D45" s="42"/>
      <c r="F45" s="43"/>
      <c r="G45" s="43"/>
      <c r="J45" s="43"/>
    </row>
    <row r="46" spans="1:10" s="593" customFormat="1" ht="15" customHeight="1">
      <c r="B46" s="671" t="s">
        <v>26</v>
      </c>
      <c r="C46" s="671"/>
      <c r="E46" s="44" t="s">
        <v>27</v>
      </c>
      <c r="F46" s="45"/>
      <c r="G46" s="44" t="s">
        <v>28</v>
      </c>
      <c r="J46" s="43"/>
    </row>
    <row r="47" spans="1:10" s="593" customFormat="1" ht="15" customHeight="1">
      <c r="A47" s="46" t="s">
        <v>29</v>
      </c>
      <c r="B47" s="48"/>
      <c r="C47" s="48"/>
      <c r="E47" s="48"/>
      <c r="G47" s="48"/>
      <c r="J47" s="43"/>
    </row>
    <row r="48" spans="1:10" s="593" customFormat="1" ht="15" customHeight="1">
      <c r="A48" s="46" t="s">
        <v>30</v>
      </c>
      <c r="B48" s="49"/>
      <c r="C48" s="49"/>
      <c r="E48" s="49"/>
      <c r="G48" s="50"/>
      <c r="J48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view="pageBreakPreview" zoomScale="60" workbookViewId="0">
      <selection activeCell="D16" sqref="D16:E16"/>
    </sheetView>
  </sheetViews>
  <sheetFormatPr defaultRowHeight="13.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3"/>
  </cols>
  <sheetData>
    <row r="1" spans="1:10" ht="18.75" customHeight="1">
      <c r="A1" s="670" t="s">
        <v>0</v>
      </c>
      <c r="B1" s="670"/>
      <c r="C1" s="670"/>
      <c r="D1" s="670"/>
      <c r="E1" s="670"/>
    </row>
    <row r="2" spans="1:10" ht="16.5" customHeight="1">
      <c r="A2" s="89" t="s">
        <v>1</v>
      </c>
      <c r="B2" s="58" t="s">
        <v>2</v>
      </c>
    </row>
    <row r="3" spans="1:10" ht="16.5" customHeight="1">
      <c r="A3" s="7" t="s">
        <v>3</v>
      </c>
      <c r="B3" s="7" t="s">
        <v>5</v>
      </c>
      <c r="D3" s="8"/>
      <c r="E3" s="71"/>
    </row>
    <row r="4" spans="1:10" ht="16.5" customHeight="1">
      <c r="A4" s="74" t="s">
        <v>4</v>
      </c>
      <c r="B4" s="661" t="s">
        <v>135</v>
      </c>
      <c r="C4" s="71"/>
      <c r="D4" s="71"/>
      <c r="E4" s="71"/>
    </row>
    <row r="5" spans="1:10" ht="16.5" customHeight="1">
      <c r="A5" s="74" t="s">
        <v>6</v>
      </c>
      <c r="B5" s="11">
        <f>Nevirapine!B28</f>
        <v>99.8</v>
      </c>
      <c r="C5" s="71"/>
      <c r="D5" s="71"/>
      <c r="E5" s="71"/>
    </row>
    <row r="6" spans="1:10" ht="16.5" customHeight="1">
      <c r="A6" s="7" t="s">
        <v>8</v>
      </c>
      <c r="B6" s="11">
        <f>Nevirapine!D43</f>
        <v>8.69</v>
      </c>
      <c r="C6" s="71"/>
      <c r="D6" s="71"/>
      <c r="E6" s="71"/>
    </row>
    <row r="7" spans="1:10" ht="16.5" customHeight="1">
      <c r="A7" s="7" t="s">
        <v>10</v>
      </c>
      <c r="B7" s="12">
        <f>B6/100</f>
        <v>8.6899999999999991E-2</v>
      </c>
      <c r="C7" s="71"/>
      <c r="D7" s="71"/>
      <c r="E7" s="71"/>
    </row>
    <row r="8" spans="1:10" ht="15.75" customHeight="1">
      <c r="A8" s="71"/>
      <c r="B8" s="71"/>
      <c r="C8" s="71"/>
      <c r="D8" s="71"/>
      <c r="E8" s="71"/>
    </row>
    <row r="9" spans="1:10" ht="16.5" customHeight="1">
      <c r="A9" s="15" t="s">
        <v>13</v>
      </c>
      <c r="B9" s="14" t="s">
        <v>14</v>
      </c>
      <c r="C9" s="15" t="s">
        <v>15</v>
      </c>
      <c r="D9" s="15" t="s">
        <v>16</v>
      </c>
      <c r="E9" s="659" t="s">
        <v>17</v>
      </c>
      <c r="F9" s="659" t="s">
        <v>137</v>
      </c>
      <c r="J9" s="593"/>
    </row>
    <row r="10" spans="1:10" ht="16.5" customHeight="1">
      <c r="A10" s="16">
        <v>1</v>
      </c>
      <c r="B10" s="17">
        <v>10970955</v>
      </c>
      <c r="C10" s="17">
        <v>6497.51</v>
      </c>
      <c r="D10" s="18">
        <v>1.05</v>
      </c>
      <c r="E10" s="19">
        <v>5.21</v>
      </c>
      <c r="F10" s="19">
        <v>6.76</v>
      </c>
      <c r="J10" s="593"/>
    </row>
    <row r="11" spans="1:10" ht="16.5" customHeight="1">
      <c r="A11" s="16">
        <v>2</v>
      </c>
      <c r="B11" s="17">
        <v>10962119</v>
      </c>
      <c r="C11" s="17">
        <v>6501.15</v>
      </c>
      <c r="D11" s="18">
        <v>1.06</v>
      </c>
      <c r="E11" s="18">
        <v>5.22</v>
      </c>
      <c r="F11" s="18">
        <v>6.76</v>
      </c>
      <c r="J11" s="593"/>
    </row>
    <row r="12" spans="1:10" ht="16.5" customHeight="1">
      <c r="A12" s="16">
        <v>3</v>
      </c>
      <c r="B12" s="17">
        <v>11011993</v>
      </c>
      <c r="C12" s="17">
        <v>6503.63</v>
      </c>
      <c r="D12" s="18">
        <v>1.06</v>
      </c>
      <c r="E12" s="18">
        <v>5.22</v>
      </c>
      <c r="F12" s="18">
        <v>6.76</v>
      </c>
      <c r="J12" s="593"/>
    </row>
    <row r="13" spans="1:10" ht="16.5" customHeight="1">
      <c r="A13" s="16">
        <v>4</v>
      </c>
      <c r="B13" s="17">
        <v>10950768</v>
      </c>
      <c r="C13" s="17">
        <v>6507.19</v>
      </c>
      <c r="D13" s="18">
        <v>1.07</v>
      </c>
      <c r="E13" s="18">
        <v>5.22</v>
      </c>
      <c r="F13" s="18">
        <v>6.76</v>
      </c>
      <c r="J13" s="593"/>
    </row>
    <row r="14" spans="1:10" ht="16.5" customHeight="1">
      <c r="A14" s="16">
        <v>5</v>
      </c>
      <c r="B14" s="17">
        <v>10993383</v>
      </c>
      <c r="C14" s="17">
        <v>6582.86</v>
      </c>
      <c r="D14" s="18">
        <v>1.08</v>
      </c>
      <c r="E14" s="18">
        <v>5.22</v>
      </c>
      <c r="F14" s="18">
        <v>6.76</v>
      </c>
      <c r="J14" s="593"/>
    </row>
    <row r="15" spans="1:10" ht="16.5" customHeight="1">
      <c r="A15" s="16">
        <v>6</v>
      </c>
      <c r="B15" s="20">
        <v>11025232</v>
      </c>
      <c r="C15" s="20">
        <v>6588.28</v>
      </c>
      <c r="D15" s="21">
        <v>1.08</v>
      </c>
      <c r="E15" s="21">
        <v>5.22</v>
      </c>
      <c r="F15" s="21">
        <v>6.76</v>
      </c>
      <c r="J15" s="593"/>
    </row>
    <row r="16" spans="1:10" ht="16.5" customHeight="1">
      <c r="A16" s="22" t="s">
        <v>18</v>
      </c>
      <c r="B16" s="23">
        <f>AVERAGE(B10:B15)</f>
        <v>10985741.666666666</v>
      </c>
      <c r="C16" s="24">
        <f>AVERAGE(C10:C15)</f>
        <v>6530.1033333333335</v>
      </c>
      <c r="D16" s="25">
        <f>AVERAGE(D10:D15)</f>
        <v>1.0666666666666667</v>
      </c>
      <c r="E16" s="25">
        <f>AVERAGE(E10:E15)</f>
        <v>5.2183333333333328</v>
      </c>
      <c r="F16" s="25">
        <f>AVERAGE(F10:F15)</f>
        <v>6.7599999999999989</v>
      </c>
      <c r="J16" s="593"/>
    </row>
    <row r="17" spans="1:10" ht="16.5" customHeight="1">
      <c r="A17" s="26" t="s">
        <v>19</v>
      </c>
      <c r="B17" s="27">
        <f>(STDEV(B10:B15)/B16)</f>
        <v>2.6715609896917668E-3</v>
      </c>
      <c r="C17" s="28"/>
      <c r="D17" s="28"/>
      <c r="E17" s="28"/>
      <c r="F17" s="29"/>
      <c r="J17" s="593"/>
    </row>
    <row r="18" spans="1:10" s="593" customFormat="1" ht="16.5" customHeight="1">
      <c r="A18" s="30" t="s">
        <v>20</v>
      </c>
      <c r="B18" s="31">
        <f>COUNT(B10:B15)</f>
        <v>6</v>
      </c>
      <c r="C18" s="32"/>
      <c r="D18" s="72"/>
      <c r="E18" s="72"/>
      <c r="F18" s="34"/>
    </row>
    <row r="19" spans="1:10" s="593" customFormat="1" ht="15.75" customHeight="1">
      <c r="A19" s="71"/>
      <c r="B19" s="71"/>
      <c r="C19" s="71"/>
      <c r="D19" s="71"/>
      <c r="E19" s="71"/>
    </row>
    <row r="20" spans="1:10" s="593" customFormat="1" ht="16.5" customHeight="1">
      <c r="A20" s="74" t="s">
        <v>21</v>
      </c>
      <c r="B20" s="39" t="s">
        <v>22</v>
      </c>
      <c r="C20" s="38"/>
      <c r="D20" s="38"/>
      <c r="E20" s="38"/>
    </row>
    <row r="21" spans="1:10" ht="16.5" customHeight="1">
      <c r="A21" s="74"/>
      <c r="B21" s="39" t="s">
        <v>23</v>
      </c>
      <c r="C21" s="38"/>
      <c r="D21" s="38"/>
      <c r="E21" s="38"/>
    </row>
    <row r="22" spans="1:10" ht="16.5" customHeight="1">
      <c r="A22" s="74"/>
      <c r="B22" s="39" t="s">
        <v>24</v>
      </c>
      <c r="C22" s="38"/>
      <c r="D22" s="38"/>
      <c r="E22" s="38"/>
    </row>
    <row r="23" spans="1:10" s="593" customFormat="1" ht="15.75" customHeight="1">
      <c r="A23" s="71"/>
      <c r="B23" s="660" t="s">
        <v>139</v>
      </c>
      <c r="C23" s="71"/>
      <c r="D23" s="71"/>
      <c r="E23" s="71"/>
      <c r="J23" s="43"/>
    </row>
    <row r="24" spans="1:10" s="593" customFormat="1" ht="15.75" customHeight="1">
      <c r="A24" s="71"/>
      <c r="B24" s="71"/>
      <c r="C24" s="71"/>
      <c r="D24" s="71"/>
      <c r="E24" s="71"/>
      <c r="J24" s="43"/>
    </row>
    <row r="25" spans="1:10" s="593" customFormat="1" ht="16.5" customHeight="1">
      <c r="A25" s="89" t="s">
        <v>1</v>
      </c>
      <c r="B25" s="58" t="s">
        <v>25</v>
      </c>
      <c r="J25" s="43"/>
    </row>
    <row r="26" spans="1:10" s="593" customFormat="1" ht="16.5" customHeight="1">
      <c r="A26" s="74" t="s">
        <v>4</v>
      </c>
      <c r="B26" s="7"/>
      <c r="C26" s="71"/>
      <c r="D26" s="71"/>
      <c r="E26" s="71"/>
      <c r="J26" s="43"/>
    </row>
    <row r="27" spans="1:10" s="593" customFormat="1" ht="16.5" customHeight="1">
      <c r="A27" s="74" t="s">
        <v>6</v>
      </c>
      <c r="B27" s="11"/>
      <c r="C27" s="71"/>
      <c r="D27" s="71"/>
      <c r="E27" s="71"/>
      <c r="J27" s="43"/>
    </row>
    <row r="28" spans="1:10" s="593" customFormat="1" ht="16.5" customHeight="1">
      <c r="A28" s="7" t="s">
        <v>8</v>
      </c>
      <c r="B28" s="11"/>
      <c r="C28" s="71"/>
      <c r="D28" s="71"/>
      <c r="E28" s="71"/>
      <c r="J28" s="43"/>
    </row>
    <row r="29" spans="1:10" s="593" customFormat="1" ht="16.5" customHeight="1">
      <c r="A29" s="7" t="s">
        <v>10</v>
      </c>
      <c r="B29" s="12"/>
      <c r="C29" s="71"/>
      <c r="D29" s="71"/>
      <c r="E29" s="71"/>
      <c r="J29" s="43"/>
    </row>
    <row r="30" spans="1:10" s="593" customFormat="1" ht="15.75" customHeight="1">
      <c r="A30" s="71"/>
      <c r="B30" s="71"/>
      <c r="C30" s="71"/>
      <c r="D30" s="71"/>
      <c r="E30" s="71"/>
      <c r="J30" s="43"/>
    </row>
    <row r="31" spans="1:10" s="593" customFormat="1" ht="16.5" customHeight="1">
      <c r="A31" s="15" t="s">
        <v>13</v>
      </c>
      <c r="B31" s="14" t="s">
        <v>14</v>
      </c>
      <c r="C31" s="15" t="s">
        <v>15</v>
      </c>
      <c r="D31" s="15" t="s">
        <v>16</v>
      </c>
      <c r="E31" s="15" t="s">
        <v>17</v>
      </c>
      <c r="J31" s="43"/>
    </row>
    <row r="32" spans="1:10" s="593" customFormat="1" ht="16.5" customHeight="1">
      <c r="A32" s="16">
        <v>1</v>
      </c>
      <c r="B32" s="17"/>
      <c r="C32" s="17"/>
      <c r="D32" s="18"/>
      <c r="E32" s="19"/>
      <c r="J32" s="43"/>
    </row>
    <row r="33" spans="1:10" s="593" customFormat="1" ht="16.5" customHeight="1">
      <c r="A33" s="16">
        <v>2</v>
      </c>
      <c r="B33" s="17"/>
      <c r="C33" s="17"/>
      <c r="D33" s="18"/>
      <c r="E33" s="18"/>
      <c r="J33" s="43"/>
    </row>
    <row r="34" spans="1:10" s="593" customFormat="1" ht="16.5" customHeight="1">
      <c r="A34" s="16">
        <v>3</v>
      </c>
      <c r="B34" s="17"/>
      <c r="C34" s="17"/>
      <c r="D34" s="18"/>
      <c r="E34" s="18"/>
      <c r="J34" s="43"/>
    </row>
    <row r="35" spans="1:10" s="593" customFormat="1" ht="16.5" customHeight="1">
      <c r="A35" s="16">
        <v>4</v>
      </c>
      <c r="B35" s="17"/>
      <c r="C35" s="17"/>
      <c r="D35" s="18"/>
      <c r="E35" s="18"/>
      <c r="J35" s="43"/>
    </row>
    <row r="36" spans="1:10" s="593" customFormat="1" ht="16.5" customHeight="1">
      <c r="A36" s="16">
        <v>5</v>
      </c>
      <c r="B36" s="17"/>
      <c r="C36" s="17"/>
      <c r="D36" s="18"/>
      <c r="E36" s="18"/>
      <c r="J36" s="43"/>
    </row>
    <row r="37" spans="1:10" s="593" customFormat="1" ht="16.5" customHeight="1">
      <c r="A37" s="16">
        <v>6</v>
      </c>
      <c r="B37" s="20"/>
      <c r="C37" s="20"/>
      <c r="D37" s="21"/>
      <c r="E37" s="21"/>
      <c r="J37" s="43"/>
    </row>
    <row r="38" spans="1:10" s="593" customFormat="1" ht="16.5" customHeight="1">
      <c r="A38" s="22" t="s">
        <v>18</v>
      </c>
      <c r="B38" s="23" t="e">
        <f>AVERAGE(B32:B37)</f>
        <v>#DIV/0!</v>
      </c>
      <c r="C38" s="24" t="e">
        <f>AVERAGE(C32:C37)</f>
        <v>#DIV/0!</v>
      </c>
      <c r="D38" s="25" t="e">
        <f>AVERAGE(D32:D37)</f>
        <v>#DIV/0!</v>
      </c>
      <c r="E38" s="25" t="e">
        <f>AVERAGE(E32:E37)</f>
        <v>#DIV/0!</v>
      </c>
      <c r="J38" s="43"/>
    </row>
    <row r="39" spans="1:10" s="593" customFormat="1" ht="16.5" customHeight="1">
      <c r="A39" s="26" t="s">
        <v>19</v>
      </c>
      <c r="B39" s="27" t="e">
        <f>(STDEV(B32:B37)/B38)</f>
        <v>#DIV/0!</v>
      </c>
      <c r="C39" s="28"/>
      <c r="D39" s="28"/>
      <c r="E39" s="29"/>
      <c r="J39" s="43"/>
    </row>
    <row r="40" spans="1:10" s="593" customFormat="1" ht="16.5" customHeight="1">
      <c r="A40" s="30" t="s">
        <v>20</v>
      </c>
      <c r="B40" s="31">
        <f>COUNT(B32:B37)</f>
        <v>0</v>
      </c>
      <c r="C40" s="32"/>
      <c r="D40" s="72"/>
      <c r="E40" s="34"/>
    </row>
    <row r="41" spans="1:10" s="593" customFormat="1" ht="15.75" customHeight="1">
      <c r="A41" s="71"/>
      <c r="B41" s="71"/>
      <c r="C41" s="71"/>
      <c r="D41" s="71"/>
      <c r="E41" s="71"/>
    </row>
    <row r="42" spans="1:10" s="593" customFormat="1" ht="16.5" customHeight="1">
      <c r="A42" s="74" t="s">
        <v>21</v>
      </c>
      <c r="B42" s="39" t="s">
        <v>22</v>
      </c>
      <c r="C42" s="38"/>
      <c r="D42" s="38"/>
      <c r="E42" s="38"/>
    </row>
    <row r="43" spans="1:10" s="593" customFormat="1" ht="16.5" customHeight="1">
      <c r="A43" s="74"/>
      <c r="B43" s="39" t="s">
        <v>23</v>
      </c>
      <c r="C43" s="38"/>
      <c r="D43" s="38"/>
      <c r="E43" s="38"/>
      <c r="J43" s="43"/>
    </row>
    <row r="44" spans="1:10" s="593" customFormat="1" ht="16.5" customHeight="1">
      <c r="A44" s="74"/>
      <c r="B44" s="39" t="s">
        <v>24</v>
      </c>
      <c r="C44" s="38"/>
      <c r="D44" s="38"/>
      <c r="E44" s="38"/>
      <c r="J44" s="43"/>
    </row>
    <row r="45" spans="1:10" s="593" customFormat="1" ht="14.25" customHeight="1" thickBot="1">
      <c r="A45" s="40"/>
      <c r="B45" s="523"/>
      <c r="D45" s="42"/>
      <c r="F45" s="43"/>
      <c r="G45" s="43"/>
      <c r="J45" s="43"/>
    </row>
    <row r="46" spans="1:10" s="593" customFormat="1" ht="15" customHeight="1">
      <c r="B46" s="671" t="s">
        <v>26</v>
      </c>
      <c r="C46" s="671"/>
      <c r="E46" s="44" t="s">
        <v>27</v>
      </c>
      <c r="F46" s="45"/>
      <c r="G46" s="44" t="s">
        <v>28</v>
      </c>
      <c r="J46" s="43"/>
    </row>
    <row r="47" spans="1:10" s="593" customFormat="1" ht="15" customHeight="1">
      <c r="A47" s="46" t="s">
        <v>29</v>
      </c>
      <c r="B47" s="48"/>
      <c r="C47" s="48"/>
      <c r="E47" s="48"/>
      <c r="G47" s="48"/>
      <c r="J47" s="43"/>
    </row>
    <row r="48" spans="1:10" s="593" customFormat="1" ht="15" customHeight="1">
      <c r="A48" s="46" t="s">
        <v>30</v>
      </c>
      <c r="B48" s="49"/>
      <c r="C48" s="49"/>
      <c r="E48" s="49"/>
      <c r="G48" s="50"/>
      <c r="J48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zoomScale="40" zoomScaleNormal="60" zoomScaleSheetLayoutView="40" zoomScalePageLayoutView="55" workbookViewId="0">
      <selection activeCell="D108" sqref="D108:D11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702" t="s">
        <v>45</v>
      </c>
      <c r="B1" s="702"/>
      <c r="C1" s="702"/>
      <c r="D1" s="702"/>
      <c r="E1" s="702"/>
      <c r="F1" s="702"/>
      <c r="G1" s="702"/>
      <c r="H1" s="702"/>
      <c r="I1" s="702"/>
    </row>
    <row r="2" spans="1:9" ht="18.75" customHeight="1">
      <c r="A2" s="702"/>
      <c r="B2" s="702"/>
      <c r="C2" s="702"/>
      <c r="D2" s="702"/>
      <c r="E2" s="702"/>
      <c r="F2" s="702"/>
      <c r="G2" s="702"/>
      <c r="H2" s="702"/>
      <c r="I2" s="702"/>
    </row>
    <row r="3" spans="1:9" ht="18.75" customHeight="1">
      <c r="A3" s="702"/>
      <c r="B3" s="702"/>
      <c r="C3" s="702"/>
      <c r="D3" s="702"/>
      <c r="E3" s="702"/>
      <c r="F3" s="702"/>
      <c r="G3" s="702"/>
      <c r="H3" s="702"/>
      <c r="I3" s="702"/>
    </row>
    <row r="4" spans="1:9" ht="18.75" customHeight="1">
      <c r="A4" s="702"/>
      <c r="B4" s="702"/>
      <c r="C4" s="702"/>
      <c r="D4" s="702"/>
      <c r="E4" s="702"/>
      <c r="F4" s="702"/>
      <c r="G4" s="702"/>
      <c r="H4" s="702"/>
      <c r="I4" s="702"/>
    </row>
    <row r="5" spans="1:9" ht="18.75" customHeight="1">
      <c r="A5" s="702"/>
      <c r="B5" s="702"/>
      <c r="C5" s="702"/>
      <c r="D5" s="702"/>
      <c r="E5" s="702"/>
      <c r="F5" s="702"/>
      <c r="G5" s="702"/>
      <c r="H5" s="702"/>
      <c r="I5" s="702"/>
    </row>
    <row r="6" spans="1:9" ht="18.75" customHeight="1">
      <c r="A6" s="702"/>
      <c r="B6" s="702"/>
      <c r="C6" s="702"/>
      <c r="D6" s="702"/>
      <c r="E6" s="702"/>
      <c r="F6" s="702"/>
      <c r="G6" s="702"/>
      <c r="H6" s="702"/>
      <c r="I6" s="702"/>
    </row>
    <row r="7" spans="1:9" ht="18.75" customHeight="1">
      <c r="A7" s="702"/>
      <c r="B7" s="702"/>
      <c r="C7" s="702"/>
      <c r="D7" s="702"/>
      <c r="E7" s="702"/>
      <c r="F7" s="702"/>
      <c r="G7" s="702"/>
      <c r="H7" s="702"/>
      <c r="I7" s="702"/>
    </row>
    <row r="8" spans="1:9">
      <c r="A8" s="703" t="s">
        <v>46</v>
      </c>
      <c r="B8" s="703"/>
      <c r="C8" s="703"/>
      <c r="D8" s="703"/>
      <c r="E8" s="703"/>
      <c r="F8" s="703"/>
      <c r="G8" s="703"/>
      <c r="H8" s="703"/>
      <c r="I8" s="703"/>
    </row>
    <row r="9" spans="1:9">
      <c r="A9" s="703"/>
      <c r="B9" s="703"/>
      <c r="C9" s="703"/>
      <c r="D9" s="703"/>
      <c r="E9" s="703"/>
      <c r="F9" s="703"/>
      <c r="G9" s="703"/>
      <c r="H9" s="703"/>
      <c r="I9" s="703"/>
    </row>
    <row r="10" spans="1:9">
      <c r="A10" s="703"/>
      <c r="B10" s="703"/>
      <c r="C10" s="703"/>
      <c r="D10" s="703"/>
      <c r="E10" s="703"/>
      <c r="F10" s="703"/>
      <c r="G10" s="703"/>
      <c r="H10" s="703"/>
      <c r="I10" s="703"/>
    </row>
    <row r="11" spans="1:9">
      <c r="A11" s="703"/>
      <c r="B11" s="703"/>
      <c r="C11" s="703"/>
      <c r="D11" s="703"/>
      <c r="E11" s="703"/>
      <c r="F11" s="703"/>
      <c r="G11" s="703"/>
      <c r="H11" s="703"/>
      <c r="I11" s="703"/>
    </row>
    <row r="12" spans="1:9">
      <c r="A12" s="703"/>
      <c r="B12" s="703"/>
      <c r="C12" s="703"/>
      <c r="D12" s="703"/>
      <c r="E12" s="703"/>
      <c r="F12" s="703"/>
      <c r="G12" s="703"/>
      <c r="H12" s="703"/>
      <c r="I12" s="703"/>
    </row>
    <row r="13" spans="1:9">
      <c r="A13" s="703"/>
      <c r="B13" s="703"/>
      <c r="C13" s="703"/>
      <c r="D13" s="703"/>
      <c r="E13" s="703"/>
      <c r="F13" s="703"/>
      <c r="G13" s="703"/>
      <c r="H13" s="703"/>
      <c r="I13" s="703"/>
    </row>
    <row r="14" spans="1:9">
      <c r="A14" s="703"/>
      <c r="B14" s="703"/>
      <c r="C14" s="703"/>
      <c r="D14" s="703"/>
      <c r="E14" s="703"/>
      <c r="F14" s="703"/>
      <c r="G14" s="703"/>
      <c r="H14" s="703"/>
      <c r="I14" s="703"/>
    </row>
    <row r="15" spans="1:9" ht="19.5" customHeight="1">
      <c r="A15" s="97"/>
    </row>
    <row r="16" spans="1:9" ht="19.5" customHeight="1">
      <c r="A16" s="675" t="s">
        <v>31</v>
      </c>
      <c r="B16" s="676"/>
      <c r="C16" s="676"/>
      <c r="D16" s="676"/>
      <c r="E16" s="676"/>
      <c r="F16" s="676"/>
      <c r="G16" s="676"/>
      <c r="H16" s="677"/>
    </row>
    <row r="17" spans="1:14" ht="20.25" customHeight="1">
      <c r="A17" s="678" t="s">
        <v>47</v>
      </c>
      <c r="B17" s="678"/>
      <c r="C17" s="678"/>
      <c r="D17" s="678"/>
      <c r="E17" s="678"/>
      <c r="F17" s="678"/>
      <c r="G17" s="678"/>
      <c r="H17" s="678"/>
    </row>
    <row r="18" spans="1:14" ht="26.25" customHeight="1">
      <c r="A18" s="99" t="s">
        <v>33</v>
      </c>
      <c r="B18" s="674" t="s">
        <v>5</v>
      </c>
      <c r="C18" s="674"/>
      <c r="D18" s="245"/>
      <c r="E18" s="100"/>
      <c r="F18" s="101"/>
      <c r="G18" s="101"/>
      <c r="H18" s="101"/>
    </row>
    <row r="19" spans="1:14" ht="26.25" customHeight="1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>
      <c r="A20" s="99" t="s">
        <v>35</v>
      </c>
      <c r="B20" s="679" t="s">
        <v>9</v>
      </c>
      <c r="C20" s="679"/>
      <c r="D20" s="101"/>
      <c r="E20" s="101"/>
      <c r="F20" s="101"/>
      <c r="G20" s="101"/>
      <c r="H20" s="101"/>
    </row>
    <row r="21" spans="1:14" ht="26.25" customHeight="1">
      <c r="A21" s="99" t="s">
        <v>36</v>
      </c>
      <c r="B21" s="679" t="s">
        <v>11</v>
      </c>
      <c r="C21" s="679"/>
      <c r="D21" s="679"/>
      <c r="E21" s="679"/>
      <c r="F21" s="679"/>
      <c r="G21" s="679"/>
      <c r="H21" s="679"/>
      <c r="I21" s="103"/>
    </row>
    <row r="22" spans="1:14" ht="26.25" customHeight="1">
      <c r="A22" s="99" t="s">
        <v>37</v>
      </c>
      <c r="B22" s="104">
        <v>42676</v>
      </c>
      <c r="C22" s="101"/>
      <c r="D22" s="101"/>
      <c r="E22" s="101"/>
      <c r="F22" s="101"/>
      <c r="G22" s="101"/>
      <c r="H22" s="101"/>
    </row>
    <row r="23" spans="1:14" ht="26.25" customHeight="1">
      <c r="A23" s="99" t="s">
        <v>38</v>
      </c>
      <c r="B23" s="104">
        <v>42684</v>
      </c>
      <c r="C23" s="101"/>
      <c r="D23" s="101"/>
      <c r="E23" s="101"/>
      <c r="F23" s="101"/>
      <c r="G23" s="101"/>
      <c r="H23" s="101"/>
    </row>
    <row r="24" spans="1:14" ht="18.75">
      <c r="A24" s="99"/>
      <c r="B24" s="105"/>
    </row>
    <row r="25" spans="1:14" ht="18.75">
      <c r="A25" s="106" t="s">
        <v>1</v>
      </c>
      <c r="B25" s="105"/>
    </row>
    <row r="26" spans="1:14" ht="26.25" customHeight="1">
      <c r="A26" s="107" t="s">
        <v>4</v>
      </c>
      <c r="B26" s="674" t="s">
        <v>131</v>
      </c>
      <c r="C26" s="674"/>
    </row>
    <row r="27" spans="1:14" ht="26.25" customHeight="1">
      <c r="A27" s="108" t="s">
        <v>48</v>
      </c>
      <c r="B27" s="680" t="s">
        <v>132</v>
      </c>
      <c r="C27" s="680"/>
    </row>
    <row r="28" spans="1:14" ht="27" customHeight="1">
      <c r="A28" s="108" t="s">
        <v>6</v>
      </c>
      <c r="B28" s="109">
        <v>99.3</v>
      </c>
    </row>
    <row r="29" spans="1:14" s="13" customFormat="1" ht="27" customHeight="1">
      <c r="A29" s="108" t="s">
        <v>49</v>
      </c>
      <c r="B29" s="110"/>
      <c r="C29" s="681" t="s">
        <v>50</v>
      </c>
      <c r="D29" s="682"/>
      <c r="E29" s="682"/>
      <c r="F29" s="682"/>
      <c r="G29" s="683"/>
      <c r="I29" s="111"/>
      <c r="J29" s="111"/>
      <c r="K29" s="111"/>
      <c r="L29" s="111"/>
    </row>
    <row r="30" spans="1:14" s="13" customFormat="1" ht="19.5" customHeight="1">
      <c r="A30" s="108" t="s">
        <v>51</v>
      </c>
      <c r="B30" s="112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>
      <c r="A31" s="108" t="s">
        <v>52</v>
      </c>
      <c r="B31" s="115">
        <v>1</v>
      </c>
      <c r="C31" s="684" t="s">
        <v>53</v>
      </c>
      <c r="D31" s="685"/>
      <c r="E31" s="685"/>
      <c r="F31" s="685"/>
      <c r="G31" s="685"/>
      <c r="H31" s="686"/>
      <c r="I31" s="111"/>
      <c r="J31" s="111"/>
      <c r="K31" s="111"/>
      <c r="L31" s="111"/>
    </row>
    <row r="32" spans="1:14" s="13" customFormat="1" ht="27" customHeight="1">
      <c r="A32" s="108" t="s">
        <v>54</v>
      </c>
      <c r="B32" s="115">
        <v>1</v>
      </c>
      <c r="C32" s="684" t="s">
        <v>55</v>
      </c>
      <c r="D32" s="685"/>
      <c r="E32" s="685"/>
      <c r="F32" s="685"/>
      <c r="G32" s="685"/>
      <c r="H32" s="686"/>
      <c r="I32" s="111"/>
      <c r="J32" s="111"/>
      <c r="K32" s="111"/>
      <c r="L32" s="116"/>
      <c r="M32" s="116"/>
      <c r="N32" s="117"/>
    </row>
    <row r="33" spans="1:14" s="13" customFormat="1" ht="17.25" customHeight="1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>
      <c r="A36" s="121" t="s">
        <v>58</v>
      </c>
      <c r="B36" s="122">
        <v>100</v>
      </c>
      <c r="C36" s="98"/>
      <c r="D36" s="687" t="s">
        <v>59</v>
      </c>
      <c r="E36" s="688"/>
      <c r="F36" s="687" t="s">
        <v>60</v>
      </c>
      <c r="G36" s="689"/>
      <c r="J36" s="111"/>
      <c r="K36" s="111"/>
      <c r="L36" s="116"/>
      <c r="M36" s="116"/>
      <c r="N36" s="117"/>
    </row>
    <row r="37" spans="1:14" s="13" customFormat="1" ht="27" customHeight="1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>
      <c r="A38" s="123" t="s">
        <v>66</v>
      </c>
      <c r="B38" s="124">
        <v>1</v>
      </c>
      <c r="C38" s="130">
        <v>1</v>
      </c>
      <c r="D38" s="131">
        <v>32508376</v>
      </c>
      <c r="E38" s="132">
        <f>IF(ISBLANK(D38),"-",$D$48/$D$45*D38)</f>
        <v>30200681.523431547</v>
      </c>
      <c r="F38" s="131">
        <v>36080426</v>
      </c>
      <c r="G38" s="133">
        <f>IF(ISBLANK(F38),"-",$D$48/$F$45*F38)</f>
        <v>29946238.504697718</v>
      </c>
      <c r="I38" s="134"/>
      <c r="J38" s="111"/>
      <c r="K38" s="111"/>
      <c r="L38" s="116"/>
      <c r="M38" s="116"/>
      <c r="N38" s="117"/>
    </row>
    <row r="39" spans="1:14" s="13" customFormat="1" ht="26.25" customHeight="1">
      <c r="A39" s="123" t="s">
        <v>67</v>
      </c>
      <c r="B39" s="124">
        <v>1</v>
      </c>
      <c r="C39" s="135">
        <v>2</v>
      </c>
      <c r="D39" s="136">
        <v>32501130</v>
      </c>
      <c r="E39" s="137">
        <f>IF(ISBLANK(D39),"-",$D$48/$D$45*D39)</f>
        <v>30193949.900224075</v>
      </c>
      <c r="F39" s="136">
        <v>36380270</v>
      </c>
      <c r="G39" s="138">
        <f>IF(ISBLANK(F39),"-",$D$48/$F$45*F39)</f>
        <v>30195104.744198401</v>
      </c>
      <c r="I39" s="691">
        <f>ABS((F43/D43*D42)-F42)/D42</f>
        <v>7.1423936731146867E-3</v>
      </c>
      <c r="J39" s="111"/>
      <c r="K39" s="111"/>
      <c r="L39" s="116"/>
      <c r="M39" s="116"/>
      <c r="N39" s="117"/>
    </row>
    <row r="40" spans="1:14" ht="26.25" customHeight="1">
      <c r="A40" s="123" t="s">
        <v>68</v>
      </c>
      <c r="B40" s="124">
        <v>1</v>
      </c>
      <c r="C40" s="135">
        <v>3</v>
      </c>
      <c r="D40" s="136">
        <v>32755274</v>
      </c>
      <c r="E40" s="137">
        <f>IF(ISBLANK(D40),"-",$D$48/$D$45*D40)</f>
        <v>30430052.805059772</v>
      </c>
      <c r="F40" s="136">
        <v>36270242</v>
      </c>
      <c r="G40" s="138">
        <f>IF(ISBLANK(F40),"-",$D$48/$F$45*F40)</f>
        <v>30103783.074931111</v>
      </c>
      <c r="I40" s="691"/>
      <c r="L40" s="116"/>
      <c r="M40" s="116"/>
      <c r="N40" s="139"/>
    </row>
    <row r="41" spans="1:14" ht="27" customHeight="1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>
      <c r="A42" s="123" t="s">
        <v>70</v>
      </c>
      <c r="B42" s="124">
        <v>1</v>
      </c>
      <c r="C42" s="145" t="s">
        <v>71</v>
      </c>
      <c r="D42" s="146">
        <f>AVERAGE(D38:D41)</f>
        <v>32588260</v>
      </c>
      <c r="E42" s="147">
        <f>AVERAGE(E38:E41)</f>
        <v>30274894.742905129</v>
      </c>
      <c r="F42" s="146">
        <f>AVERAGE(F38:F41)</f>
        <v>36243646</v>
      </c>
      <c r="G42" s="148">
        <f>AVERAGE(G38:G41)</f>
        <v>30081708.774609078</v>
      </c>
      <c r="H42" s="149"/>
    </row>
    <row r="43" spans="1:14" ht="26.25" customHeight="1">
      <c r="A43" s="123" t="s">
        <v>72</v>
      </c>
      <c r="B43" s="124">
        <v>1</v>
      </c>
      <c r="C43" s="150" t="s">
        <v>73</v>
      </c>
      <c r="D43" s="151">
        <v>16.260000000000002</v>
      </c>
      <c r="E43" s="139"/>
      <c r="F43" s="151">
        <v>18.2</v>
      </c>
      <c r="H43" s="149"/>
    </row>
    <row r="44" spans="1:14" ht="26.25" customHeight="1">
      <c r="A44" s="123" t="s">
        <v>74</v>
      </c>
      <c r="B44" s="124">
        <v>1</v>
      </c>
      <c r="C44" s="152" t="s">
        <v>75</v>
      </c>
      <c r="D44" s="153">
        <f>D43*$B$34</f>
        <v>16.260000000000002</v>
      </c>
      <c r="E44" s="154"/>
      <c r="F44" s="153">
        <f>F43*$B$34</f>
        <v>18.2</v>
      </c>
      <c r="H44" s="149"/>
    </row>
    <row r="45" spans="1:14" ht="19.5" customHeight="1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16.146180000000001</v>
      </c>
      <c r="E45" s="157"/>
      <c r="F45" s="156">
        <f>F44*$B$30/100</f>
        <v>18.072600000000001</v>
      </c>
      <c r="H45" s="149"/>
    </row>
    <row r="46" spans="1:14" ht="19.5" customHeight="1">
      <c r="A46" s="692" t="s">
        <v>78</v>
      </c>
      <c r="B46" s="693"/>
      <c r="C46" s="152" t="s">
        <v>79</v>
      </c>
      <c r="D46" s="158">
        <f>D45/$B$45</f>
        <v>0.16146180000000002</v>
      </c>
      <c r="E46" s="159"/>
      <c r="F46" s="160">
        <f>F45/$B$45</f>
        <v>0.18072600000000003</v>
      </c>
      <c r="H46" s="149"/>
    </row>
    <row r="47" spans="1:14" ht="27" customHeight="1">
      <c r="A47" s="694"/>
      <c r="B47" s="695"/>
      <c r="C47" s="161" t="s">
        <v>80</v>
      </c>
      <c r="D47" s="162">
        <v>0.15</v>
      </c>
      <c r="E47" s="163"/>
      <c r="F47" s="159"/>
      <c r="H47" s="149"/>
    </row>
    <row r="48" spans="1:14" ht="18.75">
      <c r="C48" s="164" t="s">
        <v>81</v>
      </c>
      <c r="D48" s="156">
        <f>D47*$B$45</f>
        <v>15</v>
      </c>
      <c r="F48" s="165"/>
      <c r="H48" s="149"/>
    </row>
    <row r="49" spans="1:12" ht="19.5" customHeight="1">
      <c r="C49" s="166" t="s">
        <v>82</v>
      </c>
      <c r="D49" s="167">
        <f>D48/B34</f>
        <v>15</v>
      </c>
      <c r="F49" s="165"/>
      <c r="H49" s="149"/>
    </row>
    <row r="50" spans="1:12" ht="18.75">
      <c r="C50" s="121" t="s">
        <v>83</v>
      </c>
      <c r="D50" s="168">
        <f>AVERAGE(E38:E41,G38:G41)</f>
        <v>30178301.758757103</v>
      </c>
      <c r="F50" s="169"/>
      <c r="H50" s="149"/>
    </row>
    <row r="51" spans="1:12" ht="18.75">
      <c r="C51" s="123" t="s">
        <v>84</v>
      </c>
      <c r="D51" s="170">
        <f>STDEV(E38:E41,G38:G41)/D50</f>
        <v>5.2143885254421546E-3</v>
      </c>
      <c r="F51" s="169"/>
      <c r="H51" s="149"/>
    </row>
    <row r="52" spans="1:12" ht="19.5" customHeight="1">
      <c r="C52" s="171" t="s">
        <v>20</v>
      </c>
      <c r="D52" s="172">
        <f>COUNT(E38:E41,G38:G41)</f>
        <v>6</v>
      </c>
      <c r="F52" s="169"/>
    </row>
    <row r="54" spans="1:12" ht="18.75">
      <c r="A54" s="173" t="s">
        <v>1</v>
      </c>
      <c r="B54" s="174" t="s">
        <v>85</v>
      </c>
    </row>
    <row r="55" spans="1:12" ht="18.75">
      <c r="A55" s="98" t="s">
        <v>86</v>
      </c>
      <c r="B55" s="175" t="str">
        <f>B21</f>
        <v/>
      </c>
    </row>
    <row r="56" spans="1:12" ht="26.25" customHeight="1">
      <c r="A56" s="176" t="s">
        <v>87</v>
      </c>
      <c r="B56" s="177">
        <v>30</v>
      </c>
      <c r="C56" s="98" t="str">
        <f>B20</f>
        <v/>
      </c>
      <c r="H56" s="178"/>
    </row>
    <row r="57" spans="1:12" ht="18.75">
      <c r="A57" s="175" t="s">
        <v>88</v>
      </c>
      <c r="B57" s="246">
        <f>Uniformity!C46</f>
        <v>350.31400000000002</v>
      </c>
      <c r="H57" s="178"/>
    </row>
    <row r="58" spans="1:12" ht="19.5" customHeight="1">
      <c r="H58" s="178"/>
    </row>
    <row r="59" spans="1:12" s="13" customFormat="1" ht="27" customHeight="1">
      <c r="A59" s="121" t="s">
        <v>89</v>
      </c>
      <c r="B59" s="122">
        <v>200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>
      <c r="A60" s="123" t="s">
        <v>93</v>
      </c>
      <c r="B60" s="124">
        <v>1</v>
      </c>
      <c r="C60" s="696" t="s">
        <v>94</v>
      </c>
      <c r="D60" s="699">
        <v>344.56</v>
      </c>
      <c r="E60" s="181">
        <v>1</v>
      </c>
      <c r="F60" s="182">
        <v>29108233</v>
      </c>
      <c r="G60" s="247">
        <f>IF(ISBLANK(F60),"-",(F60/$D$50*$D$47*$B$68)*($B$57/$D$60))</f>
        <v>29.419476172119662</v>
      </c>
      <c r="H60" s="265">
        <f t="shared" ref="H60:H71" si="0">IF(ISBLANK(F60),"-",(G60/$B$56)*100)</f>
        <v>98.064920573732209</v>
      </c>
      <c r="L60" s="111"/>
    </row>
    <row r="61" spans="1:12" s="13" customFormat="1" ht="26.25" customHeight="1">
      <c r="A61" s="123" t="s">
        <v>95</v>
      </c>
      <c r="B61" s="124">
        <v>1</v>
      </c>
      <c r="C61" s="697"/>
      <c r="D61" s="700"/>
      <c r="E61" s="183">
        <v>2</v>
      </c>
      <c r="F61" s="136">
        <v>29105266</v>
      </c>
      <c r="G61" s="248">
        <f>IF(ISBLANK(F61),"-",(F61/$D$50*$D$47*$B$68)*($B$57/$D$60))</f>
        <v>29.416477447126539</v>
      </c>
      <c r="H61" s="266">
        <f t="shared" si="0"/>
        <v>98.05492482375513</v>
      </c>
      <c r="L61" s="111"/>
    </row>
    <row r="62" spans="1:12" s="13" customFormat="1" ht="26.25" customHeight="1">
      <c r="A62" s="123" t="s">
        <v>96</v>
      </c>
      <c r="B62" s="124">
        <v>1</v>
      </c>
      <c r="C62" s="697"/>
      <c r="D62" s="700"/>
      <c r="E62" s="183">
        <v>3</v>
      </c>
      <c r="F62" s="184">
        <v>29019207</v>
      </c>
      <c r="G62" s="248">
        <f>IF(ISBLANK(F62),"-",(F62/$D$50*$D$47*$B$68)*($B$57/$D$60))</f>
        <v>29.329498251244175</v>
      </c>
      <c r="H62" s="266">
        <f t="shared" si="0"/>
        <v>97.764994170813907</v>
      </c>
      <c r="L62" s="111"/>
    </row>
    <row r="63" spans="1:12" ht="27" customHeight="1">
      <c r="A63" s="123" t="s">
        <v>97</v>
      </c>
      <c r="B63" s="124">
        <v>1</v>
      </c>
      <c r="C63" s="698"/>
      <c r="D63" s="701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>
      <c r="A64" s="123" t="s">
        <v>98</v>
      </c>
      <c r="B64" s="124">
        <v>1</v>
      </c>
      <c r="C64" s="696" t="s">
        <v>99</v>
      </c>
      <c r="D64" s="699">
        <v>344.13</v>
      </c>
      <c r="E64" s="181">
        <v>1</v>
      </c>
      <c r="F64" s="182">
        <v>29728441</v>
      </c>
      <c r="G64" s="247">
        <f>IF(ISBLANK(F64),"-",(F64/$D$50*$D$47*$B$68)*($B$57/$D$64))</f>
        <v>30.083859525150899</v>
      </c>
      <c r="H64" s="265">
        <f t="shared" si="0"/>
        <v>100.279531750503</v>
      </c>
    </row>
    <row r="65" spans="1:8" ht="26.25" customHeight="1">
      <c r="A65" s="123" t="s">
        <v>100</v>
      </c>
      <c r="B65" s="124">
        <v>1</v>
      </c>
      <c r="C65" s="697"/>
      <c r="D65" s="700"/>
      <c r="E65" s="183">
        <v>2</v>
      </c>
      <c r="F65" s="136">
        <v>29829882</v>
      </c>
      <c r="G65" s="248">
        <f>IF(ISBLANK(F65),"-",(F65/$D$50*$D$47*$B$68)*($B$57/$D$64))</f>
        <v>30.186513303534056</v>
      </c>
      <c r="H65" s="266">
        <f t="shared" si="0"/>
        <v>100.62171101178019</v>
      </c>
    </row>
    <row r="66" spans="1:8" ht="26.25" customHeight="1">
      <c r="A66" s="123" t="s">
        <v>101</v>
      </c>
      <c r="B66" s="124">
        <v>1</v>
      </c>
      <c r="C66" s="697"/>
      <c r="D66" s="700"/>
      <c r="E66" s="183">
        <v>3</v>
      </c>
      <c r="F66" s="136">
        <v>29896184</v>
      </c>
      <c r="G66" s="248">
        <f>IF(ISBLANK(F66),"-",(F66/$D$50*$D$47*$B$68)*($B$57/$D$64))</f>
        <v>30.25360797742686</v>
      </c>
      <c r="H66" s="266">
        <f t="shared" si="0"/>
        <v>100.84535992475621</v>
      </c>
    </row>
    <row r="67" spans="1:8" ht="27" customHeight="1">
      <c r="A67" s="123" t="s">
        <v>102</v>
      </c>
      <c r="B67" s="124">
        <v>1</v>
      </c>
      <c r="C67" s="698"/>
      <c r="D67" s="701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>
      <c r="A68" s="123" t="s">
        <v>103</v>
      </c>
      <c r="B68" s="187">
        <f>(B67/B66)*(B65/B64)*(B63/B62)*(B61/B60)*B59</f>
        <v>200</v>
      </c>
      <c r="C68" s="696" t="s">
        <v>104</v>
      </c>
      <c r="D68" s="699">
        <v>347.49</v>
      </c>
      <c r="E68" s="181">
        <v>1</v>
      </c>
      <c r="F68" s="182">
        <v>30236746</v>
      </c>
      <c r="G68" s="247">
        <f>IF(ISBLANK(F68),"-",(F68/$D$50*$D$47*$B$68)*($B$57/$D$68))</f>
        <v>30.30237667512127</v>
      </c>
      <c r="H68" s="266">
        <f t="shared" si="0"/>
        <v>101.00792225040422</v>
      </c>
    </row>
    <row r="69" spans="1:8" ht="27" customHeight="1">
      <c r="A69" s="171" t="s">
        <v>105</v>
      </c>
      <c r="B69" s="188">
        <f>(D47*B68)/B56*B57</f>
        <v>350.31400000000002</v>
      </c>
      <c r="C69" s="697"/>
      <c r="D69" s="700"/>
      <c r="E69" s="183">
        <v>2</v>
      </c>
      <c r="F69" s="136">
        <v>30499803</v>
      </c>
      <c r="G69" s="248">
        <f>IF(ISBLANK(F69),"-",(F69/$D$50*$D$47*$B$68)*($B$57/$D$68))</f>
        <v>30.566004656155588</v>
      </c>
      <c r="H69" s="266">
        <f t="shared" si="0"/>
        <v>101.88668218718529</v>
      </c>
    </row>
    <row r="70" spans="1:8" ht="26.25" customHeight="1">
      <c r="A70" s="709" t="s">
        <v>78</v>
      </c>
      <c r="B70" s="710"/>
      <c r="C70" s="697"/>
      <c r="D70" s="700"/>
      <c r="E70" s="183">
        <v>3</v>
      </c>
      <c r="F70" s="136">
        <v>30740065</v>
      </c>
      <c r="G70" s="248">
        <f>IF(ISBLANK(F70),"-",(F70/$D$50*$D$47*$B$68)*($B$57/$D$68))</f>
        <v>30.806788159271896</v>
      </c>
      <c r="H70" s="266">
        <f t="shared" si="0"/>
        <v>102.68929386423966</v>
      </c>
    </row>
    <row r="71" spans="1:8" ht="27" customHeight="1">
      <c r="A71" s="711"/>
      <c r="B71" s="712"/>
      <c r="C71" s="708"/>
      <c r="D71" s="701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>
      <c r="A72" s="189"/>
      <c r="B72" s="189"/>
      <c r="C72" s="189"/>
      <c r="D72" s="189"/>
      <c r="E72" s="189"/>
      <c r="F72" s="191" t="s">
        <v>71</v>
      </c>
      <c r="G72" s="253">
        <f>AVERAGE(G60:G71)</f>
        <v>30.040511351905664</v>
      </c>
      <c r="H72" s="268">
        <f>AVERAGE(H60:H71)</f>
        <v>100.13503783968554</v>
      </c>
    </row>
    <row r="73" spans="1:8" ht="26.25" customHeight="1">
      <c r="C73" s="189"/>
      <c r="D73" s="189"/>
      <c r="E73" s="189"/>
      <c r="F73" s="192" t="s">
        <v>84</v>
      </c>
      <c r="G73" s="252">
        <f>STDEV(G60:G71)/G72</f>
        <v>1.7775595348615062E-2</v>
      </c>
      <c r="H73" s="252">
        <f>STDEV(H60:H71)/H72</f>
        <v>1.7775595348619739E-2</v>
      </c>
    </row>
    <row r="74" spans="1:8" ht="27" customHeight="1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>
      <c r="A76" s="107" t="s">
        <v>106</v>
      </c>
      <c r="B76" s="196" t="s">
        <v>107</v>
      </c>
      <c r="C76" s="704" t="str">
        <f>B26</f>
        <v>Lamivudine</v>
      </c>
      <c r="D76" s="704"/>
      <c r="E76" s="197" t="s">
        <v>108</v>
      </c>
      <c r="F76" s="197"/>
      <c r="G76" s="658">
        <f>H72</f>
        <v>100.13503783968554</v>
      </c>
      <c r="H76" s="199"/>
    </row>
    <row r="77" spans="1:8" ht="18.75">
      <c r="A77" s="106" t="s">
        <v>109</v>
      </c>
      <c r="B77" s="106" t="s">
        <v>110</v>
      </c>
    </row>
    <row r="78" spans="1:8" ht="18.75">
      <c r="A78" s="106"/>
      <c r="B78" s="106"/>
    </row>
    <row r="79" spans="1:8" ht="26.25" customHeight="1">
      <c r="A79" s="107" t="s">
        <v>4</v>
      </c>
      <c r="B79" s="690" t="str">
        <f>B26</f>
        <v>Lamivudine</v>
      </c>
      <c r="C79" s="690"/>
    </row>
    <row r="80" spans="1:8" ht="26.25" customHeight="1">
      <c r="A80" s="108" t="s">
        <v>48</v>
      </c>
      <c r="B80" s="690" t="str">
        <f>B27</f>
        <v>Lot IOM388</v>
      </c>
      <c r="C80" s="690"/>
    </row>
    <row r="81" spans="1:12" ht="27" customHeight="1">
      <c r="A81" s="108" t="s">
        <v>6</v>
      </c>
      <c r="B81" s="200">
        <v>1</v>
      </c>
    </row>
    <row r="82" spans="1:12" s="13" customFormat="1" ht="27" customHeight="1">
      <c r="A82" s="108" t="s">
        <v>49</v>
      </c>
      <c r="B82" s="110">
        <v>0</v>
      </c>
      <c r="C82" s="681" t="s">
        <v>50</v>
      </c>
      <c r="D82" s="682"/>
      <c r="E82" s="682"/>
      <c r="F82" s="682"/>
      <c r="G82" s="683"/>
      <c r="I82" s="111"/>
      <c r="J82" s="111"/>
      <c r="K82" s="111"/>
      <c r="L82" s="111"/>
    </row>
    <row r="83" spans="1:12" s="13" customFormat="1" ht="19.5" customHeight="1">
      <c r="A83" s="108" t="s">
        <v>51</v>
      </c>
      <c r="B83" s="112">
        <f>B81-B82</f>
        <v>1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>
      <c r="A84" s="108" t="s">
        <v>52</v>
      </c>
      <c r="B84" s="115">
        <v>1</v>
      </c>
      <c r="C84" s="684" t="s">
        <v>111</v>
      </c>
      <c r="D84" s="685"/>
      <c r="E84" s="685"/>
      <c r="F84" s="685"/>
      <c r="G84" s="685"/>
      <c r="H84" s="686"/>
      <c r="I84" s="111"/>
      <c r="J84" s="111"/>
      <c r="K84" s="111"/>
      <c r="L84" s="111"/>
    </row>
    <row r="85" spans="1:12" s="13" customFormat="1" ht="27" customHeight="1">
      <c r="A85" s="108" t="s">
        <v>54</v>
      </c>
      <c r="B85" s="115">
        <v>1</v>
      </c>
      <c r="C85" s="684" t="s">
        <v>112</v>
      </c>
      <c r="D85" s="685"/>
      <c r="E85" s="685"/>
      <c r="F85" s="685"/>
      <c r="G85" s="685"/>
      <c r="H85" s="686"/>
      <c r="I85" s="111"/>
      <c r="J85" s="111"/>
      <c r="K85" s="111"/>
      <c r="L85" s="111"/>
    </row>
    <row r="86" spans="1:12" s="13" customFormat="1" ht="18.7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>
      <c r="A88" s="106"/>
      <c r="B88" s="106"/>
    </row>
    <row r="89" spans="1:12" ht="27" customHeight="1">
      <c r="A89" s="121" t="s">
        <v>58</v>
      </c>
      <c r="B89" s="122">
        <v>1</v>
      </c>
      <c r="D89" s="201" t="s">
        <v>59</v>
      </c>
      <c r="E89" s="202"/>
      <c r="F89" s="687" t="s">
        <v>60</v>
      </c>
      <c r="G89" s="689"/>
    </row>
    <row r="90" spans="1:12" ht="27" customHeight="1">
      <c r="A90" s="123" t="s">
        <v>61</v>
      </c>
      <c r="B90" s="124">
        <v>1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>
      <c r="A91" s="123" t="s">
        <v>66</v>
      </c>
      <c r="B91" s="124">
        <v>1</v>
      </c>
      <c r="C91" s="205">
        <v>1</v>
      </c>
      <c r="D91" s="131"/>
      <c r="E91" s="132" t="str">
        <f>IF(ISBLANK(D91),"-",$D$101/$D$98*D91)</f>
        <v>-</v>
      </c>
      <c r="F91" s="131"/>
      <c r="G91" s="133" t="str">
        <f>IF(ISBLANK(F91),"-",$D$101/$F$98*F91)</f>
        <v>-</v>
      </c>
      <c r="I91" s="134"/>
    </row>
    <row r="92" spans="1:12" ht="26.25" customHeight="1">
      <c r="A92" s="123" t="s">
        <v>67</v>
      </c>
      <c r="B92" s="124">
        <v>1</v>
      </c>
      <c r="C92" s="190">
        <v>2</v>
      </c>
      <c r="D92" s="136"/>
      <c r="E92" s="137" t="str">
        <f>IF(ISBLANK(D92),"-",$D$101/$D$98*D92)</f>
        <v>-</v>
      </c>
      <c r="F92" s="136"/>
      <c r="G92" s="138" t="str">
        <f>IF(ISBLANK(F92),"-",$D$101/$F$98*F92)</f>
        <v>-</v>
      </c>
      <c r="I92" s="691" t="e">
        <f>ABS((F96/D96*D95)-F95)/D95</f>
        <v>#DIV/0!</v>
      </c>
    </row>
    <row r="93" spans="1:12" ht="26.25" customHeight="1">
      <c r="A93" s="123" t="s">
        <v>68</v>
      </c>
      <c r="B93" s="124">
        <v>1</v>
      </c>
      <c r="C93" s="190">
        <v>3</v>
      </c>
      <c r="D93" s="136"/>
      <c r="E93" s="137" t="str">
        <f>IF(ISBLANK(D93),"-",$D$101/$D$98*D93)</f>
        <v>-</v>
      </c>
      <c r="F93" s="136"/>
      <c r="G93" s="138" t="str">
        <f>IF(ISBLANK(F93),"-",$D$101/$F$98*F93)</f>
        <v>-</v>
      </c>
      <c r="I93" s="691"/>
    </row>
    <row r="94" spans="1:12" ht="27" customHeight="1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>
      <c r="A95" s="123" t="s">
        <v>70</v>
      </c>
      <c r="B95" s="124">
        <v>1</v>
      </c>
      <c r="C95" s="208" t="s">
        <v>71</v>
      </c>
      <c r="D95" s="209" t="e">
        <f>AVERAGE(D91:D94)</f>
        <v>#DIV/0!</v>
      </c>
      <c r="E95" s="147" t="e">
        <f>AVERAGE(E91:E94)</f>
        <v>#DIV/0!</v>
      </c>
      <c r="F95" s="210" t="e">
        <f>AVERAGE(F91:F94)</f>
        <v>#DIV/0!</v>
      </c>
      <c r="G95" s="211" t="e">
        <f>AVERAGE(G91:G94)</f>
        <v>#DIV/0!</v>
      </c>
    </row>
    <row r="96" spans="1:12" ht="26.25" customHeight="1">
      <c r="A96" s="123" t="s">
        <v>72</v>
      </c>
      <c r="B96" s="109">
        <v>1</v>
      </c>
      <c r="C96" s="212" t="s">
        <v>113</v>
      </c>
      <c r="D96" s="213"/>
      <c r="E96" s="139"/>
      <c r="F96" s="151"/>
    </row>
    <row r="97" spans="1:10" ht="26.25" customHeight="1">
      <c r="A97" s="123" t="s">
        <v>74</v>
      </c>
      <c r="B97" s="109">
        <v>1</v>
      </c>
      <c r="C97" s="214" t="s">
        <v>114</v>
      </c>
      <c r="D97" s="215">
        <f>D96*$B$87</f>
        <v>0</v>
      </c>
      <c r="E97" s="154"/>
      <c r="F97" s="153">
        <f>F96*$B$87</f>
        <v>0</v>
      </c>
    </row>
    <row r="98" spans="1:10" ht="19.5" customHeight="1">
      <c r="A98" s="123" t="s">
        <v>76</v>
      </c>
      <c r="B98" s="216">
        <f>(B97/B96)*(B95/B94)*(B93/B92)*(B91/B90)*B89</f>
        <v>1</v>
      </c>
      <c r="C98" s="214" t="s">
        <v>115</v>
      </c>
      <c r="D98" s="217">
        <f>D97*$B$83/100</f>
        <v>0</v>
      </c>
      <c r="E98" s="157"/>
      <c r="F98" s="156">
        <f>F97*$B$83/100</f>
        <v>0</v>
      </c>
    </row>
    <row r="99" spans="1:10" ht="19.5" customHeight="1">
      <c r="A99" s="692" t="s">
        <v>78</v>
      </c>
      <c r="B99" s="706"/>
      <c r="C99" s="214" t="s">
        <v>116</v>
      </c>
      <c r="D99" s="218">
        <f>D98/$B$98</f>
        <v>0</v>
      </c>
      <c r="E99" s="157"/>
      <c r="F99" s="160">
        <f>F98/$B$98</f>
        <v>0</v>
      </c>
      <c r="G99" s="219"/>
      <c r="H99" s="149"/>
    </row>
    <row r="100" spans="1:10" ht="19.5" customHeight="1">
      <c r="A100" s="694"/>
      <c r="B100" s="707"/>
      <c r="C100" s="214" t="s">
        <v>80</v>
      </c>
      <c r="D100" s="220">
        <f>$B$56/$B$116</f>
        <v>3.3333333333333333E-2</v>
      </c>
      <c r="F100" s="165"/>
      <c r="G100" s="221"/>
      <c r="H100" s="149"/>
    </row>
    <row r="101" spans="1:10" ht="18.75">
      <c r="C101" s="214" t="s">
        <v>81</v>
      </c>
      <c r="D101" s="215">
        <f>D100*$B$98</f>
        <v>3.3333333333333333E-2</v>
      </c>
      <c r="F101" s="165"/>
      <c r="G101" s="219"/>
      <c r="H101" s="149"/>
    </row>
    <row r="102" spans="1:10" ht="19.5" customHeight="1">
      <c r="C102" s="222" t="s">
        <v>82</v>
      </c>
      <c r="D102" s="223">
        <f>D101/B34</f>
        <v>3.3333333333333333E-2</v>
      </c>
      <c r="F102" s="169"/>
      <c r="G102" s="219"/>
      <c r="H102" s="149"/>
      <c r="J102" s="224"/>
    </row>
    <row r="103" spans="1:10" ht="18.75">
      <c r="C103" s="225" t="s">
        <v>117</v>
      </c>
      <c r="D103" s="226" t="e">
        <f>AVERAGE(E91:E94,G91:G94)</f>
        <v>#DIV/0!</v>
      </c>
      <c r="F103" s="169"/>
      <c r="G103" s="227"/>
      <c r="H103" s="149"/>
      <c r="J103" s="228"/>
    </row>
    <row r="104" spans="1:10" ht="18.75">
      <c r="C104" s="192" t="s">
        <v>84</v>
      </c>
      <c r="D104" s="229" t="e">
        <f>STDEV(E91:E94,G91:G94)/D103</f>
        <v>#DIV/0!</v>
      </c>
      <c r="F104" s="169"/>
      <c r="G104" s="219"/>
      <c r="H104" s="149"/>
      <c r="J104" s="228"/>
    </row>
    <row r="105" spans="1:10" ht="19.5" customHeight="1">
      <c r="C105" s="194" t="s">
        <v>20</v>
      </c>
      <c r="D105" s="230">
        <f>COUNT(E91:E94,G91:G94)</f>
        <v>0</v>
      </c>
      <c r="F105" s="169"/>
      <c r="G105" s="219"/>
      <c r="H105" s="149"/>
      <c r="J105" s="228"/>
    </row>
    <row r="106" spans="1:10" ht="19.5" customHeight="1">
      <c r="A106" s="173"/>
      <c r="B106" s="173"/>
      <c r="C106" s="173"/>
      <c r="D106" s="173"/>
      <c r="E106" s="173"/>
    </row>
    <row r="107" spans="1:10" ht="27" customHeight="1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>
      <c r="A108" s="123" t="s">
        <v>122</v>
      </c>
      <c r="B108" s="124">
        <v>1</v>
      </c>
      <c r="C108" s="274">
        <v>1</v>
      </c>
      <c r="D108" s="275"/>
      <c r="E108" s="249" t="str">
        <f t="shared" ref="E108:E113" si="1">IF(ISBLANK(D108),"-",D108/$D$103*$D$100*$B$116)</f>
        <v>-</v>
      </c>
      <c r="F108" s="276" t="str">
        <f t="shared" ref="F108:F113" si="2">IF(ISBLANK(D108), "-", (E108/$B$56)*100)</f>
        <v>-</v>
      </c>
    </row>
    <row r="109" spans="1:10" ht="26.25" customHeight="1">
      <c r="A109" s="123" t="s">
        <v>95</v>
      </c>
      <c r="B109" s="124">
        <v>1</v>
      </c>
      <c r="C109" s="270">
        <v>2</v>
      </c>
      <c r="D109" s="272"/>
      <c r="E109" s="250" t="str">
        <f t="shared" si="1"/>
        <v>-</v>
      </c>
      <c r="F109" s="277" t="str">
        <f t="shared" si="2"/>
        <v>-</v>
      </c>
    </row>
    <row r="110" spans="1:10" ht="26.25" customHeight="1">
      <c r="A110" s="123" t="s">
        <v>96</v>
      </c>
      <c r="B110" s="124">
        <v>1</v>
      </c>
      <c r="C110" s="270">
        <v>3</v>
      </c>
      <c r="D110" s="272"/>
      <c r="E110" s="250" t="str">
        <f t="shared" si="1"/>
        <v>-</v>
      </c>
      <c r="F110" s="277" t="str">
        <f t="shared" si="2"/>
        <v>-</v>
      </c>
    </row>
    <row r="111" spans="1:10" ht="26.25" customHeight="1">
      <c r="A111" s="123" t="s">
        <v>97</v>
      </c>
      <c r="B111" s="124">
        <v>1</v>
      </c>
      <c r="C111" s="270">
        <v>4</v>
      </c>
      <c r="D111" s="272"/>
      <c r="E111" s="250" t="str">
        <f t="shared" si="1"/>
        <v>-</v>
      </c>
      <c r="F111" s="277" t="str">
        <f t="shared" si="2"/>
        <v>-</v>
      </c>
    </row>
    <row r="112" spans="1:10" ht="26.25" customHeight="1">
      <c r="A112" s="123" t="s">
        <v>98</v>
      </c>
      <c r="B112" s="124">
        <v>1</v>
      </c>
      <c r="C112" s="270">
        <v>5</v>
      </c>
      <c r="D112" s="272"/>
      <c r="E112" s="250" t="str">
        <f t="shared" si="1"/>
        <v>-</v>
      </c>
      <c r="F112" s="277" t="str">
        <f t="shared" si="2"/>
        <v>-</v>
      </c>
    </row>
    <row r="113" spans="1:10" ht="27" customHeight="1">
      <c r="A113" s="123" t="s">
        <v>100</v>
      </c>
      <c r="B113" s="124">
        <v>1</v>
      </c>
      <c r="C113" s="271">
        <v>6</v>
      </c>
      <c r="D113" s="273"/>
      <c r="E113" s="251" t="str">
        <f t="shared" si="1"/>
        <v>-</v>
      </c>
      <c r="F113" s="278" t="str">
        <f t="shared" si="2"/>
        <v>-</v>
      </c>
    </row>
    <row r="114" spans="1:10" ht="27" customHeight="1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>
      <c r="A115" s="123" t="s">
        <v>102</v>
      </c>
      <c r="B115" s="124">
        <v>1</v>
      </c>
      <c r="C115" s="232"/>
      <c r="D115" s="256" t="s">
        <v>71</v>
      </c>
      <c r="E115" s="258" t="e">
        <f>AVERAGE(E108:E113)</f>
        <v>#DIV/0!</v>
      </c>
      <c r="F115" s="280" t="e">
        <f>AVERAGE(F108:F113)</f>
        <v>#DIV/0!</v>
      </c>
    </row>
    <row r="116" spans="1:10" ht="27" customHeight="1">
      <c r="A116" s="123" t="s">
        <v>103</v>
      </c>
      <c r="B116" s="155">
        <f>(B115/B114)*(B113/B112)*(B111/B110)*(B109/B108)*B107</f>
        <v>900</v>
      </c>
      <c r="C116" s="233"/>
      <c r="D116" s="257" t="s">
        <v>84</v>
      </c>
      <c r="E116" s="255" t="e">
        <f>STDEV(E108:E113)/E115</f>
        <v>#DIV/0!</v>
      </c>
      <c r="F116" s="234" t="e">
        <f>STDEV(F108:F113)/F115</f>
        <v>#DIV/0!</v>
      </c>
      <c r="I116" s="97"/>
    </row>
    <row r="117" spans="1:10" ht="27" customHeight="1">
      <c r="A117" s="692" t="s">
        <v>78</v>
      </c>
      <c r="B117" s="693"/>
      <c r="C117" s="235"/>
      <c r="D117" s="194" t="s">
        <v>20</v>
      </c>
      <c r="E117" s="260">
        <f>COUNT(E108:E113)</f>
        <v>0</v>
      </c>
      <c r="F117" s="261">
        <f>COUNT(F108:F113)</f>
        <v>0</v>
      </c>
      <c r="I117" s="97"/>
      <c r="J117" s="228"/>
    </row>
    <row r="118" spans="1:10" ht="26.25" customHeight="1">
      <c r="A118" s="694"/>
      <c r="B118" s="695"/>
      <c r="C118" s="97"/>
      <c r="D118" s="259"/>
      <c r="E118" s="672" t="s">
        <v>123</v>
      </c>
      <c r="F118" s="673"/>
      <c r="G118" s="97"/>
      <c r="H118" s="97"/>
      <c r="I118" s="97"/>
    </row>
    <row r="119" spans="1:10" ht="25.5" customHeight="1">
      <c r="A119" s="244"/>
      <c r="B119" s="119"/>
      <c r="C119" s="97"/>
      <c r="D119" s="257" t="s">
        <v>124</v>
      </c>
      <c r="E119" s="262">
        <f>MIN(E108:E113)</f>
        <v>0</v>
      </c>
      <c r="F119" s="281">
        <f>MIN(F108:F113)</f>
        <v>0</v>
      </c>
      <c r="G119" s="97"/>
      <c r="H119" s="97"/>
      <c r="I119" s="97"/>
    </row>
    <row r="120" spans="1:10" ht="24" customHeight="1">
      <c r="A120" s="244"/>
      <c r="B120" s="119"/>
      <c r="C120" s="97"/>
      <c r="D120" s="166" t="s">
        <v>125</v>
      </c>
      <c r="E120" s="263">
        <f>MAX(E108:E113)</f>
        <v>0</v>
      </c>
      <c r="F120" s="282">
        <f>MAX(F108:F113)</f>
        <v>0</v>
      </c>
      <c r="G120" s="97"/>
      <c r="H120" s="97"/>
      <c r="I120" s="97"/>
    </row>
    <row r="121" spans="1:10" ht="27" customHeight="1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>
      <c r="A124" s="107" t="s">
        <v>106</v>
      </c>
      <c r="B124" s="196" t="s">
        <v>126</v>
      </c>
      <c r="C124" s="704" t="str">
        <f>B26</f>
        <v>Lamivudine</v>
      </c>
      <c r="D124" s="704"/>
      <c r="E124" s="197" t="s">
        <v>127</v>
      </c>
      <c r="F124" s="197"/>
      <c r="G124" s="283" t="e">
        <f>F115</f>
        <v>#DIV/0!</v>
      </c>
      <c r="H124" s="97"/>
      <c r="I124" s="97"/>
    </row>
    <row r="125" spans="1:10" ht="45.75" customHeight="1">
      <c r="A125" s="107"/>
      <c r="B125" s="196" t="s">
        <v>128</v>
      </c>
      <c r="C125" s="108" t="s">
        <v>129</v>
      </c>
      <c r="D125" s="283">
        <f>MIN(F108:F113)</f>
        <v>0</v>
      </c>
      <c r="E125" s="208" t="s">
        <v>130</v>
      </c>
      <c r="F125" s="283">
        <f>MAX(F108:F113)</f>
        <v>0</v>
      </c>
      <c r="G125" s="198"/>
      <c r="H125" s="97"/>
      <c r="I125" s="97"/>
    </row>
    <row r="126" spans="1:10" ht="19.5" customHeight="1">
      <c r="A126" s="236"/>
      <c r="B126" s="236"/>
      <c r="C126" s="237"/>
      <c r="D126" s="237"/>
      <c r="E126" s="237"/>
      <c r="F126" s="237"/>
      <c r="G126" s="237"/>
      <c r="H126" s="237"/>
    </row>
    <row r="127" spans="1:10" ht="18.75">
      <c r="B127" s="705" t="s">
        <v>26</v>
      </c>
      <c r="C127" s="705"/>
      <c r="E127" s="203" t="s">
        <v>27</v>
      </c>
      <c r="F127" s="238"/>
      <c r="G127" s="705" t="s">
        <v>28</v>
      </c>
      <c r="H127" s="705"/>
    </row>
    <row r="128" spans="1:10" ht="69.95" customHeight="1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73" zoomScale="40" zoomScaleNormal="60" zoomScaleSheetLayoutView="40" zoomScalePageLayoutView="55" workbookViewId="0">
      <selection activeCell="D108" sqref="D108:D11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702" t="s">
        <v>45</v>
      </c>
      <c r="B1" s="702"/>
      <c r="C1" s="702"/>
      <c r="D1" s="702"/>
      <c r="E1" s="702"/>
      <c r="F1" s="702"/>
      <c r="G1" s="702"/>
      <c r="H1" s="702"/>
      <c r="I1" s="702"/>
    </row>
    <row r="2" spans="1:9" ht="18.75" customHeight="1">
      <c r="A2" s="702"/>
      <c r="B2" s="702"/>
      <c r="C2" s="702"/>
      <c r="D2" s="702"/>
      <c r="E2" s="702"/>
      <c r="F2" s="702"/>
      <c r="G2" s="702"/>
      <c r="H2" s="702"/>
      <c r="I2" s="702"/>
    </row>
    <row r="3" spans="1:9" ht="18.75" customHeight="1">
      <c r="A3" s="702"/>
      <c r="B3" s="702"/>
      <c r="C3" s="702"/>
      <c r="D3" s="702"/>
      <c r="E3" s="702"/>
      <c r="F3" s="702"/>
      <c r="G3" s="702"/>
      <c r="H3" s="702"/>
      <c r="I3" s="702"/>
    </row>
    <row r="4" spans="1:9" ht="18.75" customHeight="1">
      <c r="A4" s="702"/>
      <c r="B4" s="702"/>
      <c r="C4" s="702"/>
      <c r="D4" s="702"/>
      <c r="E4" s="702"/>
      <c r="F4" s="702"/>
      <c r="G4" s="702"/>
      <c r="H4" s="702"/>
      <c r="I4" s="702"/>
    </row>
    <row r="5" spans="1:9" ht="18.75" customHeight="1">
      <c r="A5" s="702"/>
      <c r="B5" s="702"/>
      <c r="C5" s="702"/>
      <c r="D5" s="702"/>
      <c r="E5" s="702"/>
      <c r="F5" s="702"/>
      <c r="G5" s="702"/>
      <c r="H5" s="702"/>
      <c r="I5" s="702"/>
    </row>
    <row r="6" spans="1:9" ht="18.75" customHeight="1">
      <c r="A6" s="702"/>
      <c r="B6" s="702"/>
      <c r="C6" s="702"/>
      <c r="D6" s="702"/>
      <c r="E6" s="702"/>
      <c r="F6" s="702"/>
      <c r="G6" s="702"/>
      <c r="H6" s="702"/>
      <c r="I6" s="702"/>
    </row>
    <row r="7" spans="1:9" ht="18.75" customHeight="1">
      <c r="A7" s="702"/>
      <c r="B7" s="702"/>
      <c r="C7" s="702"/>
      <c r="D7" s="702"/>
      <c r="E7" s="702"/>
      <c r="F7" s="702"/>
      <c r="G7" s="702"/>
      <c r="H7" s="702"/>
      <c r="I7" s="702"/>
    </row>
    <row r="8" spans="1:9">
      <c r="A8" s="703" t="s">
        <v>46</v>
      </c>
      <c r="B8" s="703"/>
      <c r="C8" s="703"/>
      <c r="D8" s="703"/>
      <c r="E8" s="703"/>
      <c r="F8" s="703"/>
      <c r="G8" s="703"/>
      <c r="H8" s="703"/>
      <c r="I8" s="703"/>
    </row>
    <row r="9" spans="1:9">
      <c r="A9" s="703"/>
      <c r="B9" s="703"/>
      <c r="C9" s="703"/>
      <c r="D9" s="703"/>
      <c r="E9" s="703"/>
      <c r="F9" s="703"/>
      <c r="G9" s="703"/>
      <c r="H9" s="703"/>
      <c r="I9" s="703"/>
    </row>
    <row r="10" spans="1:9">
      <c r="A10" s="703"/>
      <c r="B10" s="703"/>
      <c r="C10" s="703"/>
      <c r="D10" s="703"/>
      <c r="E10" s="703"/>
      <c r="F10" s="703"/>
      <c r="G10" s="703"/>
      <c r="H10" s="703"/>
      <c r="I10" s="703"/>
    </row>
    <row r="11" spans="1:9">
      <c r="A11" s="703"/>
      <c r="B11" s="703"/>
      <c r="C11" s="703"/>
      <c r="D11" s="703"/>
      <c r="E11" s="703"/>
      <c r="F11" s="703"/>
      <c r="G11" s="703"/>
      <c r="H11" s="703"/>
      <c r="I11" s="703"/>
    </row>
    <row r="12" spans="1:9">
      <c r="A12" s="703"/>
      <c r="B12" s="703"/>
      <c r="C12" s="703"/>
      <c r="D12" s="703"/>
      <c r="E12" s="703"/>
      <c r="F12" s="703"/>
      <c r="G12" s="703"/>
      <c r="H12" s="703"/>
      <c r="I12" s="703"/>
    </row>
    <row r="13" spans="1:9">
      <c r="A13" s="703"/>
      <c r="B13" s="703"/>
      <c r="C13" s="703"/>
      <c r="D13" s="703"/>
      <c r="E13" s="703"/>
      <c r="F13" s="703"/>
      <c r="G13" s="703"/>
      <c r="H13" s="703"/>
      <c r="I13" s="703"/>
    </row>
    <row r="14" spans="1:9">
      <c r="A14" s="703"/>
      <c r="B14" s="703"/>
      <c r="C14" s="703"/>
      <c r="D14" s="703"/>
      <c r="E14" s="703"/>
      <c r="F14" s="703"/>
      <c r="G14" s="703"/>
      <c r="H14" s="703"/>
      <c r="I14" s="703"/>
    </row>
    <row r="15" spans="1:9" ht="19.5" customHeight="1">
      <c r="A15" s="284"/>
    </row>
    <row r="16" spans="1:9" ht="19.5" customHeight="1">
      <c r="A16" s="675" t="s">
        <v>31</v>
      </c>
      <c r="B16" s="676"/>
      <c r="C16" s="676"/>
      <c r="D16" s="676"/>
      <c r="E16" s="676"/>
      <c r="F16" s="676"/>
      <c r="G16" s="676"/>
      <c r="H16" s="677"/>
    </row>
    <row r="17" spans="1:14" ht="20.25" customHeight="1">
      <c r="A17" s="678" t="s">
        <v>47</v>
      </c>
      <c r="B17" s="678"/>
      <c r="C17" s="678"/>
      <c r="D17" s="678"/>
      <c r="E17" s="678"/>
      <c r="F17" s="678"/>
      <c r="G17" s="678"/>
      <c r="H17" s="678"/>
    </row>
    <row r="18" spans="1:14" ht="26.25" customHeight="1">
      <c r="A18" s="286" t="s">
        <v>33</v>
      </c>
      <c r="B18" s="674" t="s">
        <v>5</v>
      </c>
      <c r="C18" s="674"/>
      <c r="D18" s="432"/>
      <c r="E18" s="287"/>
      <c r="F18" s="288"/>
      <c r="G18" s="288"/>
      <c r="H18" s="288"/>
    </row>
    <row r="19" spans="1:14" ht="26.25" customHeight="1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>
      <c r="A20" s="286" t="s">
        <v>35</v>
      </c>
      <c r="B20" s="679" t="s">
        <v>9</v>
      </c>
      <c r="C20" s="679"/>
      <c r="D20" s="288"/>
      <c r="E20" s="288"/>
      <c r="F20" s="288"/>
      <c r="G20" s="288"/>
      <c r="H20" s="288"/>
    </row>
    <row r="21" spans="1:14" ht="26.25" customHeight="1">
      <c r="A21" s="286" t="s">
        <v>36</v>
      </c>
      <c r="B21" s="679" t="s">
        <v>11</v>
      </c>
      <c r="C21" s="679"/>
      <c r="D21" s="679"/>
      <c r="E21" s="679"/>
      <c r="F21" s="679"/>
      <c r="G21" s="679"/>
      <c r="H21" s="679"/>
      <c r="I21" s="290"/>
    </row>
    <row r="22" spans="1:14" ht="26.25" customHeight="1">
      <c r="A22" s="286" t="s">
        <v>37</v>
      </c>
      <c r="B22" s="291">
        <f>Lamivudine!B22</f>
        <v>42676</v>
      </c>
      <c r="C22" s="288"/>
      <c r="D22" s="288"/>
      <c r="E22" s="288"/>
      <c r="F22" s="288"/>
      <c r="G22" s="288"/>
      <c r="H22" s="288"/>
    </row>
    <row r="23" spans="1:14" ht="26.25" customHeight="1">
      <c r="A23" s="286" t="s">
        <v>38</v>
      </c>
      <c r="B23" s="291">
        <f>Lamivudine!B23</f>
        <v>42684</v>
      </c>
      <c r="C23" s="288"/>
      <c r="D23" s="288"/>
      <c r="E23" s="288"/>
      <c r="F23" s="288"/>
      <c r="G23" s="288"/>
      <c r="H23" s="288"/>
    </row>
    <row r="24" spans="1:14" ht="18.75">
      <c r="A24" s="286"/>
      <c r="B24" s="292"/>
    </row>
    <row r="25" spans="1:14" ht="18.75">
      <c r="A25" s="293" t="s">
        <v>1</v>
      </c>
      <c r="B25" s="292"/>
    </row>
    <row r="26" spans="1:14" ht="26.25" customHeight="1">
      <c r="A26" s="294" t="s">
        <v>4</v>
      </c>
      <c r="B26" s="674" t="s">
        <v>133</v>
      </c>
      <c r="C26" s="674"/>
    </row>
    <row r="27" spans="1:14" ht="26.25" customHeight="1">
      <c r="A27" s="295" t="s">
        <v>48</v>
      </c>
      <c r="B27" s="680" t="s">
        <v>134</v>
      </c>
      <c r="C27" s="680"/>
    </row>
    <row r="28" spans="1:14" ht="27" customHeight="1">
      <c r="A28" s="295" t="s">
        <v>6</v>
      </c>
      <c r="B28" s="296">
        <v>99</v>
      </c>
    </row>
    <row r="29" spans="1:14" s="13" customFormat="1" ht="27" customHeight="1">
      <c r="A29" s="295" t="s">
        <v>49</v>
      </c>
      <c r="B29" s="297"/>
      <c r="C29" s="681" t="s">
        <v>50</v>
      </c>
      <c r="D29" s="682"/>
      <c r="E29" s="682"/>
      <c r="F29" s="682"/>
      <c r="G29" s="683"/>
      <c r="I29" s="298"/>
      <c r="J29" s="298"/>
      <c r="K29" s="298"/>
      <c r="L29" s="298"/>
    </row>
    <row r="30" spans="1:14" s="13" customFormat="1" ht="19.5" customHeight="1">
      <c r="A30" s="295" t="s">
        <v>51</v>
      </c>
      <c r="B30" s="299">
        <f>B28-B29</f>
        <v>99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3" customFormat="1" ht="27" customHeight="1">
      <c r="A31" s="295" t="s">
        <v>52</v>
      </c>
      <c r="B31" s="302">
        <v>1</v>
      </c>
      <c r="C31" s="684" t="s">
        <v>53</v>
      </c>
      <c r="D31" s="685"/>
      <c r="E31" s="685"/>
      <c r="F31" s="685"/>
      <c r="G31" s="685"/>
      <c r="H31" s="686"/>
      <c r="I31" s="298"/>
      <c r="J31" s="298"/>
      <c r="K31" s="298"/>
      <c r="L31" s="298"/>
    </row>
    <row r="32" spans="1:14" s="13" customFormat="1" ht="27" customHeight="1">
      <c r="A32" s="295" t="s">
        <v>54</v>
      </c>
      <c r="B32" s="302">
        <v>1</v>
      </c>
      <c r="C32" s="684" t="s">
        <v>55</v>
      </c>
      <c r="D32" s="685"/>
      <c r="E32" s="685"/>
      <c r="F32" s="685"/>
      <c r="G32" s="685"/>
      <c r="H32" s="686"/>
      <c r="I32" s="298"/>
      <c r="J32" s="298"/>
      <c r="K32" s="298"/>
      <c r="L32" s="303"/>
      <c r="M32" s="303"/>
      <c r="N32" s="304"/>
    </row>
    <row r="33" spans="1:14" s="13" customFormat="1" ht="17.25" customHeight="1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3" customFormat="1" ht="18.75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3" customFormat="1" ht="19.5" customHeight="1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3" customFormat="1" ht="27" customHeight="1">
      <c r="A36" s="308" t="s">
        <v>58</v>
      </c>
      <c r="B36" s="309">
        <v>100</v>
      </c>
      <c r="C36" s="285"/>
      <c r="D36" s="687" t="s">
        <v>59</v>
      </c>
      <c r="E36" s="688"/>
      <c r="F36" s="687" t="s">
        <v>60</v>
      </c>
      <c r="G36" s="689"/>
      <c r="J36" s="298"/>
      <c r="K36" s="298"/>
      <c r="L36" s="303"/>
      <c r="M36" s="303"/>
      <c r="N36" s="304"/>
    </row>
    <row r="37" spans="1:14" s="13" customFormat="1" ht="27" customHeight="1">
      <c r="A37" s="310" t="s">
        <v>61</v>
      </c>
      <c r="B37" s="311">
        <v>1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3" customFormat="1" ht="26.25" customHeight="1">
      <c r="A38" s="310" t="s">
        <v>66</v>
      </c>
      <c r="B38" s="311">
        <v>1</v>
      </c>
      <c r="C38" s="317">
        <v>1</v>
      </c>
      <c r="D38" s="318">
        <v>49295769</v>
      </c>
      <c r="E38" s="319">
        <f>IF(ISBLANK(D38),"-",$D$48/$D$45*D38)</f>
        <v>53160540.278227113</v>
      </c>
      <c r="F38" s="318">
        <v>46732666</v>
      </c>
      <c r="G38" s="320">
        <f>IF(ISBLANK(F38),"-",$D$48/$F$45*F38)</f>
        <v>52999303.665396482</v>
      </c>
      <c r="I38" s="321"/>
      <c r="J38" s="298"/>
      <c r="K38" s="298"/>
      <c r="L38" s="303"/>
      <c r="M38" s="303"/>
      <c r="N38" s="304"/>
    </row>
    <row r="39" spans="1:14" s="13" customFormat="1" ht="26.25" customHeight="1">
      <c r="A39" s="310" t="s">
        <v>67</v>
      </c>
      <c r="B39" s="311">
        <v>1</v>
      </c>
      <c r="C39" s="322">
        <v>2</v>
      </c>
      <c r="D39" s="323">
        <v>49283380</v>
      </c>
      <c r="E39" s="324">
        <f>IF(ISBLANK(D39),"-",$D$48/$D$45*D39)</f>
        <v>53147179.984902404</v>
      </c>
      <c r="F39" s="323">
        <v>47115358</v>
      </c>
      <c r="G39" s="325">
        <f>IF(ISBLANK(F39),"-",$D$48/$F$45*F39)</f>
        <v>53433312.919615321</v>
      </c>
      <c r="I39" s="691">
        <f>ABS((F43/D43*D42)-F42)/D42</f>
        <v>1.0391800548410974E-3</v>
      </c>
      <c r="J39" s="298"/>
      <c r="K39" s="298"/>
      <c r="L39" s="303"/>
      <c r="M39" s="303"/>
      <c r="N39" s="304"/>
    </row>
    <row r="40" spans="1:14" ht="26.25" customHeight="1">
      <c r="A40" s="310" t="s">
        <v>68</v>
      </c>
      <c r="B40" s="311">
        <v>1</v>
      </c>
      <c r="C40" s="322">
        <v>3</v>
      </c>
      <c r="D40" s="323">
        <v>49686735</v>
      </c>
      <c r="E40" s="324">
        <f>IF(ISBLANK(D40),"-",$D$48/$D$45*D40)</f>
        <v>53582157.877709478</v>
      </c>
      <c r="F40" s="323">
        <v>46982400</v>
      </c>
      <c r="G40" s="325">
        <f>IF(ISBLANK(F40),"-",$D$48/$F$45*F40)</f>
        <v>53282525.857376158</v>
      </c>
      <c r="I40" s="691"/>
      <c r="L40" s="303"/>
      <c r="M40" s="303"/>
      <c r="N40" s="326"/>
    </row>
    <row r="41" spans="1:14" ht="27" customHeight="1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>
      <c r="A42" s="310" t="s">
        <v>70</v>
      </c>
      <c r="B42" s="311">
        <v>1</v>
      </c>
      <c r="C42" s="332" t="s">
        <v>71</v>
      </c>
      <c r="D42" s="333">
        <f>AVERAGE(D38:D41)</f>
        <v>49421961.333333336</v>
      </c>
      <c r="E42" s="334">
        <f>AVERAGE(E38:E41)</f>
        <v>53296626.046946324</v>
      </c>
      <c r="F42" s="333">
        <f>AVERAGE(F38:F41)</f>
        <v>46943474.666666664</v>
      </c>
      <c r="G42" s="335">
        <f>AVERAGE(G38:G41)</f>
        <v>53238380.814129323</v>
      </c>
      <c r="H42" s="336"/>
    </row>
    <row r="43" spans="1:14" ht="26.25" customHeight="1">
      <c r="A43" s="310" t="s">
        <v>72</v>
      </c>
      <c r="B43" s="311">
        <v>1</v>
      </c>
      <c r="C43" s="337" t="s">
        <v>73</v>
      </c>
      <c r="D43" s="338">
        <v>28.1</v>
      </c>
      <c r="E43" s="326"/>
      <c r="F43" s="338">
        <v>26.72</v>
      </c>
      <c r="H43" s="336"/>
    </row>
    <row r="44" spans="1:14" ht="26.25" customHeight="1">
      <c r="A44" s="310" t="s">
        <v>74</v>
      </c>
      <c r="B44" s="311">
        <v>1</v>
      </c>
      <c r="C44" s="339" t="s">
        <v>75</v>
      </c>
      <c r="D44" s="340">
        <f>D43*$B$34</f>
        <v>28.1</v>
      </c>
      <c r="E44" s="341"/>
      <c r="F44" s="340">
        <f>F43*$B$34</f>
        <v>26.72</v>
      </c>
      <c r="H44" s="336"/>
    </row>
    <row r="45" spans="1:14" ht="19.5" customHeight="1">
      <c r="A45" s="310" t="s">
        <v>76</v>
      </c>
      <c r="B45" s="342">
        <f>(B44/B43)*(B42/B41)*(B40/B39)*(B38/B37)*B36</f>
        <v>100</v>
      </c>
      <c r="C45" s="339" t="s">
        <v>77</v>
      </c>
      <c r="D45" s="343">
        <f>D44*$B$30/100</f>
        <v>27.819000000000003</v>
      </c>
      <c r="E45" s="344"/>
      <c r="F45" s="343">
        <f>F44*$B$30/100</f>
        <v>26.452799999999996</v>
      </c>
      <c r="H45" s="336"/>
    </row>
    <row r="46" spans="1:14" ht="19.5" customHeight="1">
      <c r="A46" s="692" t="s">
        <v>78</v>
      </c>
      <c r="B46" s="693"/>
      <c r="C46" s="339" t="s">
        <v>79</v>
      </c>
      <c r="D46" s="345">
        <f>D45/$B$45</f>
        <v>0.27819000000000005</v>
      </c>
      <c r="E46" s="346"/>
      <c r="F46" s="347">
        <f>F45/$B$45</f>
        <v>0.26452799999999999</v>
      </c>
      <c r="H46" s="336"/>
    </row>
    <row r="47" spans="1:14" ht="27" customHeight="1">
      <c r="A47" s="694"/>
      <c r="B47" s="695"/>
      <c r="C47" s="348" t="s">
        <v>80</v>
      </c>
      <c r="D47" s="349">
        <v>0.3</v>
      </c>
      <c r="E47" s="350"/>
      <c r="F47" s="346"/>
      <c r="H47" s="336"/>
    </row>
    <row r="48" spans="1:14" ht="18.75">
      <c r="C48" s="351" t="s">
        <v>81</v>
      </c>
      <c r="D48" s="343">
        <f>D47*$B$45</f>
        <v>30</v>
      </c>
      <c r="F48" s="352"/>
      <c r="H48" s="336"/>
    </row>
    <row r="49" spans="1:12" ht="19.5" customHeight="1">
      <c r="C49" s="353" t="s">
        <v>82</v>
      </c>
      <c r="D49" s="354">
        <f>D48/B34</f>
        <v>30</v>
      </c>
      <c r="F49" s="352"/>
      <c r="H49" s="336"/>
    </row>
    <row r="50" spans="1:12" ht="18.75">
      <c r="C50" s="308" t="s">
        <v>83</v>
      </c>
      <c r="D50" s="355">
        <f>AVERAGE(E38:E41,G38:G41)</f>
        <v>53267503.43053782</v>
      </c>
      <c r="F50" s="356"/>
      <c r="H50" s="336"/>
    </row>
    <row r="51" spans="1:12" ht="18.75">
      <c r="C51" s="310" t="s">
        <v>84</v>
      </c>
      <c r="D51" s="357">
        <f>STDEV(E38:E41,G38:G41)/D50</f>
        <v>3.9786356914137339E-3</v>
      </c>
      <c r="F51" s="356"/>
      <c r="H51" s="336"/>
    </row>
    <row r="52" spans="1:12" ht="19.5" customHeight="1">
      <c r="C52" s="358" t="s">
        <v>20</v>
      </c>
      <c r="D52" s="359">
        <f>COUNT(E38:E41,G38:G41)</f>
        <v>6</v>
      </c>
      <c r="F52" s="356"/>
    </row>
    <row r="54" spans="1:12" ht="18.75">
      <c r="A54" s="360" t="s">
        <v>1</v>
      </c>
      <c r="B54" s="361" t="s">
        <v>85</v>
      </c>
    </row>
    <row r="55" spans="1:12" ht="18.75">
      <c r="A55" s="285" t="s">
        <v>86</v>
      </c>
      <c r="B55" s="362" t="str">
        <f>B21</f>
        <v/>
      </c>
    </row>
    <row r="56" spans="1:12" ht="26.25" customHeight="1">
      <c r="A56" s="363" t="s">
        <v>87</v>
      </c>
      <c r="B56" s="364">
        <v>60</v>
      </c>
      <c r="C56" s="285" t="str">
        <f>B20</f>
        <v/>
      </c>
      <c r="H56" s="365"/>
    </row>
    <row r="57" spans="1:12" ht="18.75">
      <c r="A57" s="362" t="s">
        <v>88</v>
      </c>
      <c r="B57" s="433">
        <f>Uniformity!C46</f>
        <v>350.31400000000002</v>
      </c>
      <c r="H57" s="365"/>
    </row>
    <row r="58" spans="1:12" ht="19.5" customHeight="1">
      <c r="H58" s="365"/>
    </row>
    <row r="59" spans="1:12" s="13" customFormat="1" ht="27" customHeight="1">
      <c r="A59" s="308" t="s">
        <v>89</v>
      </c>
      <c r="B59" s="309">
        <v>200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3" customFormat="1" ht="26.25" customHeight="1">
      <c r="A60" s="310" t="s">
        <v>93</v>
      </c>
      <c r="B60" s="311">
        <v>1</v>
      </c>
      <c r="C60" s="696" t="s">
        <v>94</v>
      </c>
      <c r="D60" s="699">
        <f>Lamivudine!D60</f>
        <v>344.56</v>
      </c>
      <c r="E60" s="368">
        <v>1</v>
      </c>
      <c r="F60" s="369">
        <v>51442896</v>
      </c>
      <c r="G60" s="434">
        <f>IF(ISBLANK(F60),"-",(F60/$D$50*$D$47*$B$68)*($B$57/$D$60))</f>
        <v>58.912432122257371</v>
      </c>
      <c r="H60" s="452">
        <f t="shared" ref="H60:H71" si="0">IF(ISBLANK(F60),"-",(G60/$B$56)*100)</f>
        <v>98.187386870428952</v>
      </c>
      <c r="L60" s="298"/>
    </row>
    <row r="61" spans="1:12" s="13" customFormat="1" ht="26.25" customHeight="1">
      <c r="A61" s="310" t="s">
        <v>95</v>
      </c>
      <c r="B61" s="311">
        <v>1</v>
      </c>
      <c r="C61" s="697"/>
      <c r="D61" s="700"/>
      <c r="E61" s="370">
        <v>2</v>
      </c>
      <c r="F61" s="323">
        <v>51442993</v>
      </c>
      <c r="G61" s="435">
        <f>IF(ISBLANK(F61),"-",(F61/$D$50*$D$47*$B$68)*($B$57/$D$60))</f>
        <v>58.912543206709458</v>
      </c>
      <c r="H61" s="453">
        <f t="shared" si="0"/>
        <v>98.187572011182439</v>
      </c>
      <c r="L61" s="298"/>
    </row>
    <row r="62" spans="1:12" s="13" customFormat="1" ht="26.25" customHeight="1">
      <c r="A62" s="310" t="s">
        <v>96</v>
      </c>
      <c r="B62" s="311">
        <v>1</v>
      </c>
      <c r="C62" s="697"/>
      <c r="D62" s="700"/>
      <c r="E62" s="370">
        <v>3</v>
      </c>
      <c r="F62" s="371">
        <v>51300604</v>
      </c>
      <c r="G62" s="435">
        <f>IF(ISBLANK(F62),"-",(F62/$D$50*$D$47*$B$68)*($B$57/$D$60))</f>
        <v>58.74947924745149</v>
      </c>
      <c r="H62" s="453">
        <f t="shared" si="0"/>
        <v>97.915798745752483</v>
      </c>
      <c r="L62" s="298"/>
    </row>
    <row r="63" spans="1:12" ht="27" customHeight="1">
      <c r="A63" s="310" t="s">
        <v>97</v>
      </c>
      <c r="B63" s="311">
        <v>1</v>
      </c>
      <c r="C63" s="698"/>
      <c r="D63" s="701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>
      <c r="A64" s="310" t="s">
        <v>98</v>
      </c>
      <c r="B64" s="311">
        <v>1</v>
      </c>
      <c r="C64" s="696" t="s">
        <v>99</v>
      </c>
      <c r="D64" s="699">
        <f>Lamivudine!D64</f>
        <v>344.13</v>
      </c>
      <c r="E64" s="368">
        <v>1</v>
      </c>
      <c r="F64" s="369">
        <v>53330482</v>
      </c>
      <c r="G64" s="434">
        <f>IF(ISBLANK(F64),"-",(F64/$D$50*$D$47*$B$68)*($B$57/$D$64))</f>
        <v>61.150410404294242</v>
      </c>
      <c r="H64" s="452">
        <f t="shared" si="0"/>
        <v>101.91735067382372</v>
      </c>
    </row>
    <row r="65" spans="1:8" ht="26.25" customHeight="1">
      <c r="A65" s="310" t="s">
        <v>100</v>
      </c>
      <c r="B65" s="311">
        <v>1</v>
      </c>
      <c r="C65" s="697"/>
      <c r="D65" s="700"/>
      <c r="E65" s="370">
        <v>2</v>
      </c>
      <c r="F65" s="323">
        <v>53570943</v>
      </c>
      <c r="G65" s="435">
        <f>IF(ISBLANK(F65),"-",(F65/$D$50*$D$47*$B$68)*($B$57/$D$64))</f>
        <v>61.426130560662358</v>
      </c>
      <c r="H65" s="453">
        <f t="shared" si="0"/>
        <v>102.37688426777061</v>
      </c>
    </row>
    <row r="66" spans="1:8" ht="26.25" customHeight="1">
      <c r="A66" s="310" t="s">
        <v>101</v>
      </c>
      <c r="B66" s="311">
        <v>1</v>
      </c>
      <c r="C66" s="697"/>
      <c r="D66" s="700"/>
      <c r="E66" s="370">
        <v>3</v>
      </c>
      <c r="F66" s="323">
        <v>53689923</v>
      </c>
      <c r="G66" s="435">
        <f>IF(ISBLANK(F66),"-",(F66/$D$50*$D$47*$B$68)*($B$57/$D$64))</f>
        <v>61.562556776159575</v>
      </c>
      <c r="H66" s="453">
        <f t="shared" si="0"/>
        <v>102.60426129359929</v>
      </c>
    </row>
    <row r="67" spans="1:8" ht="27" customHeight="1">
      <c r="A67" s="310" t="s">
        <v>102</v>
      </c>
      <c r="B67" s="311">
        <v>1</v>
      </c>
      <c r="C67" s="698"/>
      <c r="D67" s="701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>
      <c r="A68" s="310" t="s">
        <v>103</v>
      </c>
      <c r="B68" s="374">
        <f>(B67/B66)*(B65/B64)*(B63/B62)*(B61/B60)*B59</f>
        <v>200</v>
      </c>
      <c r="C68" s="696" t="s">
        <v>104</v>
      </c>
      <c r="D68" s="699">
        <f>Lamivudine!D68</f>
        <v>347.49</v>
      </c>
      <c r="E68" s="368">
        <v>1</v>
      </c>
      <c r="F68" s="369">
        <v>52144726</v>
      </c>
      <c r="G68" s="434">
        <f>IF(ISBLANK(F68),"-",(F68/$D$50*$D$47*$B$68)*($B$57/$D$68))</f>
        <v>59.212647616335168</v>
      </c>
      <c r="H68" s="453">
        <f t="shared" si="0"/>
        <v>98.687746027225273</v>
      </c>
    </row>
    <row r="69" spans="1:8" ht="27" customHeight="1">
      <c r="A69" s="358" t="s">
        <v>105</v>
      </c>
      <c r="B69" s="375">
        <f>(D47*B68)/B56*B57</f>
        <v>350.31400000000002</v>
      </c>
      <c r="C69" s="697"/>
      <c r="D69" s="700"/>
      <c r="E69" s="370">
        <v>2</v>
      </c>
      <c r="F69" s="323">
        <v>52693050</v>
      </c>
      <c r="G69" s="435">
        <f>IF(ISBLANK(F69),"-",(F69/$D$50*$D$47*$B$68)*($B$57/$D$68))</f>
        <v>59.835293822043084</v>
      </c>
      <c r="H69" s="453">
        <f t="shared" si="0"/>
        <v>99.725489703405145</v>
      </c>
    </row>
    <row r="70" spans="1:8" ht="26.25" customHeight="1">
      <c r="A70" s="709" t="s">
        <v>78</v>
      </c>
      <c r="B70" s="710"/>
      <c r="C70" s="697"/>
      <c r="D70" s="700"/>
      <c r="E70" s="370">
        <v>3</v>
      </c>
      <c r="F70" s="323">
        <v>53125497</v>
      </c>
      <c r="G70" s="435">
        <f>IF(ISBLANK(F70),"-",(F70/$D$50*$D$47*$B$68)*($B$57/$D$68))</f>
        <v>60.326356558162203</v>
      </c>
      <c r="H70" s="453">
        <f t="shared" si="0"/>
        <v>100.543927596937</v>
      </c>
    </row>
    <row r="71" spans="1:8" ht="27" customHeight="1">
      <c r="A71" s="711"/>
      <c r="B71" s="712"/>
      <c r="C71" s="708"/>
      <c r="D71" s="701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>
      <c r="A72" s="376"/>
      <c r="B72" s="376"/>
      <c r="C72" s="376"/>
      <c r="D72" s="376"/>
      <c r="E72" s="376"/>
      <c r="F72" s="378" t="s">
        <v>71</v>
      </c>
      <c r="G72" s="440">
        <f>AVERAGE(G60:G71)</f>
        <v>60.009761146008323</v>
      </c>
      <c r="H72" s="455">
        <f>AVERAGE(H60:H71)</f>
        <v>100.01626857668056</v>
      </c>
    </row>
    <row r="73" spans="1:8" ht="26.25" customHeight="1">
      <c r="C73" s="376"/>
      <c r="D73" s="376"/>
      <c r="E73" s="376"/>
      <c r="F73" s="379" t="s">
        <v>84</v>
      </c>
      <c r="G73" s="439">
        <f>STDEV(G60:G71)/G72</f>
        <v>1.907344917895671E-2</v>
      </c>
      <c r="H73" s="439">
        <f>STDEV(H60:H71)/H72</f>
        <v>1.9073449178943467E-2</v>
      </c>
    </row>
    <row r="74" spans="1:8" ht="27" customHeight="1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>
      <c r="A76" s="294" t="s">
        <v>106</v>
      </c>
      <c r="B76" s="383" t="s">
        <v>107</v>
      </c>
      <c r="C76" s="704" t="str">
        <f>B26</f>
        <v>Zidovudine</v>
      </c>
      <c r="D76" s="704"/>
      <c r="E76" s="384" t="s">
        <v>108</v>
      </c>
      <c r="F76" s="384"/>
      <c r="G76" s="658">
        <f>H72</f>
        <v>100.01626857668056</v>
      </c>
      <c r="H76" s="386"/>
    </row>
    <row r="77" spans="1:8" ht="18.75">
      <c r="A77" s="293" t="s">
        <v>109</v>
      </c>
      <c r="B77" s="293" t="s">
        <v>110</v>
      </c>
    </row>
    <row r="78" spans="1:8" ht="18.75">
      <c r="A78" s="293"/>
      <c r="B78" s="293"/>
    </row>
    <row r="79" spans="1:8" ht="26.25" customHeight="1">
      <c r="A79" s="294" t="s">
        <v>4</v>
      </c>
      <c r="B79" s="690" t="str">
        <f>B26</f>
        <v>Zidovudine</v>
      </c>
      <c r="C79" s="690"/>
    </row>
    <row r="80" spans="1:8" ht="26.25" customHeight="1">
      <c r="A80" s="295" t="s">
        <v>48</v>
      </c>
      <c r="B80" s="690" t="str">
        <f>B27</f>
        <v>Z1-1</v>
      </c>
      <c r="C80" s="690"/>
    </row>
    <row r="81" spans="1:12" ht="27" customHeight="1">
      <c r="A81" s="295" t="s">
        <v>6</v>
      </c>
      <c r="B81" s="387">
        <v>1</v>
      </c>
    </row>
    <row r="82" spans="1:12" s="13" customFormat="1" ht="27" customHeight="1">
      <c r="A82" s="295" t="s">
        <v>49</v>
      </c>
      <c r="B82" s="297">
        <v>0</v>
      </c>
      <c r="C82" s="681" t="s">
        <v>50</v>
      </c>
      <c r="D82" s="682"/>
      <c r="E82" s="682"/>
      <c r="F82" s="682"/>
      <c r="G82" s="683"/>
      <c r="I82" s="298"/>
      <c r="J82" s="298"/>
      <c r="K82" s="298"/>
      <c r="L82" s="298"/>
    </row>
    <row r="83" spans="1:12" s="13" customFormat="1" ht="19.5" customHeight="1">
      <c r="A83" s="295" t="s">
        <v>51</v>
      </c>
      <c r="B83" s="299">
        <f>B81-B82</f>
        <v>1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3" customFormat="1" ht="27" customHeight="1">
      <c r="A84" s="295" t="s">
        <v>52</v>
      </c>
      <c r="B84" s="302">
        <v>1</v>
      </c>
      <c r="C84" s="684" t="s">
        <v>111</v>
      </c>
      <c r="D84" s="685"/>
      <c r="E84" s="685"/>
      <c r="F84" s="685"/>
      <c r="G84" s="685"/>
      <c r="H84" s="686"/>
      <c r="I84" s="298"/>
      <c r="J84" s="298"/>
      <c r="K84" s="298"/>
      <c r="L84" s="298"/>
    </row>
    <row r="85" spans="1:12" s="13" customFormat="1" ht="27" customHeight="1">
      <c r="A85" s="295" t="s">
        <v>54</v>
      </c>
      <c r="B85" s="302">
        <v>1</v>
      </c>
      <c r="C85" s="684" t="s">
        <v>112</v>
      </c>
      <c r="D85" s="685"/>
      <c r="E85" s="685"/>
      <c r="F85" s="685"/>
      <c r="G85" s="685"/>
      <c r="H85" s="686"/>
      <c r="I85" s="298"/>
      <c r="J85" s="298"/>
      <c r="K85" s="298"/>
      <c r="L85" s="298"/>
    </row>
    <row r="86" spans="1:12" s="13" customFormat="1" ht="18.75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3" customFormat="1" ht="18.75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>
      <c r="A88" s="293"/>
      <c r="B88" s="293"/>
    </row>
    <row r="89" spans="1:12" ht="27" customHeight="1">
      <c r="A89" s="308" t="s">
        <v>58</v>
      </c>
      <c r="B89" s="309">
        <v>1</v>
      </c>
      <c r="D89" s="388" t="s">
        <v>59</v>
      </c>
      <c r="E89" s="389"/>
      <c r="F89" s="687" t="s">
        <v>60</v>
      </c>
      <c r="G89" s="689"/>
    </row>
    <row r="90" spans="1:12" ht="27" customHeight="1">
      <c r="A90" s="310" t="s">
        <v>61</v>
      </c>
      <c r="B90" s="311">
        <v>1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>
      <c r="A91" s="310" t="s">
        <v>66</v>
      </c>
      <c r="B91" s="311">
        <v>1</v>
      </c>
      <c r="C91" s="392">
        <v>1</v>
      </c>
      <c r="D91" s="318"/>
      <c r="E91" s="319" t="str">
        <f>IF(ISBLANK(D91),"-",$D$101/$D$98*D91)</f>
        <v>-</v>
      </c>
      <c r="F91" s="318"/>
      <c r="G91" s="320" t="str">
        <f>IF(ISBLANK(F91),"-",$D$101/$F$98*F91)</f>
        <v>-</v>
      </c>
      <c r="I91" s="321"/>
    </row>
    <row r="92" spans="1:12" ht="26.25" customHeight="1">
      <c r="A92" s="310" t="s">
        <v>67</v>
      </c>
      <c r="B92" s="311">
        <v>1</v>
      </c>
      <c r="C92" s="377">
        <v>2</v>
      </c>
      <c r="D92" s="323"/>
      <c r="E92" s="324" t="str">
        <f>IF(ISBLANK(D92),"-",$D$101/$D$98*D92)</f>
        <v>-</v>
      </c>
      <c r="F92" s="323"/>
      <c r="G92" s="325" t="str">
        <f>IF(ISBLANK(F92),"-",$D$101/$F$98*F92)</f>
        <v>-</v>
      </c>
      <c r="I92" s="691" t="e">
        <f>ABS((F96/D96*D95)-F95)/D95</f>
        <v>#DIV/0!</v>
      </c>
    </row>
    <row r="93" spans="1:12" ht="26.25" customHeight="1">
      <c r="A93" s="310" t="s">
        <v>68</v>
      </c>
      <c r="B93" s="311">
        <v>1</v>
      </c>
      <c r="C93" s="377">
        <v>3</v>
      </c>
      <c r="D93" s="323"/>
      <c r="E93" s="324" t="str">
        <f>IF(ISBLANK(D93),"-",$D$101/$D$98*D93)</f>
        <v>-</v>
      </c>
      <c r="F93" s="323"/>
      <c r="G93" s="325" t="str">
        <f>IF(ISBLANK(F93),"-",$D$101/$F$98*F93)</f>
        <v>-</v>
      </c>
      <c r="I93" s="691"/>
    </row>
    <row r="94" spans="1:12" ht="27" customHeight="1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>
      <c r="A95" s="310" t="s">
        <v>70</v>
      </c>
      <c r="B95" s="311">
        <v>1</v>
      </c>
      <c r="C95" s="395" t="s">
        <v>71</v>
      </c>
      <c r="D95" s="396" t="e">
        <f>AVERAGE(D91:D94)</f>
        <v>#DIV/0!</v>
      </c>
      <c r="E95" s="334" t="e">
        <f>AVERAGE(E91:E94)</f>
        <v>#DIV/0!</v>
      </c>
      <c r="F95" s="397" t="e">
        <f>AVERAGE(F91:F94)</f>
        <v>#DIV/0!</v>
      </c>
      <c r="G95" s="398" t="e">
        <f>AVERAGE(G91:G94)</f>
        <v>#DIV/0!</v>
      </c>
    </row>
    <row r="96" spans="1:12" ht="26.25" customHeight="1">
      <c r="A96" s="310" t="s">
        <v>72</v>
      </c>
      <c r="B96" s="296">
        <v>1</v>
      </c>
      <c r="C96" s="399" t="s">
        <v>113</v>
      </c>
      <c r="D96" s="400"/>
      <c r="E96" s="326"/>
      <c r="F96" s="338"/>
    </row>
    <row r="97" spans="1:10" ht="26.25" customHeight="1">
      <c r="A97" s="310" t="s">
        <v>74</v>
      </c>
      <c r="B97" s="296">
        <v>1</v>
      </c>
      <c r="C97" s="401" t="s">
        <v>114</v>
      </c>
      <c r="D97" s="402">
        <f>D96*$B$87</f>
        <v>0</v>
      </c>
      <c r="E97" s="341"/>
      <c r="F97" s="340">
        <f>F96*$B$87</f>
        <v>0</v>
      </c>
    </row>
    <row r="98" spans="1:10" ht="19.5" customHeight="1">
      <c r="A98" s="310" t="s">
        <v>76</v>
      </c>
      <c r="B98" s="403">
        <f>(B97/B96)*(B95/B94)*(B93/B92)*(B91/B90)*B89</f>
        <v>1</v>
      </c>
      <c r="C98" s="401" t="s">
        <v>115</v>
      </c>
      <c r="D98" s="404">
        <f>D97*$B$83/100</f>
        <v>0</v>
      </c>
      <c r="E98" s="344"/>
      <c r="F98" s="343">
        <f>F97*$B$83/100</f>
        <v>0</v>
      </c>
    </row>
    <row r="99" spans="1:10" ht="19.5" customHeight="1">
      <c r="A99" s="692" t="s">
        <v>78</v>
      </c>
      <c r="B99" s="706"/>
      <c r="C99" s="401" t="s">
        <v>116</v>
      </c>
      <c r="D99" s="405">
        <f>D98/$B$98</f>
        <v>0</v>
      </c>
      <c r="E99" s="344"/>
      <c r="F99" s="347">
        <f>F98/$B$98</f>
        <v>0</v>
      </c>
      <c r="G99" s="406"/>
      <c r="H99" s="336"/>
    </row>
    <row r="100" spans="1:10" ht="19.5" customHeight="1">
      <c r="A100" s="694"/>
      <c r="B100" s="707"/>
      <c r="C100" s="401" t="s">
        <v>80</v>
      </c>
      <c r="D100" s="407">
        <f>$B$56/$B$116</f>
        <v>6.6666666666666666E-2</v>
      </c>
      <c r="F100" s="352"/>
      <c r="G100" s="408"/>
      <c r="H100" s="336"/>
    </row>
    <row r="101" spans="1:10" ht="18.75">
      <c r="C101" s="401" t="s">
        <v>81</v>
      </c>
      <c r="D101" s="402">
        <f>D100*$B$98</f>
        <v>6.6666666666666666E-2</v>
      </c>
      <c r="F101" s="352"/>
      <c r="G101" s="406"/>
      <c r="H101" s="336"/>
    </row>
    <row r="102" spans="1:10" ht="19.5" customHeight="1">
      <c r="C102" s="409" t="s">
        <v>82</v>
      </c>
      <c r="D102" s="410">
        <f>D101/B34</f>
        <v>6.6666666666666666E-2</v>
      </c>
      <c r="F102" s="356"/>
      <c r="G102" s="406"/>
      <c r="H102" s="336"/>
      <c r="J102" s="411"/>
    </row>
    <row r="103" spans="1:10" ht="18.75">
      <c r="C103" s="412" t="s">
        <v>117</v>
      </c>
      <c r="D103" s="413" t="e">
        <f>AVERAGE(E91:E94,G91:G94)</f>
        <v>#DIV/0!</v>
      </c>
      <c r="F103" s="356"/>
      <c r="G103" s="414"/>
      <c r="H103" s="336"/>
      <c r="J103" s="415"/>
    </row>
    <row r="104" spans="1:10" ht="18.75">
      <c r="C104" s="379" t="s">
        <v>84</v>
      </c>
      <c r="D104" s="416" t="e">
        <f>STDEV(E91:E94,G91:G94)/D103</f>
        <v>#DIV/0!</v>
      </c>
      <c r="F104" s="356"/>
      <c r="G104" s="406"/>
      <c r="H104" s="336"/>
      <c r="J104" s="415"/>
    </row>
    <row r="105" spans="1:10" ht="19.5" customHeight="1">
      <c r="C105" s="381" t="s">
        <v>20</v>
      </c>
      <c r="D105" s="417">
        <f>COUNT(E91:E94,G91:G94)</f>
        <v>0</v>
      </c>
      <c r="F105" s="356"/>
      <c r="G105" s="406"/>
      <c r="H105" s="336"/>
      <c r="J105" s="415"/>
    </row>
    <row r="106" spans="1:10" ht="19.5" customHeight="1">
      <c r="A106" s="360"/>
      <c r="B106" s="360"/>
      <c r="C106" s="360"/>
      <c r="D106" s="360"/>
      <c r="E106" s="360"/>
    </row>
    <row r="107" spans="1:10" ht="27" customHeight="1">
      <c r="A107" s="308" t="s">
        <v>118</v>
      </c>
      <c r="B107" s="309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>
      <c r="A108" s="310" t="s">
        <v>122</v>
      </c>
      <c r="B108" s="311">
        <v>1</v>
      </c>
      <c r="C108" s="461">
        <v>1</v>
      </c>
      <c r="D108" s="462"/>
      <c r="E108" s="436" t="str">
        <f t="shared" ref="E108:E113" si="1">IF(ISBLANK(D108),"-",D108/$D$103*$D$100*$B$116)</f>
        <v>-</v>
      </c>
      <c r="F108" s="463" t="str">
        <f t="shared" ref="F108:F113" si="2">IF(ISBLANK(D108), "-", (E108/$B$56)*100)</f>
        <v>-</v>
      </c>
    </row>
    <row r="109" spans="1:10" ht="26.25" customHeight="1">
      <c r="A109" s="310" t="s">
        <v>95</v>
      </c>
      <c r="B109" s="311">
        <v>1</v>
      </c>
      <c r="C109" s="457">
        <v>2</v>
      </c>
      <c r="D109" s="459"/>
      <c r="E109" s="437" t="str">
        <f t="shared" si="1"/>
        <v>-</v>
      </c>
      <c r="F109" s="464" t="str">
        <f t="shared" si="2"/>
        <v>-</v>
      </c>
    </row>
    <row r="110" spans="1:10" ht="26.25" customHeight="1">
      <c r="A110" s="310" t="s">
        <v>96</v>
      </c>
      <c r="B110" s="311">
        <v>1</v>
      </c>
      <c r="C110" s="457">
        <v>3</v>
      </c>
      <c r="D110" s="459"/>
      <c r="E110" s="437" t="str">
        <f t="shared" si="1"/>
        <v>-</v>
      </c>
      <c r="F110" s="464" t="str">
        <f t="shared" si="2"/>
        <v>-</v>
      </c>
    </row>
    <row r="111" spans="1:10" ht="26.25" customHeight="1">
      <c r="A111" s="310" t="s">
        <v>97</v>
      </c>
      <c r="B111" s="311">
        <v>1</v>
      </c>
      <c r="C111" s="457">
        <v>4</v>
      </c>
      <c r="D111" s="459"/>
      <c r="E111" s="437" t="str">
        <f t="shared" si="1"/>
        <v>-</v>
      </c>
      <c r="F111" s="464" t="str">
        <f t="shared" si="2"/>
        <v>-</v>
      </c>
    </row>
    <row r="112" spans="1:10" ht="26.25" customHeight="1">
      <c r="A112" s="310" t="s">
        <v>98</v>
      </c>
      <c r="B112" s="311">
        <v>1</v>
      </c>
      <c r="C112" s="457">
        <v>5</v>
      </c>
      <c r="D112" s="459"/>
      <c r="E112" s="437" t="str">
        <f t="shared" si="1"/>
        <v>-</v>
      </c>
      <c r="F112" s="464" t="str">
        <f t="shared" si="2"/>
        <v>-</v>
      </c>
    </row>
    <row r="113" spans="1:10" ht="27" customHeight="1">
      <c r="A113" s="310" t="s">
        <v>100</v>
      </c>
      <c r="B113" s="311">
        <v>1</v>
      </c>
      <c r="C113" s="458">
        <v>6</v>
      </c>
      <c r="D113" s="460"/>
      <c r="E113" s="438" t="str">
        <f t="shared" si="1"/>
        <v>-</v>
      </c>
      <c r="F113" s="465" t="str">
        <f t="shared" si="2"/>
        <v>-</v>
      </c>
    </row>
    <row r="114" spans="1:10" ht="27" customHeight="1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>
      <c r="A115" s="310" t="s">
        <v>102</v>
      </c>
      <c r="B115" s="311">
        <v>1</v>
      </c>
      <c r="C115" s="419"/>
      <c r="D115" s="443" t="s">
        <v>71</v>
      </c>
      <c r="E115" s="445" t="e">
        <f>AVERAGE(E108:E113)</f>
        <v>#DIV/0!</v>
      </c>
      <c r="F115" s="467" t="e">
        <f>AVERAGE(F108:F113)</f>
        <v>#DIV/0!</v>
      </c>
    </row>
    <row r="116" spans="1:10" ht="27" customHeight="1">
      <c r="A116" s="310" t="s">
        <v>103</v>
      </c>
      <c r="B116" s="342">
        <f>(B115/B114)*(B113/B112)*(B111/B110)*(B109/B108)*B107</f>
        <v>900</v>
      </c>
      <c r="C116" s="420"/>
      <c r="D116" s="444" t="s">
        <v>84</v>
      </c>
      <c r="E116" s="442" t="e">
        <f>STDEV(E108:E113)/E115</f>
        <v>#DIV/0!</v>
      </c>
      <c r="F116" s="421" t="e">
        <f>STDEV(F108:F113)/F115</f>
        <v>#DIV/0!</v>
      </c>
      <c r="I116" s="284"/>
    </row>
    <row r="117" spans="1:10" ht="27" customHeight="1">
      <c r="A117" s="692" t="s">
        <v>78</v>
      </c>
      <c r="B117" s="693"/>
      <c r="C117" s="422"/>
      <c r="D117" s="381" t="s">
        <v>20</v>
      </c>
      <c r="E117" s="447">
        <f>COUNT(E108:E113)</f>
        <v>0</v>
      </c>
      <c r="F117" s="448">
        <f>COUNT(F108:F113)</f>
        <v>0</v>
      </c>
      <c r="I117" s="284"/>
      <c r="J117" s="415"/>
    </row>
    <row r="118" spans="1:10" ht="26.25" customHeight="1">
      <c r="A118" s="694"/>
      <c r="B118" s="695"/>
      <c r="C118" s="284"/>
      <c r="D118" s="446"/>
      <c r="E118" s="672" t="s">
        <v>123</v>
      </c>
      <c r="F118" s="673"/>
      <c r="G118" s="284"/>
      <c r="H118" s="284"/>
      <c r="I118" s="284"/>
    </row>
    <row r="119" spans="1:10" ht="25.5" customHeight="1">
      <c r="A119" s="431"/>
      <c r="B119" s="306"/>
      <c r="C119" s="284"/>
      <c r="D119" s="444" t="s">
        <v>124</v>
      </c>
      <c r="E119" s="449">
        <f>MIN(E108:E113)</f>
        <v>0</v>
      </c>
      <c r="F119" s="468">
        <f>MIN(F108:F113)</f>
        <v>0</v>
      </c>
      <c r="G119" s="284"/>
      <c r="H119" s="284"/>
      <c r="I119" s="284"/>
    </row>
    <row r="120" spans="1:10" ht="24" customHeight="1">
      <c r="A120" s="431"/>
      <c r="B120" s="306"/>
      <c r="C120" s="284"/>
      <c r="D120" s="353" t="s">
        <v>125</v>
      </c>
      <c r="E120" s="450">
        <f>MAX(E108:E113)</f>
        <v>0</v>
      </c>
      <c r="F120" s="469">
        <f>MAX(F108:F113)</f>
        <v>0</v>
      </c>
      <c r="G120" s="284"/>
      <c r="H120" s="284"/>
      <c r="I120" s="284"/>
    </row>
    <row r="121" spans="1:10" ht="27" customHeight="1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>
      <c r="A124" s="294" t="s">
        <v>106</v>
      </c>
      <c r="B124" s="383" t="s">
        <v>126</v>
      </c>
      <c r="C124" s="704" t="str">
        <f>B26</f>
        <v>Zidovudine</v>
      </c>
      <c r="D124" s="704"/>
      <c r="E124" s="384" t="s">
        <v>127</v>
      </c>
      <c r="F124" s="384"/>
      <c r="G124" s="470" t="e">
        <f>F115</f>
        <v>#DIV/0!</v>
      </c>
      <c r="H124" s="284"/>
      <c r="I124" s="284"/>
    </row>
    <row r="125" spans="1:10" ht="45.75" customHeight="1">
      <c r="A125" s="294"/>
      <c r="B125" s="383" t="s">
        <v>128</v>
      </c>
      <c r="C125" s="295" t="s">
        <v>129</v>
      </c>
      <c r="D125" s="470">
        <f>MIN(F108:F113)</f>
        <v>0</v>
      </c>
      <c r="E125" s="395" t="s">
        <v>130</v>
      </c>
      <c r="F125" s="470">
        <f>MAX(F108:F113)</f>
        <v>0</v>
      </c>
      <c r="G125" s="385"/>
      <c r="H125" s="284"/>
      <c r="I125" s="284"/>
    </row>
    <row r="126" spans="1:10" ht="19.5" customHeight="1">
      <c r="A126" s="423"/>
      <c r="B126" s="423"/>
      <c r="C126" s="424"/>
      <c r="D126" s="424"/>
      <c r="E126" s="424"/>
      <c r="F126" s="424"/>
      <c r="G126" s="424"/>
      <c r="H126" s="424"/>
    </row>
    <row r="127" spans="1:10" ht="18.75">
      <c r="B127" s="705" t="s">
        <v>26</v>
      </c>
      <c r="C127" s="705"/>
      <c r="E127" s="390" t="s">
        <v>27</v>
      </c>
      <c r="F127" s="425"/>
      <c r="G127" s="705" t="s">
        <v>28</v>
      </c>
      <c r="H127" s="705"/>
    </row>
    <row r="128" spans="1:10" ht="69.95" customHeight="1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zoomScale="40" zoomScaleNormal="60" zoomScaleSheetLayoutView="40" zoomScalePageLayoutView="55" workbookViewId="0">
      <selection activeCell="D108" sqref="D108:D11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702" t="s">
        <v>45</v>
      </c>
      <c r="B1" s="702"/>
      <c r="C1" s="702"/>
      <c r="D1" s="702"/>
      <c r="E1" s="702"/>
      <c r="F1" s="702"/>
      <c r="G1" s="702"/>
      <c r="H1" s="702"/>
      <c r="I1" s="702"/>
    </row>
    <row r="2" spans="1:9" ht="18.75" customHeight="1">
      <c r="A2" s="702"/>
      <c r="B2" s="702"/>
      <c r="C2" s="702"/>
      <c r="D2" s="702"/>
      <c r="E2" s="702"/>
      <c r="F2" s="702"/>
      <c r="G2" s="702"/>
      <c r="H2" s="702"/>
      <c r="I2" s="702"/>
    </row>
    <row r="3" spans="1:9" ht="18.75" customHeight="1">
      <c r="A3" s="702"/>
      <c r="B3" s="702"/>
      <c r="C3" s="702"/>
      <c r="D3" s="702"/>
      <c r="E3" s="702"/>
      <c r="F3" s="702"/>
      <c r="G3" s="702"/>
      <c r="H3" s="702"/>
      <c r="I3" s="702"/>
    </row>
    <row r="4" spans="1:9" ht="18.75" customHeight="1">
      <c r="A4" s="702"/>
      <c r="B4" s="702"/>
      <c r="C4" s="702"/>
      <c r="D4" s="702"/>
      <c r="E4" s="702"/>
      <c r="F4" s="702"/>
      <c r="G4" s="702"/>
      <c r="H4" s="702"/>
      <c r="I4" s="702"/>
    </row>
    <row r="5" spans="1:9" ht="18.75" customHeight="1">
      <c r="A5" s="702"/>
      <c r="B5" s="702"/>
      <c r="C5" s="702"/>
      <c r="D5" s="702"/>
      <c r="E5" s="702"/>
      <c r="F5" s="702"/>
      <c r="G5" s="702"/>
      <c r="H5" s="702"/>
      <c r="I5" s="702"/>
    </row>
    <row r="6" spans="1:9" ht="18.75" customHeight="1">
      <c r="A6" s="702"/>
      <c r="B6" s="702"/>
      <c r="C6" s="702"/>
      <c r="D6" s="702"/>
      <c r="E6" s="702"/>
      <c r="F6" s="702"/>
      <c r="G6" s="702"/>
      <c r="H6" s="702"/>
      <c r="I6" s="702"/>
    </row>
    <row r="7" spans="1:9" ht="18.75" customHeight="1">
      <c r="A7" s="702"/>
      <c r="B7" s="702"/>
      <c r="C7" s="702"/>
      <c r="D7" s="702"/>
      <c r="E7" s="702"/>
      <c r="F7" s="702"/>
      <c r="G7" s="702"/>
      <c r="H7" s="702"/>
      <c r="I7" s="702"/>
    </row>
    <row r="8" spans="1:9">
      <c r="A8" s="703" t="s">
        <v>46</v>
      </c>
      <c r="B8" s="703"/>
      <c r="C8" s="703"/>
      <c r="D8" s="703"/>
      <c r="E8" s="703"/>
      <c r="F8" s="703"/>
      <c r="G8" s="703"/>
      <c r="H8" s="703"/>
      <c r="I8" s="703"/>
    </row>
    <row r="9" spans="1:9">
      <c r="A9" s="703"/>
      <c r="B9" s="703"/>
      <c r="C9" s="703"/>
      <c r="D9" s="703"/>
      <c r="E9" s="703"/>
      <c r="F9" s="703"/>
      <c r="G9" s="703"/>
      <c r="H9" s="703"/>
      <c r="I9" s="703"/>
    </row>
    <row r="10" spans="1:9">
      <c r="A10" s="703"/>
      <c r="B10" s="703"/>
      <c r="C10" s="703"/>
      <c r="D10" s="703"/>
      <c r="E10" s="703"/>
      <c r="F10" s="703"/>
      <c r="G10" s="703"/>
      <c r="H10" s="703"/>
      <c r="I10" s="703"/>
    </row>
    <row r="11" spans="1:9">
      <c r="A11" s="703"/>
      <c r="B11" s="703"/>
      <c r="C11" s="703"/>
      <c r="D11" s="703"/>
      <c r="E11" s="703"/>
      <c r="F11" s="703"/>
      <c r="G11" s="703"/>
      <c r="H11" s="703"/>
      <c r="I11" s="703"/>
    </row>
    <row r="12" spans="1:9">
      <c r="A12" s="703"/>
      <c r="B12" s="703"/>
      <c r="C12" s="703"/>
      <c r="D12" s="703"/>
      <c r="E12" s="703"/>
      <c r="F12" s="703"/>
      <c r="G12" s="703"/>
      <c r="H12" s="703"/>
      <c r="I12" s="703"/>
    </row>
    <row r="13" spans="1:9">
      <c r="A13" s="703"/>
      <c r="B13" s="703"/>
      <c r="C13" s="703"/>
      <c r="D13" s="703"/>
      <c r="E13" s="703"/>
      <c r="F13" s="703"/>
      <c r="G13" s="703"/>
      <c r="H13" s="703"/>
      <c r="I13" s="703"/>
    </row>
    <row r="14" spans="1:9">
      <c r="A14" s="703"/>
      <c r="B14" s="703"/>
      <c r="C14" s="703"/>
      <c r="D14" s="703"/>
      <c r="E14" s="703"/>
      <c r="F14" s="703"/>
      <c r="G14" s="703"/>
      <c r="H14" s="703"/>
      <c r="I14" s="703"/>
    </row>
    <row r="15" spans="1:9" ht="19.5" customHeight="1">
      <c r="A15" s="471"/>
    </row>
    <row r="16" spans="1:9" ht="19.5" customHeight="1">
      <c r="A16" s="675" t="s">
        <v>31</v>
      </c>
      <c r="B16" s="676"/>
      <c r="C16" s="676"/>
      <c r="D16" s="676"/>
      <c r="E16" s="676"/>
      <c r="F16" s="676"/>
      <c r="G16" s="676"/>
      <c r="H16" s="677"/>
    </row>
    <row r="17" spans="1:14" ht="20.25" customHeight="1">
      <c r="A17" s="678" t="s">
        <v>47</v>
      </c>
      <c r="B17" s="678"/>
      <c r="C17" s="678"/>
      <c r="D17" s="678"/>
      <c r="E17" s="678"/>
      <c r="F17" s="678"/>
      <c r="G17" s="678"/>
      <c r="H17" s="678"/>
    </row>
    <row r="18" spans="1:14" ht="26.25" customHeight="1">
      <c r="A18" s="473" t="s">
        <v>33</v>
      </c>
      <c r="B18" s="674" t="s">
        <v>5</v>
      </c>
      <c r="C18" s="674"/>
      <c r="D18" s="619"/>
      <c r="E18" s="474"/>
      <c r="F18" s="475"/>
      <c r="G18" s="475"/>
      <c r="H18" s="475"/>
    </row>
    <row r="19" spans="1:14" ht="26.25" customHeight="1">
      <c r="A19" s="473" t="s">
        <v>34</v>
      </c>
      <c r="B19" s="476" t="s">
        <v>7</v>
      </c>
      <c r="C19" s="628">
        <v>1</v>
      </c>
      <c r="D19" s="475"/>
      <c r="E19" s="475"/>
      <c r="F19" s="475"/>
      <c r="G19" s="475"/>
      <c r="H19" s="475"/>
    </row>
    <row r="20" spans="1:14" ht="26.25" customHeight="1">
      <c r="A20" s="473" t="s">
        <v>35</v>
      </c>
      <c r="B20" s="679" t="s">
        <v>9</v>
      </c>
      <c r="C20" s="679"/>
      <c r="D20" s="475"/>
      <c r="E20" s="475"/>
      <c r="F20" s="475"/>
      <c r="G20" s="475"/>
      <c r="H20" s="475"/>
    </row>
    <row r="21" spans="1:14" ht="26.25" customHeight="1">
      <c r="A21" s="473" t="s">
        <v>36</v>
      </c>
      <c r="B21" s="679" t="s">
        <v>11</v>
      </c>
      <c r="C21" s="679"/>
      <c r="D21" s="679"/>
      <c r="E21" s="679"/>
      <c r="F21" s="679"/>
      <c r="G21" s="679"/>
      <c r="H21" s="679"/>
      <c r="I21" s="477"/>
    </row>
    <row r="22" spans="1:14" ht="26.25" customHeight="1">
      <c r="A22" s="473" t="s">
        <v>37</v>
      </c>
      <c r="B22" s="478">
        <f>Lamivudine!B22</f>
        <v>42676</v>
      </c>
      <c r="C22" s="475"/>
      <c r="D22" s="475"/>
      <c r="E22" s="475"/>
      <c r="F22" s="475"/>
      <c r="G22" s="475"/>
      <c r="H22" s="475"/>
    </row>
    <row r="23" spans="1:14" ht="26.25" customHeight="1">
      <c r="A23" s="473" t="s">
        <v>38</v>
      </c>
      <c r="B23" s="478">
        <f>Lamivudine!B23</f>
        <v>42684</v>
      </c>
      <c r="C23" s="475"/>
      <c r="D23" s="475"/>
      <c r="E23" s="475"/>
      <c r="F23" s="475"/>
      <c r="G23" s="475"/>
      <c r="H23" s="475"/>
    </row>
    <row r="24" spans="1:14" ht="18.75">
      <c r="A24" s="473"/>
      <c r="B24" s="479"/>
    </row>
    <row r="25" spans="1:14" ht="18.75">
      <c r="A25" s="480" t="s">
        <v>1</v>
      </c>
      <c r="B25" s="479"/>
    </row>
    <row r="26" spans="1:14" ht="26.25" customHeight="1">
      <c r="A26" s="481" t="s">
        <v>4</v>
      </c>
      <c r="B26" s="674" t="s">
        <v>135</v>
      </c>
      <c r="C26" s="674"/>
    </row>
    <row r="27" spans="1:14" ht="26.25" customHeight="1">
      <c r="A27" s="482" t="s">
        <v>48</v>
      </c>
      <c r="B27" s="680" t="s">
        <v>136</v>
      </c>
      <c r="C27" s="680"/>
    </row>
    <row r="28" spans="1:14" ht="27" customHeight="1">
      <c r="A28" s="482" t="s">
        <v>6</v>
      </c>
      <c r="B28" s="483">
        <v>99.8</v>
      </c>
    </row>
    <row r="29" spans="1:14" s="13" customFormat="1" ht="27" customHeight="1">
      <c r="A29" s="482" t="s">
        <v>49</v>
      </c>
      <c r="B29" s="484"/>
      <c r="C29" s="681" t="s">
        <v>50</v>
      </c>
      <c r="D29" s="682"/>
      <c r="E29" s="682"/>
      <c r="F29" s="682"/>
      <c r="G29" s="683"/>
      <c r="I29" s="485"/>
      <c r="J29" s="485"/>
      <c r="K29" s="485"/>
      <c r="L29" s="485"/>
    </row>
    <row r="30" spans="1:14" s="13" customFormat="1" ht="19.5" customHeight="1">
      <c r="A30" s="482" t="s">
        <v>51</v>
      </c>
      <c r="B30" s="486">
        <f>B28-B29</f>
        <v>99.8</v>
      </c>
      <c r="C30" s="487"/>
      <c r="D30" s="487"/>
      <c r="E30" s="487"/>
      <c r="F30" s="487"/>
      <c r="G30" s="488"/>
      <c r="I30" s="485"/>
      <c r="J30" s="485"/>
      <c r="K30" s="485"/>
      <c r="L30" s="485"/>
    </row>
    <row r="31" spans="1:14" s="13" customFormat="1" ht="27" customHeight="1">
      <c r="A31" s="482" t="s">
        <v>52</v>
      </c>
      <c r="B31" s="489">
        <v>1</v>
      </c>
      <c r="C31" s="684" t="s">
        <v>53</v>
      </c>
      <c r="D31" s="685"/>
      <c r="E31" s="685"/>
      <c r="F31" s="685"/>
      <c r="G31" s="685"/>
      <c r="H31" s="686"/>
      <c r="I31" s="485"/>
      <c r="J31" s="485"/>
      <c r="K31" s="485"/>
      <c r="L31" s="485"/>
    </row>
    <row r="32" spans="1:14" s="13" customFormat="1" ht="27" customHeight="1">
      <c r="A32" s="482" t="s">
        <v>54</v>
      </c>
      <c r="B32" s="489">
        <v>1</v>
      </c>
      <c r="C32" s="684" t="s">
        <v>55</v>
      </c>
      <c r="D32" s="685"/>
      <c r="E32" s="685"/>
      <c r="F32" s="685"/>
      <c r="G32" s="685"/>
      <c r="H32" s="686"/>
      <c r="I32" s="485"/>
      <c r="J32" s="485"/>
      <c r="K32" s="485"/>
      <c r="L32" s="490"/>
      <c r="M32" s="490"/>
      <c r="N32" s="491"/>
    </row>
    <row r="33" spans="1:14" s="13" customFormat="1" ht="17.25" customHeight="1">
      <c r="A33" s="482"/>
      <c r="B33" s="492"/>
      <c r="C33" s="493"/>
      <c r="D33" s="493"/>
      <c r="E33" s="493"/>
      <c r="F33" s="493"/>
      <c r="G33" s="493"/>
      <c r="H33" s="493"/>
      <c r="I33" s="485"/>
      <c r="J33" s="485"/>
      <c r="K33" s="485"/>
      <c r="L33" s="490"/>
      <c r="M33" s="490"/>
      <c r="N33" s="491"/>
    </row>
    <row r="34" spans="1:14" s="13" customFormat="1" ht="18.75">
      <c r="A34" s="482" t="s">
        <v>56</v>
      </c>
      <c r="B34" s="494">
        <f>B31/B32</f>
        <v>1</v>
      </c>
      <c r="C34" s="472" t="s">
        <v>57</v>
      </c>
      <c r="D34" s="472"/>
      <c r="E34" s="472"/>
      <c r="F34" s="472"/>
      <c r="G34" s="472"/>
      <c r="I34" s="485"/>
      <c r="J34" s="485"/>
      <c r="K34" s="485"/>
      <c r="L34" s="490"/>
      <c r="M34" s="490"/>
      <c r="N34" s="491"/>
    </row>
    <row r="35" spans="1:14" s="13" customFormat="1" ht="19.5" customHeight="1">
      <c r="A35" s="482"/>
      <c r="B35" s="486"/>
      <c r="G35" s="472"/>
      <c r="I35" s="485"/>
      <c r="J35" s="485"/>
      <c r="K35" s="485"/>
      <c r="L35" s="490"/>
      <c r="M35" s="490"/>
      <c r="N35" s="491"/>
    </row>
    <row r="36" spans="1:14" s="13" customFormat="1" ht="27" customHeight="1">
      <c r="A36" s="495" t="s">
        <v>58</v>
      </c>
      <c r="B36" s="496">
        <v>100</v>
      </c>
      <c r="C36" s="472"/>
      <c r="D36" s="687" t="s">
        <v>59</v>
      </c>
      <c r="E36" s="688"/>
      <c r="F36" s="687" t="s">
        <v>60</v>
      </c>
      <c r="G36" s="689"/>
      <c r="J36" s="485"/>
      <c r="K36" s="485"/>
      <c r="L36" s="490"/>
      <c r="M36" s="490"/>
      <c r="N36" s="491"/>
    </row>
    <row r="37" spans="1:14" s="13" customFormat="1" ht="27" customHeight="1">
      <c r="A37" s="497" t="s">
        <v>61</v>
      </c>
      <c r="B37" s="498">
        <v>1</v>
      </c>
      <c r="C37" s="499" t="s">
        <v>62</v>
      </c>
      <c r="D37" s="500" t="s">
        <v>63</v>
      </c>
      <c r="E37" s="501" t="s">
        <v>64</v>
      </c>
      <c r="F37" s="500" t="s">
        <v>63</v>
      </c>
      <c r="G37" s="502" t="s">
        <v>64</v>
      </c>
      <c r="I37" s="503" t="s">
        <v>65</v>
      </c>
      <c r="J37" s="485"/>
      <c r="K37" s="485"/>
      <c r="L37" s="490"/>
      <c r="M37" s="490"/>
      <c r="N37" s="491"/>
    </row>
    <row r="38" spans="1:14" s="13" customFormat="1" ht="26.25" customHeight="1">
      <c r="A38" s="497" t="s">
        <v>66</v>
      </c>
      <c r="B38" s="498">
        <v>1</v>
      </c>
      <c r="C38" s="504">
        <v>1</v>
      </c>
      <c r="D38" s="505">
        <v>10880632</v>
      </c>
      <c r="E38" s="506">
        <f>IF(ISBLANK(D38),"-",$D$48/$D$45*D38)</f>
        <v>25091914.554079391</v>
      </c>
      <c r="F38" s="505">
        <v>15006821</v>
      </c>
      <c r="G38" s="507">
        <f>IF(ISBLANK(F38),"-",$D$48/$F$45*F38)</f>
        <v>25992903.698494658</v>
      </c>
      <c r="I38" s="508"/>
      <c r="J38" s="485"/>
      <c r="K38" s="485"/>
      <c r="L38" s="490"/>
      <c r="M38" s="490"/>
      <c r="N38" s="491"/>
    </row>
    <row r="39" spans="1:14" s="13" customFormat="1" ht="26.25" customHeight="1">
      <c r="A39" s="497" t="s">
        <v>67</v>
      </c>
      <c r="B39" s="498">
        <v>1</v>
      </c>
      <c r="C39" s="509">
        <v>2</v>
      </c>
      <c r="D39" s="510">
        <v>10879383</v>
      </c>
      <c r="E39" s="511">
        <f>IF(ISBLANK(D39),"-",$D$48/$D$45*D39)</f>
        <v>25089034.224951632</v>
      </c>
      <c r="F39" s="510">
        <v>15062190</v>
      </c>
      <c r="G39" s="512">
        <f>IF(ISBLANK(F39),"-",$D$48/$F$45*F39)</f>
        <v>26088806.827137422</v>
      </c>
      <c r="I39" s="691">
        <f>ABS((F43/D43*D42)-F42)/D42</f>
        <v>4.7077653135088673E-2</v>
      </c>
      <c r="J39" s="485"/>
      <c r="K39" s="485"/>
      <c r="L39" s="490"/>
      <c r="M39" s="490"/>
      <c r="N39" s="491"/>
    </row>
    <row r="40" spans="1:14" ht="26.25" customHeight="1">
      <c r="A40" s="497" t="s">
        <v>68</v>
      </c>
      <c r="B40" s="498">
        <v>1</v>
      </c>
      <c r="C40" s="509">
        <v>3</v>
      </c>
      <c r="D40" s="510">
        <v>10935693</v>
      </c>
      <c r="E40" s="511">
        <f>IF(ISBLANK(D40),"-",$D$48/$D$45*D40)</f>
        <v>25218891.177060682</v>
      </c>
      <c r="F40" s="510">
        <v>15001796</v>
      </c>
      <c r="G40" s="512">
        <f>IF(ISBLANK(F40),"-",$D$48/$F$45*F40)</f>
        <v>25984200.033602212</v>
      </c>
      <c r="I40" s="691"/>
      <c r="L40" s="490"/>
      <c r="M40" s="490"/>
      <c r="N40" s="513"/>
    </row>
    <row r="41" spans="1:14" ht="27" customHeight="1">
      <c r="A41" s="497" t="s">
        <v>69</v>
      </c>
      <c r="B41" s="498">
        <v>1</v>
      </c>
      <c r="C41" s="514">
        <v>4</v>
      </c>
      <c r="D41" s="515"/>
      <c r="E41" s="516" t="str">
        <f>IF(ISBLANK(D41),"-",$D$48/$D$45*D41)</f>
        <v>-</v>
      </c>
      <c r="F41" s="515"/>
      <c r="G41" s="517" t="str">
        <f>IF(ISBLANK(F41),"-",$D$48/$F$45*F41)</f>
        <v>-</v>
      </c>
      <c r="I41" s="518"/>
      <c r="L41" s="490"/>
      <c r="M41" s="490"/>
      <c r="N41" s="513"/>
    </row>
    <row r="42" spans="1:14" ht="27" customHeight="1">
      <c r="A42" s="497" t="s">
        <v>70</v>
      </c>
      <c r="B42" s="498">
        <v>1</v>
      </c>
      <c r="C42" s="519" t="s">
        <v>71</v>
      </c>
      <c r="D42" s="520">
        <f>AVERAGE(D38:D41)</f>
        <v>10898569.333333334</v>
      </c>
      <c r="E42" s="521">
        <f>AVERAGE(E38:E41)</f>
        <v>25133279.985363901</v>
      </c>
      <c r="F42" s="520">
        <f>AVERAGE(F38:F41)</f>
        <v>15023602.333333334</v>
      </c>
      <c r="G42" s="522">
        <f>AVERAGE(G38:G41)</f>
        <v>26021970.186411429</v>
      </c>
      <c r="H42" s="523"/>
    </row>
    <row r="43" spans="1:14" ht="26.25" customHeight="1">
      <c r="A43" s="497" t="s">
        <v>72</v>
      </c>
      <c r="B43" s="498">
        <v>1</v>
      </c>
      <c r="C43" s="524" t="s">
        <v>73</v>
      </c>
      <c r="D43" s="525">
        <v>8.69</v>
      </c>
      <c r="E43" s="513"/>
      <c r="F43" s="525">
        <v>11.57</v>
      </c>
      <c r="H43" s="523"/>
    </row>
    <row r="44" spans="1:14" ht="26.25" customHeight="1">
      <c r="A44" s="497" t="s">
        <v>74</v>
      </c>
      <c r="B44" s="498">
        <v>1</v>
      </c>
      <c r="C44" s="526" t="s">
        <v>75</v>
      </c>
      <c r="D44" s="527">
        <f>D43*$B$34</f>
        <v>8.69</v>
      </c>
      <c r="E44" s="528"/>
      <c r="F44" s="527">
        <f>F43*$B$34</f>
        <v>11.57</v>
      </c>
      <c r="H44" s="523"/>
    </row>
    <row r="45" spans="1:14" ht="19.5" customHeight="1">
      <c r="A45" s="497" t="s">
        <v>76</v>
      </c>
      <c r="B45" s="529">
        <f>(B44/B43)*(B42/B41)*(B40/B39)*(B38/B37)*B36</f>
        <v>100</v>
      </c>
      <c r="C45" s="526" t="s">
        <v>77</v>
      </c>
      <c r="D45" s="530">
        <f>D44*$B$30/100</f>
        <v>8.6726200000000002</v>
      </c>
      <c r="E45" s="531"/>
      <c r="F45" s="530">
        <f>F44*$B$30/100</f>
        <v>11.546859999999999</v>
      </c>
      <c r="H45" s="523"/>
    </row>
    <row r="46" spans="1:14" ht="19.5" customHeight="1">
      <c r="A46" s="692" t="s">
        <v>78</v>
      </c>
      <c r="B46" s="693"/>
      <c r="C46" s="526" t="s">
        <v>79</v>
      </c>
      <c r="D46" s="532">
        <f>D45/$B$45</f>
        <v>8.6726200000000003E-2</v>
      </c>
      <c r="E46" s="533"/>
      <c r="F46" s="534">
        <f>F45/$B$45</f>
        <v>0.11546859999999999</v>
      </c>
      <c r="H46" s="523"/>
    </row>
    <row r="47" spans="1:14" ht="27" customHeight="1">
      <c r="A47" s="694"/>
      <c r="B47" s="695"/>
      <c r="C47" s="535" t="s">
        <v>80</v>
      </c>
      <c r="D47" s="536">
        <v>0.2</v>
      </c>
      <c r="E47" s="537"/>
      <c r="F47" s="533"/>
      <c r="H47" s="523"/>
    </row>
    <row r="48" spans="1:14" ht="18.75">
      <c r="C48" s="538" t="s">
        <v>81</v>
      </c>
      <c r="D48" s="530">
        <f>D47*$B$45</f>
        <v>20</v>
      </c>
      <c r="F48" s="539"/>
      <c r="H48" s="523"/>
    </row>
    <row r="49" spans="1:12" ht="19.5" customHeight="1">
      <c r="C49" s="540" t="s">
        <v>82</v>
      </c>
      <c r="D49" s="541">
        <f>D48/B34</f>
        <v>20</v>
      </c>
      <c r="F49" s="539"/>
      <c r="H49" s="523"/>
    </row>
    <row r="50" spans="1:12" ht="18.75">
      <c r="C50" s="495" t="s">
        <v>83</v>
      </c>
      <c r="D50" s="542">
        <f>AVERAGE(E38:E41,G38:G41)</f>
        <v>25577625.085887667</v>
      </c>
      <c r="F50" s="543"/>
      <c r="H50" s="523"/>
    </row>
    <row r="51" spans="1:12" ht="18.75">
      <c r="C51" s="497" t="s">
        <v>84</v>
      </c>
      <c r="D51" s="544">
        <f>STDEV(E38:E41,G38:G41)/D50</f>
        <v>1.9172459516740899E-2</v>
      </c>
      <c r="F51" s="543"/>
      <c r="H51" s="523"/>
    </row>
    <row r="52" spans="1:12" ht="19.5" customHeight="1">
      <c r="C52" s="545" t="s">
        <v>20</v>
      </c>
      <c r="D52" s="546">
        <f>COUNT(E38:E41,G38:G41)</f>
        <v>6</v>
      </c>
      <c r="F52" s="543"/>
    </row>
    <row r="54" spans="1:12" ht="18.75">
      <c r="A54" s="547" t="s">
        <v>1</v>
      </c>
      <c r="B54" s="548" t="s">
        <v>85</v>
      </c>
    </row>
    <row r="55" spans="1:12" ht="18.75">
      <c r="A55" s="472" t="s">
        <v>86</v>
      </c>
      <c r="B55" s="549" t="str">
        <f>B21</f>
        <v/>
      </c>
    </row>
    <row r="56" spans="1:12" ht="26.25" customHeight="1">
      <c r="A56" s="550" t="s">
        <v>87</v>
      </c>
      <c r="B56" s="551">
        <v>50</v>
      </c>
      <c r="C56" s="472" t="str">
        <f>B20</f>
        <v/>
      </c>
      <c r="H56" s="552"/>
    </row>
    <row r="57" spans="1:12" ht="18.75">
      <c r="A57" s="549" t="s">
        <v>88</v>
      </c>
      <c r="B57" s="620">
        <f>Uniformity!C46</f>
        <v>350.31400000000002</v>
      </c>
      <c r="H57" s="552"/>
    </row>
    <row r="58" spans="1:12" ht="19.5" customHeight="1">
      <c r="H58" s="552"/>
    </row>
    <row r="59" spans="1:12" s="13" customFormat="1" ht="27" customHeight="1">
      <c r="A59" s="495" t="s">
        <v>89</v>
      </c>
      <c r="B59" s="496">
        <v>200</v>
      </c>
      <c r="C59" s="472"/>
      <c r="D59" s="553" t="s">
        <v>90</v>
      </c>
      <c r="E59" s="554" t="s">
        <v>62</v>
      </c>
      <c r="F59" s="554" t="s">
        <v>63</v>
      </c>
      <c r="G59" s="554" t="s">
        <v>91</v>
      </c>
      <c r="H59" s="499" t="s">
        <v>92</v>
      </c>
      <c r="L59" s="485"/>
    </row>
    <row r="60" spans="1:12" s="13" customFormat="1" ht="26.25" customHeight="1">
      <c r="A60" s="497" t="s">
        <v>93</v>
      </c>
      <c r="B60" s="498">
        <v>1</v>
      </c>
      <c r="C60" s="696" t="s">
        <v>94</v>
      </c>
      <c r="D60" s="699">
        <f>Lamivudine!D60</f>
        <v>344.56</v>
      </c>
      <c r="E60" s="555">
        <v>1</v>
      </c>
      <c r="F60" s="556">
        <v>33080506</v>
      </c>
      <c r="G60" s="621">
        <f>IF(ISBLANK(F60),"-",(F60/$D$50*$D$47*$B$68)*($B$57/$D$60))</f>
        <v>52.597433489703377</v>
      </c>
      <c r="H60" s="639">
        <f t="shared" ref="H60:H71" si="0">IF(ISBLANK(F60),"-",(G60/$B$56)*100)</f>
        <v>105.19486697940677</v>
      </c>
      <c r="L60" s="485"/>
    </row>
    <row r="61" spans="1:12" s="13" customFormat="1" ht="26.25" customHeight="1">
      <c r="A61" s="497" t="s">
        <v>95</v>
      </c>
      <c r="B61" s="498">
        <v>1</v>
      </c>
      <c r="C61" s="697"/>
      <c r="D61" s="700"/>
      <c r="E61" s="557">
        <v>2</v>
      </c>
      <c r="F61" s="510">
        <v>33090577</v>
      </c>
      <c r="G61" s="622">
        <f>IF(ISBLANK(F61),"-",(F61/$D$50*$D$47*$B$68)*($B$57/$D$60))</f>
        <v>52.613446205853322</v>
      </c>
      <c r="H61" s="640">
        <f t="shared" si="0"/>
        <v>105.22689241170664</v>
      </c>
      <c r="L61" s="485"/>
    </row>
    <row r="62" spans="1:12" s="13" customFormat="1" ht="26.25" customHeight="1">
      <c r="A62" s="497" t="s">
        <v>96</v>
      </c>
      <c r="B62" s="498">
        <v>1</v>
      </c>
      <c r="C62" s="697"/>
      <c r="D62" s="700"/>
      <c r="E62" s="557">
        <v>3</v>
      </c>
      <c r="F62" s="558">
        <v>33007939</v>
      </c>
      <c r="G62" s="622">
        <f>IF(ISBLANK(F62),"-",(F62/$D$50*$D$47*$B$68)*($B$57/$D$60))</f>
        <v>52.482053212386958</v>
      </c>
      <c r="H62" s="640">
        <f t="shared" si="0"/>
        <v>104.96410642477392</v>
      </c>
      <c r="L62" s="485"/>
    </row>
    <row r="63" spans="1:12" ht="27" customHeight="1">
      <c r="A63" s="497" t="s">
        <v>97</v>
      </c>
      <c r="B63" s="498">
        <v>1</v>
      </c>
      <c r="C63" s="698"/>
      <c r="D63" s="701"/>
      <c r="E63" s="559">
        <v>4</v>
      </c>
      <c r="F63" s="560"/>
      <c r="G63" s="622" t="str">
        <f>IF(ISBLANK(F63),"-",(F63/$D$50*$D$47*$B$68)*($B$57/$D$60))</f>
        <v>-</v>
      </c>
      <c r="H63" s="640" t="str">
        <f t="shared" si="0"/>
        <v>-</v>
      </c>
    </row>
    <row r="64" spans="1:12" ht="26.25" customHeight="1">
      <c r="A64" s="497" t="s">
        <v>98</v>
      </c>
      <c r="B64" s="498">
        <v>1</v>
      </c>
      <c r="C64" s="696" t="s">
        <v>99</v>
      </c>
      <c r="D64" s="699">
        <f>Lamivudine!D64</f>
        <v>344.13</v>
      </c>
      <c r="E64" s="555">
        <v>1</v>
      </c>
      <c r="F64" s="556">
        <v>31975974</v>
      </c>
      <c r="G64" s="621">
        <f>IF(ISBLANK(F64),"-",(F64/$D$50*$D$47*$B$68)*($B$57/$D$64))</f>
        <v>50.904774227463399</v>
      </c>
      <c r="H64" s="639">
        <f t="shared" si="0"/>
        <v>101.8095484549268</v>
      </c>
    </row>
    <row r="65" spans="1:8" ht="26.25" customHeight="1">
      <c r="A65" s="497" t="s">
        <v>100</v>
      </c>
      <c r="B65" s="498">
        <v>1</v>
      </c>
      <c r="C65" s="697"/>
      <c r="D65" s="700"/>
      <c r="E65" s="557">
        <v>2</v>
      </c>
      <c r="F65" s="510">
        <v>32116280</v>
      </c>
      <c r="G65" s="622">
        <f>IF(ISBLANK(F65),"-",(F65/$D$50*$D$47*$B$68)*($B$57/$D$64))</f>
        <v>51.128137095245279</v>
      </c>
      <c r="H65" s="640">
        <f t="shared" si="0"/>
        <v>102.25627419049054</v>
      </c>
    </row>
    <row r="66" spans="1:8" ht="26.25" customHeight="1">
      <c r="A66" s="497" t="s">
        <v>101</v>
      </c>
      <c r="B66" s="498">
        <v>1</v>
      </c>
      <c r="C66" s="697"/>
      <c r="D66" s="700"/>
      <c r="E66" s="557">
        <v>3</v>
      </c>
      <c r="F66" s="510">
        <v>32190990</v>
      </c>
      <c r="G66" s="622">
        <f>IF(ISBLANK(F66),"-",(F66/$D$50*$D$47*$B$68)*($B$57/$D$64))</f>
        <v>51.247073133989048</v>
      </c>
      <c r="H66" s="640">
        <f t="shared" si="0"/>
        <v>102.49414626797811</v>
      </c>
    </row>
    <row r="67" spans="1:8" ht="27" customHeight="1">
      <c r="A67" s="497" t="s">
        <v>102</v>
      </c>
      <c r="B67" s="498">
        <v>1</v>
      </c>
      <c r="C67" s="698"/>
      <c r="D67" s="701"/>
      <c r="E67" s="559">
        <v>4</v>
      </c>
      <c r="F67" s="560"/>
      <c r="G67" s="638" t="str">
        <f>IF(ISBLANK(F67),"-",(F67/$D$50*$D$47*$B$68)*($B$57/$D$64))</f>
        <v>-</v>
      </c>
      <c r="H67" s="641" t="str">
        <f t="shared" si="0"/>
        <v>-</v>
      </c>
    </row>
    <row r="68" spans="1:8" ht="26.25" customHeight="1">
      <c r="A68" s="497" t="s">
        <v>103</v>
      </c>
      <c r="B68" s="561">
        <f>(B67/B66)*(B65/B64)*(B63/B62)*(B61/B60)*B59</f>
        <v>200</v>
      </c>
      <c r="C68" s="696" t="s">
        <v>104</v>
      </c>
      <c r="D68" s="699">
        <f>Lamivudine!D68</f>
        <v>347.49</v>
      </c>
      <c r="E68" s="555">
        <v>1</v>
      </c>
      <c r="F68" s="556">
        <v>32779268</v>
      </c>
      <c r="G68" s="621">
        <f>IF(ISBLANK(F68),"-",(F68/$D$50*$D$47*$B$68)*($B$57/$D$68))</f>
        <v>51.67901267997523</v>
      </c>
      <c r="H68" s="640">
        <f t="shared" si="0"/>
        <v>103.35802535995046</v>
      </c>
    </row>
    <row r="69" spans="1:8" ht="27" customHeight="1">
      <c r="A69" s="545" t="s">
        <v>105</v>
      </c>
      <c r="B69" s="562">
        <f>(D47*B68)/B56*B57</f>
        <v>280.25120000000004</v>
      </c>
      <c r="C69" s="697"/>
      <c r="D69" s="700"/>
      <c r="E69" s="557">
        <v>2</v>
      </c>
      <c r="F69" s="510">
        <v>33077445</v>
      </c>
      <c r="G69" s="622">
        <f>IF(ISBLANK(F69),"-",(F69/$D$50*$D$47*$B$68)*($B$57/$D$68))</f>
        <v>52.149111431536035</v>
      </c>
      <c r="H69" s="640">
        <f t="shared" si="0"/>
        <v>104.29822286307207</v>
      </c>
    </row>
    <row r="70" spans="1:8" ht="26.25" customHeight="1">
      <c r="A70" s="709" t="s">
        <v>78</v>
      </c>
      <c r="B70" s="710"/>
      <c r="C70" s="697"/>
      <c r="D70" s="700"/>
      <c r="E70" s="557">
        <v>3</v>
      </c>
      <c r="F70" s="510">
        <v>33361541</v>
      </c>
      <c r="G70" s="622">
        <f>IF(ISBLANK(F70),"-",(F70/$D$50*$D$47*$B$68)*($B$57/$D$68))</f>
        <v>52.597010414098136</v>
      </c>
      <c r="H70" s="640">
        <f t="shared" si="0"/>
        <v>105.19402082819627</v>
      </c>
    </row>
    <row r="71" spans="1:8" ht="27" customHeight="1">
      <c r="A71" s="711"/>
      <c r="B71" s="712"/>
      <c r="C71" s="708"/>
      <c r="D71" s="701"/>
      <c r="E71" s="559">
        <v>4</v>
      </c>
      <c r="F71" s="560"/>
      <c r="G71" s="638" t="str">
        <f>IF(ISBLANK(F71),"-",(F71/$D$50*$D$47*$B$68)*($B$57/$D$68))</f>
        <v>-</v>
      </c>
      <c r="H71" s="641" t="str">
        <f t="shared" si="0"/>
        <v>-</v>
      </c>
    </row>
    <row r="72" spans="1:8" ht="26.25" customHeight="1">
      <c r="A72" s="563"/>
      <c r="B72" s="563"/>
      <c r="C72" s="563"/>
      <c r="D72" s="563"/>
      <c r="E72" s="563"/>
      <c r="F72" s="565" t="s">
        <v>71</v>
      </c>
      <c r="G72" s="627">
        <f>AVERAGE(G60:G71)</f>
        <v>51.933116876694527</v>
      </c>
      <c r="H72" s="642">
        <f>AVERAGE(H60:H71)</f>
        <v>103.86623375338905</v>
      </c>
    </row>
    <row r="73" spans="1:8" ht="26.25" customHeight="1">
      <c r="C73" s="563"/>
      <c r="D73" s="563"/>
      <c r="E73" s="563"/>
      <c r="F73" s="566" t="s">
        <v>84</v>
      </c>
      <c r="G73" s="626">
        <f>STDEV(G60:G71)/G72</f>
        <v>1.3502253729472526E-2</v>
      </c>
      <c r="H73" s="626">
        <f>STDEV(H60:H71)/H72</f>
        <v>1.3502253729478771E-2</v>
      </c>
    </row>
    <row r="74" spans="1:8" ht="27" customHeight="1">
      <c r="A74" s="563"/>
      <c r="B74" s="563"/>
      <c r="C74" s="564"/>
      <c r="D74" s="564"/>
      <c r="E74" s="567"/>
      <c r="F74" s="568" t="s">
        <v>20</v>
      </c>
      <c r="G74" s="569">
        <f>COUNT(G60:G71)</f>
        <v>9</v>
      </c>
      <c r="H74" s="569">
        <f>COUNT(H60:H71)</f>
        <v>9</v>
      </c>
    </row>
    <row r="76" spans="1:8" ht="26.25" customHeight="1">
      <c r="A76" s="481" t="s">
        <v>106</v>
      </c>
      <c r="B76" s="570" t="s">
        <v>107</v>
      </c>
      <c r="C76" s="704" t="str">
        <f>B26</f>
        <v>Nevirapine</v>
      </c>
      <c r="D76" s="704"/>
      <c r="E76" s="571" t="s">
        <v>108</v>
      </c>
      <c r="F76" s="571"/>
      <c r="G76" s="658">
        <f>H72</f>
        <v>103.86623375338905</v>
      </c>
      <c r="H76" s="573"/>
    </row>
    <row r="77" spans="1:8" ht="18.75">
      <c r="A77" s="480" t="s">
        <v>109</v>
      </c>
      <c r="B77" s="480" t="s">
        <v>110</v>
      </c>
    </row>
    <row r="78" spans="1:8" ht="18.75">
      <c r="A78" s="480"/>
      <c r="B78" s="480"/>
    </row>
    <row r="79" spans="1:8" ht="26.25" customHeight="1">
      <c r="A79" s="481" t="s">
        <v>4</v>
      </c>
      <c r="B79" s="690" t="str">
        <f>B26</f>
        <v>Nevirapine</v>
      </c>
      <c r="C79" s="690"/>
    </row>
    <row r="80" spans="1:8" ht="26.25" customHeight="1">
      <c r="A80" s="482" t="s">
        <v>48</v>
      </c>
      <c r="B80" s="690" t="str">
        <f>B27</f>
        <v>N13-3</v>
      </c>
      <c r="C80" s="690"/>
    </row>
    <row r="81" spans="1:12" ht="27" customHeight="1">
      <c r="A81" s="482" t="s">
        <v>6</v>
      </c>
      <c r="B81" s="574">
        <v>1</v>
      </c>
    </row>
    <row r="82" spans="1:12" s="13" customFormat="1" ht="27" customHeight="1">
      <c r="A82" s="482" t="s">
        <v>49</v>
      </c>
      <c r="B82" s="484">
        <v>0</v>
      </c>
      <c r="C82" s="681" t="s">
        <v>50</v>
      </c>
      <c r="D82" s="682"/>
      <c r="E82" s="682"/>
      <c r="F82" s="682"/>
      <c r="G82" s="683"/>
      <c r="I82" s="485"/>
      <c r="J82" s="485"/>
      <c r="K82" s="485"/>
      <c r="L82" s="485"/>
    </row>
    <row r="83" spans="1:12" s="13" customFormat="1" ht="19.5" customHeight="1">
      <c r="A83" s="482" t="s">
        <v>51</v>
      </c>
      <c r="B83" s="486">
        <f>B81-B82</f>
        <v>1</v>
      </c>
      <c r="C83" s="487"/>
      <c r="D83" s="487"/>
      <c r="E83" s="487"/>
      <c r="F83" s="487"/>
      <c r="G83" s="488"/>
      <c r="I83" s="485"/>
      <c r="J83" s="485"/>
      <c r="K83" s="485"/>
      <c r="L83" s="485"/>
    </row>
    <row r="84" spans="1:12" s="13" customFormat="1" ht="27" customHeight="1">
      <c r="A84" s="482" t="s">
        <v>52</v>
      </c>
      <c r="B84" s="489">
        <v>1</v>
      </c>
      <c r="C84" s="684" t="s">
        <v>111</v>
      </c>
      <c r="D84" s="685"/>
      <c r="E84" s="685"/>
      <c r="F84" s="685"/>
      <c r="G84" s="685"/>
      <c r="H84" s="686"/>
      <c r="I84" s="485"/>
      <c r="J84" s="485"/>
      <c r="K84" s="485"/>
      <c r="L84" s="485"/>
    </row>
    <row r="85" spans="1:12" s="13" customFormat="1" ht="27" customHeight="1">
      <c r="A85" s="482" t="s">
        <v>54</v>
      </c>
      <c r="B85" s="489">
        <v>1</v>
      </c>
      <c r="C85" s="684" t="s">
        <v>112</v>
      </c>
      <c r="D85" s="685"/>
      <c r="E85" s="685"/>
      <c r="F85" s="685"/>
      <c r="G85" s="685"/>
      <c r="H85" s="686"/>
      <c r="I85" s="485"/>
      <c r="J85" s="485"/>
      <c r="K85" s="485"/>
      <c r="L85" s="485"/>
    </row>
    <row r="86" spans="1:12" s="13" customFormat="1" ht="18.75">
      <c r="A86" s="482"/>
      <c r="B86" s="492"/>
      <c r="C86" s="493"/>
      <c r="D86" s="493"/>
      <c r="E86" s="493"/>
      <c r="F86" s="493"/>
      <c r="G86" s="493"/>
      <c r="H86" s="493"/>
      <c r="I86" s="485"/>
      <c r="J86" s="485"/>
      <c r="K86" s="485"/>
      <c r="L86" s="485"/>
    </row>
    <row r="87" spans="1:12" s="13" customFormat="1" ht="18.75">
      <c r="A87" s="482" t="s">
        <v>56</v>
      </c>
      <c r="B87" s="494">
        <f>B84/B85</f>
        <v>1</v>
      </c>
      <c r="C87" s="472" t="s">
        <v>57</v>
      </c>
      <c r="D87" s="472"/>
      <c r="E87" s="472"/>
      <c r="F87" s="472"/>
      <c r="G87" s="472"/>
      <c r="I87" s="485"/>
      <c r="J87" s="485"/>
      <c r="K87" s="485"/>
      <c r="L87" s="485"/>
    </row>
    <row r="88" spans="1:12" ht="19.5" customHeight="1">
      <c r="A88" s="480"/>
      <c r="B88" s="480"/>
    </row>
    <row r="89" spans="1:12" ht="27" customHeight="1">
      <c r="A89" s="495" t="s">
        <v>58</v>
      </c>
      <c r="B89" s="496">
        <v>1</v>
      </c>
      <c r="D89" s="575" t="s">
        <v>59</v>
      </c>
      <c r="E89" s="576"/>
      <c r="F89" s="687" t="s">
        <v>60</v>
      </c>
      <c r="G89" s="689"/>
    </row>
    <row r="90" spans="1:12" ht="27" customHeight="1">
      <c r="A90" s="497" t="s">
        <v>61</v>
      </c>
      <c r="B90" s="498">
        <v>1</v>
      </c>
      <c r="C90" s="577" t="s">
        <v>62</v>
      </c>
      <c r="D90" s="500" t="s">
        <v>63</v>
      </c>
      <c r="E90" s="501" t="s">
        <v>64</v>
      </c>
      <c r="F90" s="500" t="s">
        <v>63</v>
      </c>
      <c r="G90" s="578" t="s">
        <v>64</v>
      </c>
      <c r="I90" s="503" t="s">
        <v>65</v>
      </c>
    </row>
    <row r="91" spans="1:12" ht="26.25" customHeight="1">
      <c r="A91" s="497" t="s">
        <v>66</v>
      </c>
      <c r="B91" s="498">
        <v>1</v>
      </c>
      <c r="C91" s="579">
        <v>1</v>
      </c>
      <c r="D91" s="505"/>
      <c r="E91" s="506" t="str">
        <f>IF(ISBLANK(D91),"-",$D$101/$D$98*D91)</f>
        <v>-</v>
      </c>
      <c r="F91" s="505"/>
      <c r="G91" s="507" t="str">
        <f>IF(ISBLANK(F91),"-",$D$101/$F$98*F91)</f>
        <v>-</v>
      </c>
      <c r="I91" s="508"/>
    </row>
    <row r="92" spans="1:12" ht="26.25" customHeight="1">
      <c r="A92" s="497" t="s">
        <v>67</v>
      </c>
      <c r="B92" s="498">
        <v>1</v>
      </c>
      <c r="C92" s="564">
        <v>2</v>
      </c>
      <c r="D92" s="510"/>
      <c r="E92" s="511" t="str">
        <f>IF(ISBLANK(D92),"-",$D$101/$D$98*D92)</f>
        <v>-</v>
      </c>
      <c r="F92" s="510"/>
      <c r="G92" s="512" t="str">
        <f>IF(ISBLANK(F92),"-",$D$101/$F$98*F92)</f>
        <v>-</v>
      </c>
      <c r="I92" s="691" t="e">
        <f>ABS((F96/D96*D95)-F95)/D95</f>
        <v>#DIV/0!</v>
      </c>
    </row>
    <row r="93" spans="1:12" ht="26.25" customHeight="1">
      <c r="A93" s="497" t="s">
        <v>68</v>
      </c>
      <c r="B93" s="498">
        <v>1</v>
      </c>
      <c r="C93" s="564">
        <v>3</v>
      </c>
      <c r="D93" s="510"/>
      <c r="E93" s="511" t="str">
        <f>IF(ISBLANK(D93),"-",$D$101/$D$98*D93)</f>
        <v>-</v>
      </c>
      <c r="F93" s="510"/>
      <c r="G93" s="512" t="str">
        <f>IF(ISBLANK(F93),"-",$D$101/$F$98*F93)</f>
        <v>-</v>
      </c>
      <c r="I93" s="691"/>
    </row>
    <row r="94" spans="1:12" ht="27" customHeight="1">
      <c r="A94" s="497" t="s">
        <v>69</v>
      </c>
      <c r="B94" s="498">
        <v>1</v>
      </c>
      <c r="C94" s="580">
        <v>4</v>
      </c>
      <c r="D94" s="515"/>
      <c r="E94" s="516" t="str">
        <f>IF(ISBLANK(D94),"-",$D$101/$D$98*D94)</f>
        <v>-</v>
      </c>
      <c r="F94" s="581"/>
      <c r="G94" s="517" t="str">
        <f>IF(ISBLANK(F94),"-",$D$101/$F$98*F94)</f>
        <v>-</v>
      </c>
      <c r="I94" s="518"/>
    </row>
    <row r="95" spans="1:12" ht="27" customHeight="1">
      <c r="A95" s="497" t="s">
        <v>70</v>
      </c>
      <c r="B95" s="498">
        <v>1</v>
      </c>
      <c r="C95" s="582" t="s">
        <v>71</v>
      </c>
      <c r="D95" s="583" t="e">
        <f>AVERAGE(D91:D94)</f>
        <v>#DIV/0!</v>
      </c>
      <c r="E95" s="521" t="e">
        <f>AVERAGE(E91:E94)</f>
        <v>#DIV/0!</v>
      </c>
      <c r="F95" s="584" t="e">
        <f>AVERAGE(F91:F94)</f>
        <v>#DIV/0!</v>
      </c>
      <c r="G95" s="585" t="e">
        <f>AVERAGE(G91:G94)</f>
        <v>#DIV/0!</v>
      </c>
    </row>
    <row r="96" spans="1:12" ht="26.25" customHeight="1">
      <c r="A96" s="497" t="s">
        <v>72</v>
      </c>
      <c r="B96" s="483">
        <v>1</v>
      </c>
      <c r="C96" s="586" t="s">
        <v>113</v>
      </c>
      <c r="D96" s="587"/>
      <c r="E96" s="513"/>
      <c r="F96" s="525"/>
    </row>
    <row r="97" spans="1:10" ht="26.25" customHeight="1">
      <c r="A97" s="497" t="s">
        <v>74</v>
      </c>
      <c r="B97" s="483">
        <v>1</v>
      </c>
      <c r="C97" s="588" t="s">
        <v>114</v>
      </c>
      <c r="D97" s="589">
        <f>D96*$B$87</f>
        <v>0</v>
      </c>
      <c r="E97" s="528"/>
      <c r="F97" s="527">
        <f>F96*$B$87</f>
        <v>0</v>
      </c>
    </row>
    <row r="98" spans="1:10" ht="19.5" customHeight="1">
      <c r="A98" s="497" t="s">
        <v>76</v>
      </c>
      <c r="B98" s="590">
        <f>(B97/B96)*(B95/B94)*(B93/B92)*(B91/B90)*B89</f>
        <v>1</v>
      </c>
      <c r="C98" s="588" t="s">
        <v>115</v>
      </c>
      <c r="D98" s="591">
        <f>D97*$B$83/100</f>
        <v>0</v>
      </c>
      <c r="E98" s="531"/>
      <c r="F98" s="530">
        <f>F97*$B$83/100</f>
        <v>0</v>
      </c>
    </row>
    <row r="99" spans="1:10" ht="19.5" customHeight="1">
      <c r="A99" s="692" t="s">
        <v>78</v>
      </c>
      <c r="B99" s="706"/>
      <c r="C99" s="588" t="s">
        <v>116</v>
      </c>
      <c r="D99" s="592">
        <f>D98/$B$98</f>
        <v>0</v>
      </c>
      <c r="E99" s="531"/>
      <c r="F99" s="534">
        <f>F98/$B$98</f>
        <v>0</v>
      </c>
      <c r="G99" s="593"/>
      <c r="H99" s="523"/>
    </row>
    <row r="100" spans="1:10" ht="19.5" customHeight="1">
      <c r="A100" s="694"/>
      <c r="B100" s="707"/>
      <c r="C100" s="588" t="s">
        <v>80</v>
      </c>
      <c r="D100" s="594">
        <f>$B$56/$B$116</f>
        <v>5.5555555555555552E-2</v>
      </c>
      <c r="F100" s="539"/>
      <c r="G100" s="595"/>
      <c r="H100" s="523"/>
    </row>
    <row r="101" spans="1:10" ht="18.75">
      <c r="C101" s="588" t="s">
        <v>81</v>
      </c>
      <c r="D101" s="589">
        <f>D100*$B$98</f>
        <v>5.5555555555555552E-2</v>
      </c>
      <c r="F101" s="539"/>
      <c r="G101" s="593"/>
      <c r="H101" s="523"/>
    </row>
    <row r="102" spans="1:10" ht="19.5" customHeight="1">
      <c r="C102" s="596" t="s">
        <v>82</v>
      </c>
      <c r="D102" s="597">
        <f>D101/B34</f>
        <v>5.5555555555555552E-2</v>
      </c>
      <c r="F102" s="543"/>
      <c r="G102" s="593"/>
      <c r="H102" s="523"/>
      <c r="J102" s="598"/>
    </row>
    <row r="103" spans="1:10" ht="18.75">
      <c r="C103" s="599" t="s">
        <v>117</v>
      </c>
      <c r="D103" s="600" t="e">
        <f>AVERAGE(E91:E94,G91:G94)</f>
        <v>#DIV/0!</v>
      </c>
      <c r="F103" s="543"/>
      <c r="G103" s="601"/>
      <c r="H103" s="523"/>
      <c r="J103" s="602"/>
    </row>
    <row r="104" spans="1:10" ht="18.75">
      <c r="C104" s="566" t="s">
        <v>84</v>
      </c>
      <c r="D104" s="603" t="e">
        <f>STDEV(E91:E94,G91:G94)/D103</f>
        <v>#DIV/0!</v>
      </c>
      <c r="F104" s="543"/>
      <c r="G104" s="593"/>
      <c r="H104" s="523"/>
      <c r="J104" s="602"/>
    </row>
    <row r="105" spans="1:10" ht="19.5" customHeight="1">
      <c r="C105" s="568" t="s">
        <v>20</v>
      </c>
      <c r="D105" s="604">
        <f>COUNT(E91:E94,G91:G94)</f>
        <v>0</v>
      </c>
      <c r="F105" s="543"/>
      <c r="G105" s="593"/>
      <c r="H105" s="523"/>
      <c r="J105" s="602"/>
    </row>
    <row r="106" spans="1:10" ht="19.5" customHeight="1">
      <c r="A106" s="547"/>
      <c r="B106" s="547"/>
      <c r="C106" s="547"/>
      <c r="D106" s="547"/>
      <c r="E106" s="547"/>
    </row>
    <row r="107" spans="1:10" ht="27" customHeight="1">
      <c r="A107" s="495" t="s">
        <v>118</v>
      </c>
      <c r="B107" s="496">
        <v>900</v>
      </c>
      <c r="C107" s="643" t="s">
        <v>119</v>
      </c>
      <c r="D107" s="643" t="s">
        <v>63</v>
      </c>
      <c r="E107" s="643" t="s">
        <v>120</v>
      </c>
      <c r="F107" s="605" t="s">
        <v>121</v>
      </c>
    </row>
    <row r="108" spans="1:10" ht="26.25" customHeight="1">
      <c r="A108" s="497" t="s">
        <v>122</v>
      </c>
      <c r="B108" s="498">
        <v>1</v>
      </c>
      <c r="C108" s="648">
        <v>1</v>
      </c>
      <c r="D108" s="649"/>
      <c r="E108" s="623" t="str">
        <f t="shared" ref="E108:E113" si="1">IF(ISBLANK(D108),"-",D108/$D$103*$D$100*$B$116)</f>
        <v>-</v>
      </c>
      <c r="F108" s="650" t="str">
        <f t="shared" ref="F108:F113" si="2">IF(ISBLANK(D108), "-", (E108/$B$56)*100)</f>
        <v>-</v>
      </c>
    </row>
    <row r="109" spans="1:10" ht="26.25" customHeight="1">
      <c r="A109" s="497" t="s">
        <v>95</v>
      </c>
      <c r="B109" s="498">
        <v>1</v>
      </c>
      <c r="C109" s="644">
        <v>2</v>
      </c>
      <c r="D109" s="646"/>
      <c r="E109" s="624" t="str">
        <f t="shared" si="1"/>
        <v>-</v>
      </c>
      <c r="F109" s="651" t="str">
        <f t="shared" si="2"/>
        <v>-</v>
      </c>
    </row>
    <row r="110" spans="1:10" ht="26.25" customHeight="1">
      <c r="A110" s="497" t="s">
        <v>96</v>
      </c>
      <c r="B110" s="498">
        <v>1</v>
      </c>
      <c r="C110" s="644">
        <v>3</v>
      </c>
      <c r="D110" s="646"/>
      <c r="E110" s="624" t="str">
        <f t="shared" si="1"/>
        <v>-</v>
      </c>
      <c r="F110" s="651" t="str">
        <f t="shared" si="2"/>
        <v>-</v>
      </c>
    </row>
    <row r="111" spans="1:10" ht="26.25" customHeight="1">
      <c r="A111" s="497" t="s">
        <v>97</v>
      </c>
      <c r="B111" s="498">
        <v>1</v>
      </c>
      <c r="C111" s="644">
        <v>4</v>
      </c>
      <c r="D111" s="646"/>
      <c r="E111" s="624" t="str">
        <f t="shared" si="1"/>
        <v>-</v>
      </c>
      <c r="F111" s="651" t="str">
        <f t="shared" si="2"/>
        <v>-</v>
      </c>
    </row>
    <row r="112" spans="1:10" ht="26.25" customHeight="1">
      <c r="A112" s="497" t="s">
        <v>98</v>
      </c>
      <c r="B112" s="498">
        <v>1</v>
      </c>
      <c r="C112" s="644">
        <v>5</v>
      </c>
      <c r="D112" s="646"/>
      <c r="E112" s="624" t="str">
        <f t="shared" si="1"/>
        <v>-</v>
      </c>
      <c r="F112" s="651" t="str">
        <f t="shared" si="2"/>
        <v>-</v>
      </c>
    </row>
    <row r="113" spans="1:10" ht="27" customHeight="1">
      <c r="A113" s="497" t="s">
        <v>100</v>
      </c>
      <c r="B113" s="498">
        <v>1</v>
      </c>
      <c r="C113" s="645">
        <v>6</v>
      </c>
      <c r="D113" s="647"/>
      <c r="E113" s="625" t="str">
        <f t="shared" si="1"/>
        <v>-</v>
      </c>
      <c r="F113" s="652" t="str">
        <f t="shared" si="2"/>
        <v>-</v>
      </c>
    </row>
    <row r="114" spans="1:10" ht="27" customHeight="1">
      <c r="A114" s="497" t="s">
        <v>101</v>
      </c>
      <c r="B114" s="498">
        <v>1</v>
      </c>
      <c r="C114" s="606"/>
      <c r="D114" s="564"/>
      <c r="E114" s="471"/>
      <c r="F114" s="653"/>
    </row>
    <row r="115" spans="1:10" ht="26.25" customHeight="1">
      <c r="A115" s="497" t="s">
        <v>102</v>
      </c>
      <c r="B115" s="498">
        <v>1</v>
      </c>
      <c r="C115" s="606"/>
      <c r="D115" s="630" t="s">
        <v>71</v>
      </c>
      <c r="E115" s="632" t="e">
        <f>AVERAGE(E108:E113)</f>
        <v>#DIV/0!</v>
      </c>
      <c r="F115" s="654" t="e">
        <f>AVERAGE(F108:F113)</f>
        <v>#DIV/0!</v>
      </c>
    </row>
    <row r="116" spans="1:10" ht="27" customHeight="1">
      <c r="A116" s="497" t="s">
        <v>103</v>
      </c>
      <c r="B116" s="529">
        <f>(B115/B114)*(B113/B112)*(B111/B110)*(B109/B108)*B107</f>
        <v>900</v>
      </c>
      <c r="C116" s="607"/>
      <c r="D116" s="631" t="s">
        <v>84</v>
      </c>
      <c r="E116" s="629" t="e">
        <f>STDEV(E108:E113)/E115</f>
        <v>#DIV/0!</v>
      </c>
      <c r="F116" s="608" t="e">
        <f>STDEV(F108:F113)/F115</f>
        <v>#DIV/0!</v>
      </c>
      <c r="I116" s="471"/>
    </row>
    <row r="117" spans="1:10" ht="27" customHeight="1">
      <c r="A117" s="692" t="s">
        <v>78</v>
      </c>
      <c r="B117" s="693"/>
      <c r="C117" s="609"/>
      <c r="D117" s="568" t="s">
        <v>20</v>
      </c>
      <c r="E117" s="634">
        <f>COUNT(E108:E113)</f>
        <v>0</v>
      </c>
      <c r="F117" s="635">
        <f>COUNT(F108:F113)</f>
        <v>0</v>
      </c>
      <c r="I117" s="471"/>
      <c r="J117" s="602"/>
    </row>
    <row r="118" spans="1:10" ht="26.25" customHeight="1">
      <c r="A118" s="694"/>
      <c r="B118" s="695"/>
      <c r="C118" s="471"/>
      <c r="D118" s="633"/>
      <c r="E118" s="672" t="s">
        <v>123</v>
      </c>
      <c r="F118" s="673"/>
      <c r="G118" s="471"/>
      <c r="H118" s="471"/>
      <c r="I118" s="471"/>
    </row>
    <row r="119" spans="1:10" ht="25.5" customHeight="1">
      <c r="A119" s="618"/>
      <c r="B119" s="493"/>
      <c r="C119" s="471"/>
      <c r="D119" s="631" t="s">
        <v>124</v>
      </c>
      <c r="E119" s="636">
        <f>MIN(E108:E113)</f>
        <v>0</v>
      </c>
      <c r="F119" s="655">
        <f>MIN(F108:F113)</f>
        <v>0</v>
      </c>
      <c r="G119" s="471"/>
      <c r="H119" s="471"/>
      <c r="I119" s="471"/>
    </row>
    <row r="120" spans="1:10" ht="24" customHeight="1">
      <c r="A120" s="618"/>
      <c r="B120" s="493"/>
      <c r="C120" s="471"/>
      <c r="D120" s="540" t="s">
        <v>125</v>
      </c>
      <c r="E120" s="637">
        <f>MAX(E108:E113)</f>
        <v>0</v>
      </c>
      <c r="F120" s="656">
        <f>MAX(F108:F113)</f>
        <v>0</v>
      </c>
      <c r="G120" s="471"/>
      <c r="H120" s="471"/>
      <c r="I120" s="471"/>
    </row>
    <row r="121" spans="1:10" ht="27" customHeight="1">
      <c r="A121" s="618"/>
      <c r="B121" s="493"/>
      <c r="C121" s="471"/>
      <c r="D121" s="471"/>
      <c r="E121" s="471"/>
      <c r="F121" s="564"/>
      <c r="G121" s="471"/>
      <c r="H121" s="471"/>
      <c r="I121" s="471"/>
    </row>
    <row r="122" spans="1:10" ht="25.5" customHeight="1">
      <c r="A122" s="618"/>
      <c r="B122" s="493"/>
      <c r="C122" s="471"/>
      <c r="D122" s="471"/>
      <c r="E122" s="471"/>
      <c r="F122" s="564"/>
      <c r="G122" s="471"/>
      <c r="H122" s="471"/>
      <c r="I122" s="471"/>
    </row>
    <row r="123" spans="1:10" ht="18.75">
      <c r="A123" s="618"/>
      <c r="B123" s="493"/>
      <c r="C123" s="471"/>
      <c r="D123" s="471"/>
      <c r="E123" s="471"/>
      <c r="F123" s="564"/>
      <c r="G123" s="471"/>
      <c r="H123" s="471"/>
      <c r="I123" s="471"/>
    </row>
    <row r="124" spans="1:10" ht="45.75" customHeight="1">
      <c r="A124" s="481" t="s">
        <v>106</v>
      </c>
      <c r="B124" s="570" t="s">
        <v>126</v>
      </c>
      <c r="C124" s="704" t="str">
        <f>B26</f>
        <v>Nevirapine</v>
      </c>
      <c r="D124" s="704"/>
      <c r="E124" s="571" t="s">
        <v>127</v>
      </c>
      <c r="F124" s="571"/>
      <c r="G124" s="657" t="e">
        <f>F115</f>
        <v>#DIV/0!</v>
      </c>
      <c r="H124" s="471"/>
      <c r="I124" s="471"/>
    </row>
    <row r="125" spans="1:10" ht="45.75" customHeight="1">
      <c r="A125" s="481"/>
      <c r="B125" s="570" t="s">
        <v>128</v>
      </c>
      <c r="C125" s="482" t="s">
        <v>129</v>
      </c>
      <c r="D125" s="657">
        <f>MIN(F108:F113)</f>
        <v>0</v>
      </c>
      <c r="E125" s="582" t="s">
        <v>130</v>
      </c>
      <c r="F125" s="657">
        <f>MAX(F108:F113)</f>
        <v>0</v>
      </c>
      <c r="G125" s="572"/>
      <c r="H125" s="471"/>
      <c r="I125" s="471"/>
    </row>
    <row r="126" spans="1:10" ht="19.5" customHeight="1">
      <c r="A126" s="610"/>
      <c r="B126" s="610"/>
      <c r="C126" s="611"/>
      <c r="D126" s="611"/>
      <c r="E126" s="611"/>
      <c r="F126" s="611"/>
      <c r="G126" s="611"/>
      <c r="H126" s="611"/>
    </row>
    <row r="127" spans="1:10" ht="18.75">
      <c r="B127" s="705" t="s">
        <v>26</v>
      </c>
      <c r="C127" s="705"/>
      <c r="E127" s="577" t="s">
        <v>27</v>
      </c>
      <c r="F127" s="612"/>
      <c r="G127" s="705" t="s">
        <v>28</v>
      </c>
      <c r="H127" s="705"/>
    </row>
    <row r="128" spans="1:10" ht="69.95" customHeight="1">
      <c r="A128" s="613" t="s">
        <v>29</v>
      </c>
      <c r="B128" s="614"/>
      <c r="C128" s="614"/>
      <c r="E128" s="614"/>
      <c r="F128" s="471"/>
      <c r="G128" s="615"/>
      <c r="H128" s="615"/>
    </row>
    <row r="129" spans="1:9" ht="69.95" customHeight="1">
      <c r="A129" s="613" t="s">
        <v>30</v>
      </c>
      <c r="B129" s="616"/>
      <c r="C129" s="616"/>
      <c r="E129" s="616"/>
      <c r="F129" s="471"/>
      <c r="G129" s="617"/>
      <c r="H129" s="617"/>
    </row>
    <row r="130" spans="1:9" ht="18.75">
      <c r="A130" s="563"/>
      <c r="B130" s="563"/>
      <c r="C130" s="564"/>
      <c r="D130" s="564"/>
      <c r="E130" s="564"/>
      <c r="F130" s="567"/>
      <c r="G130" s="564"/>
      <c r="H130" s="564"/>
      <c r="I130" s="471"/>
    </row>
    <row r="131" spans="1:9" ht="18.75">
      <c r="A131" s="563"/>
      <c r="B131" s="563"/>
      <c r="C131" s="564"/>
      <c r="D131" s="564"/>
      <c r="E131" s="564"/>
      <c r="F131" s="567"/>
      <c r="G131" s="564"/>
      <c r="H131" s="564"/>
      <c r="I131" s="471"/>
    </row>
    <row r="132" spans="1:9" ht="18.75">
      <c r="A132" s="563"/>
      <c r="B132" s="563"/>
      <c r="C132" s="564"/>
      <c r="D132" s="564"/>
      <c r="E132" s="564"/>
      <c r="F132" s="567"/>
      <c r="G132" s="564"/>
      <c r="H132" s="564"/>
      <c r="I132" s="471"/>
    </row>
    <row r="133" spans="1:9" ht="18.75">
      <c r="A133" s="563"/>
      <c r="B133" s="563"/>
      <c r="C133" s="564"/>
      <c r="D133" s="564"/>
      <c r="E133" s="564"/>
      <c r="F133" s="567"/>
      <c r="G133" s="564"/>
      <c r="H133" s="564"/>
      <c r="I133" s="471"/>
    </row>
    <row r="134" spans="1:9" ht="18.75">
      <c r="A134" s="563"/>
      <c r="B134" s="563"/>
      <c r="C134" s="564"/>
      <c r="D134" s="564"/>
      <c r="E134" s="564"/>
      <c r="F134" s="567"/>
      <c r="G134" s="564"/>
      <c r="H134" s="564"/>
      <c r="I134" s="471"/>
    </row>
    <row r="135" spans="1:9" ht="18.75">
      <c r="A135" s="563"/>
      <c r="B135" s="563"/>
      <c r="C135" s="564"/>
      <c r="D135" s="564"/>
      <c r="E135" s="564"/>
      <c r="F135" s="567"/>
      <c r="G135" s="564"/>
      <c r="H135" s="564"/>
      <c r="I135" s="471"/>
    </row>
    <row r="136" spans="1:9" ht="18.75">
      <c r="A136" s="563"/>
      <c r="B136" s="563"/>
      <c r="C136" s="564"/>
      <c r="D136" s="564"/>
      <c r="E136" s="564"/>
      <c r="F136" s="567"/>
      <c r="G136" s="564"/>
      <c r="H136" s="564"/>
      <c r="I136" s="471"/>
    </row>
    <row r="137" spans="1:9" ht="18.75">
      <c r="A137" s="563"/>
      <c r="B137" s="563"/>
      <c r="C137" s="564"/>
      <c r="D137" s="564"/>
      <c r="E137" s="564"/>
      <c r="F137" s="567"/>
      <c r="G137" s="564"/>
      <c r="H137" s="564"/>
      <c r="I137" s="471"/>
    </row>
    <row r="138" spans="1:9" ht="18.75">
      <c r="A138" s="563"/>
      <c r="B138" s="563"/>
      <c r="C138" s="564"/>
      <c r="D138" s="564"/>
      <c r="E138" s="564"/>
      <c r="F138" s="567"/>
      <c r="G138" s="564"/>
      <c r="H138" s="564"/>
      <c r="I138" s="471"/>
    </row>
    <row r="250" spans="1:1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Uniformity</vt:lpstr>
      <vt:lpstr>SST Lam</vt:lpstr>
      <vt:lpstr>SST Zido</vt:lpstr>
      <vt:lpstr>SST Nev</vt:lpstr>
      <vt:lpstr>Lamivudine</vt:lpstr>
      <vt:lpstr>Zidovudine</vt:lpstr>
      <vt:lpstr>Nevirapine</vt:lpstr>
      <vt:lpstr>Lamivudine!Print_Area</vt:lpstr>
      <vt:lpstr>Nevirapine!Print_Area</vt:lpstr>
      <vt:lpstr>'SST Nev'!Print_Area</vt:lpstr>
      <vt:lpstr>'SST Zido'!Print_Area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</cp:lastModifiedBy>
  <cp:lastPrinted>2016-11-11T06:56:21Z</cp:lastPrinted>
  <dcterms:created xsi:type="dcterms:W3CDTF">2005-07-05T10:19:27Z</dcterms:created>
  <dcterms:modified xsi:type="dcterms:W3CDTF">2016-11-11T06:56:24Z</dcterms:modified>
</cp:coreProperties>
</file>