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4"/>
  </bookViews>
  <sheets>
    <sheet name="Uniformity" sheetId="2" r:id="rId1"/>
    <sheet name="SST Lam" sheetId="5" r:id="rId2"/>
    <sheet name="SST Zido" sheetId="6" r:id="rId3"/>
    <sheet name="Lamivudine" sheetId="3" r:id="rId4"/>
    <sheet name="Zidovudine" sheetId="4" r:id="rId5"/>
  </sheets>
  <externalReferences>
    <externalReference r:id="rId6"/>
  </externalReferences>
  <definedNames>
    <definedName name="_xlnm.Print_Area" localSheetId="3">Lamivudine!$A$1:$H$131</definedName>
    <definedName name="_xlnm.Print_Area" localSheetId="2">'SST Zido'!$A$1:$G$48</definedName>
    <definedName name="_xlnm.Print_Area" localSheetId="0">Uniformity!$A$1:$F$54</definedName>
    <definedName name="_xlnm.Print_Area" localSheetId="4">Zidovudine!$A$1:$H$130</definedName>
  </definedNames>
  <calcPr calcId="124519"/>
</workbook>
</file>

<file path=xl/calcChain.xml><?xml version="1.0" encoding="utf-8"?>
<calcChain xmlns="http://schemas.openxmlformats.org/spreadsheetml/2006/main">
  <c r="B29" i="6"/>
  <c r="B28" i="5"/>
  <c r="B6" i="6" l="1"/>
  <c r="B6" i="5"/>
  <c r="B7" s="1"/>
  <c r="B23" i="4"/>
  <c r="B22"/>
  <c r="B40" i="6"/>
  <c r="E38"/>
  <c r="D38"/>
  <c r="C38"/>
  <c r="B38"/>
  <c r="B39" s="1"/>
  <c r="B18"/>
  <c r="B17"/>
  <c r="F16"/>
  <c r="E16"/>
  <c r="D16"/>
  <c r="C16"/>
  <c r="B16"/>
  <c r="B7"/>
  <c r="B5"/>
  <c r="B39" i="5"/>
  <c r="E37"/>
  <c r="D37"/>
  <c r="C37"/>
  <c r="B37"/>
  <c r="B38" s="1"/>
  <c r="B18"/>
  <c r="E16"/>
  <c r="D16"/>
  <c r="C16"/>
  <c r="B16"/>
  <c r="B17" s="1"/>
  <c r="B5"/>
  <c r="D68" i="4"/>
  <c r="D64"/>
  <c r="D60"/>
  <c r="C124"/>
  <c r="B116"/>
  <c r="D100" s="1"/>
  <c r="B98"/>
  <c r="F97"/>
  <c r="F95"/>
  <c r="D95"/>
  <c r="I92" s="1"/>
  <c r="B87"/>
  <c r="D97" s="1"/>
  <c r="D98" s="1"/>
  <c r="B83"/>
  <c r="B81"/>
  <c r="B80"/>
  <c r="B79"/>
  <c r="C76"/>
  <c r="B68"/>
  <c r="B57"/>
  <c r="C56"/>
  <c r="B55"/>
  <c r="B45"/>
  <c r="D48" s="1"/>
  <c r="F42"/>
  <c r="D42"/>
  <c r="I39" s="1"/>
  <c r="B34"/>
  <c r="B30"/>
  <c r="C124" i="3"/>
  <c r="B116"/>
  <c r="D100" s="1"/>
  <c r="B98"/>
  <c r="F95"/>
  <c r="D95"/>
  <c r="B87"/>
  <c r="F97" s="1"/>
  <c r="B83"/>
  <c r="B79"/>
  <c r="C76"/>
  <c r="B68"/>
  <c r="B57"/>
  <c r="C56"/>
  <c r="B55"/>
  <c r="B45"/>
  <c r="D48" s="1"/>
  <c r="F44"/>
  <c r="F42"/>
  <c r="D42"/>
  <c r="I39"/>
  <c r="B34"/>
  <c r="B30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D101" i="4" l="1"/>
  <c r="G92" s="1"/>
  <c r="F98"/>
  <c r="F99" s="1"/>
  <c r="D99"/>
  <c r="E91"/>
  <c r="I92" i="3"/>
  <c r="D97"/>
  <c r="D101"/>
  <c r="D102" s="1"/>
  <c r="D49" i="4"/>
  <c r="F44"/>
  <c r="F45" s="1"/>
  <c r="D44"/>
  <c r="D45" s="1"/>
  <c r="G93"/>
  <c r="G94"/>
  <c r="E93"/>
  <c r="E94"/>
  <c r="D44" i="3"/>
  <c r="D45" s="1"/>
  <c r="D49"/>
  <c r="D98"/>
  <c r="F98"/>
  <c r="F45"/>
  <c r="B69" i="4"/>
  <c r="B69" i="3"/>
  <c r="E92" i="4" l="1"/>
  <c r="G91"/>
  <c r="G95" s="1"/>
  <c r="D102"/>
  <c r="G41"/>
  <c r="G38"/>
  <c r="G40"/>
  <c r="E41"/>
  <c r="E40"/>
  <c r="F46"/>
  <c r="G39"/>
  <c r="E39"/>
  <c r="D46"/>
  <c r="E38"/>
  <c r="G42"/>
  <c r="E38" i="3"/>
  <c r="E41"/>
  <c r="E39"/>
  <c r="D46"/>
  <c r="E40"/>
  <c r="F99"/>
  <c r="G92"/>
  <c r="G94"/>
  <c r="G91"/>
  <c r="G93"/>
  <c r="E94"/>
  <c r="E91"/>
  <c r="E93"/>
  <c r="D99"/>
  <c r="E92"/>
  <c r="G40"/>
  <c r="F46"/>
  <c r="G39"/>
  <c r="G41"/>
  <c r="G38"/>
  <c r="D103" i="4" l="1"/>
  <c r="E110" s="1"/>
  <c r="F110" s="1"/>
  <c r="D105"/>
  <c r="E95"/>
  <c r="E42"/>
  <c r="D50"/>
  <c r="D52"/>
  <c r="E42" i="3"/>
  <c r="G42"/>
  <c r="D52"/>
  <c r="D103"/>
  <c r="D105"/>
  <c r="E95"/>
  <c r="D50"/>
  <c r="G95"/>
  <c r="E108" i="4" l="1"/>
  <c r="D104"/>
  <c r="E113"/>
  <c r="F113" s="1"/>
  <c r="E111"/>
  <c r="F111" s="1"/>
  <c r="E112"/>
  <c r="F112" s="1"/>
  <c r="E109"/>
  <c r="F109" s="1"/>
  <c r="G69"/>
  <c r="H69" s="1"/>
  <c r="G68"/>
  <c r="H68" s="1"/>
  <c r="G60"/>
  <c r="G61"/>
  <c r="H61" s="1"/>
  <c r="G62"/>
  <c r="H62" s="1"/>
  <c r="G65"/>
  <c r="H65" s="1"/>
  <c r="G66"/>
  <c r="H66" s="1"/>
  <c r="G71"/>
  <c r="H71" s="1"/>
  <c r="G67"/>
  <c r="H67" s="1"/>
  <c r="G63"/>
  <c r="H63" s="1"/>
  <c r="G64"/>
  <c r="H64" s="1"/>
  <c r="D51"/>
  <c r="G70"/>
  <c r="H70" s="1"/>
  <c r="D51" i="3"/>
  <c r="G60"/>
  <c r="G69"/>
  <c r="H69" s="1"/>
  <c r="G68"/>
  <c r="H68" s="1"/>
  <c r="G64"/>
  <c r="H64" s="1"/>
  <c r="G65"/>
  <c r="H65" s="1"/>
  <c r="G67"/>
  <c r="H67" s="1"/>
  <c r="G70"/>
  <c r="H70" s="1"/>
  <c r="G62"/>
  <c r="H62" s="1"/>
  <c r="G71"/>
  <c r="H71" s="1"/>
  <c r="G63"/>
  <c r="H63" s="1"/>
  <c r="G61"/>
  <c r="H61" s="1"/>
  <c r="G66"/>
  <c r="H66" s="1"/>
  <c r="E113"/>
  <c r="F113" s="1"/>
  <c r="E111"/>
  <c r="F111" s="1"/>
  <c r="E109"/>
  <c r="F109" s="1"/>
  <c r="D104"/>
  <c r="E112"/>
  <c r="F112" s="1"/>
  <c r="E110"/>
  <c r="F110" s="1"/>
  <c r="E108"/>
  <c r="E115" i="4" l="1"/>
  <c r="E116" s="1"/>
  <c r="E120"/>
  <c r="E117"/>
  <c r="F108"/>
  <c r="D125" s="1"/>
  <c r="E119"/>
  <c r="H60"/>
  <c r="G74"/>
  <c r="G72"/>
  <c r="G73" s="1"/>
  <c r="E120" i="3"/>
  <c r="E117"/>
  <c r="F108"/>
  <c r="E119"/>
  <c r="E115"/>
  <c r="E116" s="1"/>
  <c r="H60"/>
  <c r="G74"/>
  <c r="G72"/>
  <c r="G73" s="1"/>
  <c r="F125" i="4" l="1"/>
  <c r="F115"/>
  <c r="G124" s="1"/>
  <c r="F120"/>
  <c r="F119"/>
  <c r="F117"/>
  <c r="H74"/>
  <c r="H72"/>
  <c r="G76" s="1"/>
  <c r="D125" i="3"/>
  <c r="F115"/>
  <c r="F125"/>
  <c r="F120"/>
  <c r="F117"/>
  <c r="F119"/>
  <c r="H72"/>
  <c r="G76" s="1"/>
  <c r="H74"/>
  <c r="F116" i="4" l="1"/>
  <c r="H73"/>
  <c r="H73" i="3"/>
  <c r="G124"/>
  <c r="F116"/>
</calcChain>
</file>

<file path=xl/sharedStrings.xml><?xml version="1.0" encoding="utf-8"?>
<sst xmlns="http://schemas.openxmlformats.org/spreadsheetml/2006/main" count="453" uniqueCount="140">
  <si>
    <t>HPLC System Suitability Report</t>
  </si>
  <si>
    <t>Analysis Data</t>
  </si>
  <si>
    <t>Assay</t>
  </si>
  <si>
    <t>Sample(s)</t>
  </si>
  <si>
    <t>Reference Substance:</t>
  </si>
  <si>
    <t>LAMIVUDINE 150MG &amp; ZIDOVUDINE 300MG TABLETS</t>
  </si>
  <si>
    <t>% age Purity:</t>
  </si>
  <si>
    <t>NDQB201610191</t>
  </si>
  <si>
    <t>Weight (mg):</t>
  </si>
  <si>
    <t xml:space="preserve">LAMIVUDINE  &amp; ZIDOVUDINE </t>
  </si>
  <si>
    <t>Standard Conc (mg/mL):</t>
  </si>
  <si>
    <t>Each film coated tablet contains LAMIVUDINE USP 150 mg 
ZIDOVUDINE USP 300 mg</t>
  </si>
  <si>
    <t>2016-10-26 09:15:13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</si>
  <si>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</si>
  <si>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</si>
  <si>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</si>
  <si>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</si>
  <si>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</si>
  <si>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</si>
  <si>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</si>
  <si>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</si>
  <si>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</si>
  <si>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</si>
  <si>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</si>
  <si>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</si>
  <si>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</si>
  <si>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</si>
  <si>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</si>
  <si>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</si>
  <si>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</si>
  <si>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</si>
  <si>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</si>
  <si>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</si>
  <si>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</si>
  <si>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</si>
  <si>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</si>
  <si>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</si>
  <si>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</si>
  <si>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</si>
  <si>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</si>
  <si>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</si>
  <si>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</si>
  <si>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</si>
  <si>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</si>
  <si>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</si>
  <si>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</si>
  <si>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</si>
  <si>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</si>
  <si>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</si>
  <si>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</si>
  <si>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</si>
  <si>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</si>
  <si>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</si>
  <si>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</si>
  <si>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</si>
  <si>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</si>
  <si>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</si>
  <si>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</si>
  <si>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</si>
  <si>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</si>
  <si>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</si>
  <si>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</si>
  <si>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</si>
  <si>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</si>
  <si>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</si>
  <si>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</si>
  <si>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</si>
  <si>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</si>
  <si>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</si>
  <si>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</si>
  <si>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</si>
  <si>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</si>
  <si>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</si>
  <si>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</si>
  <si>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</si>
  <si>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</si>
  <si>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</si>
  <si>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</si>
  <si>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</si>
  <si>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</si>
  <si>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</si>
  <si>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</si>
  <si>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</si>
  <si>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</si>
  <si>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</si>
  <si>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</si>
  <si>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</si>
  <si>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</si>
  <si>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</si>
  <si>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</si>
  <si>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</si>
  <si>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</si>
  <si>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</si>
  <si>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</si>
  <si>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</si>
  <si>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</si>
  <si>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</si>
  <si>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</si>
  <si>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</si>
  <si>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</si>
  <si>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</si>
  <si>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</si>
  <si>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</si>
  <si>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</si>
  <si>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</si>
  <si>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</si>
  <si>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</si>
  <si>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</si>
  <si>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</si>
  <si>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</si>
  <si>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</si>
  <si>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</si>
  <si>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</si>
  <si>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</si>
  <si>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</si>
  <si>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</si>
  <si>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</si>
  <si>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</si>
  <si>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</si>
  <si>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</si>
  <si>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</si>
  <si>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</si>
  <si>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</si>
  <si>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</si>
  <si>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</si>
  <si>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</si>
  <si>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</si>
  <si>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</si>
  <si>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</si>
  <si>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</si>
  <si>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</si>
  <si>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</si>
  <si>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Zidovudine</t>
  </si>
  <si>
    <t>Resolution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</si>
  <si>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3.0</t>
    </r>
  </si>
  <si>
    <t>LAMIVUDINE / ZIDOVUDINE  TABLETS 150 MG / 300 MG</t>
  </si>
  <si>
    <t>Lot IOM388</t>
  </si>
  <si>
    <t>Z1-1</t>
  </si>
  <si>
    <t>LAMIVUDINE  / ZIDOVUDINE  TABLETS 150 MG / 300 MG</t>
  </si>
  <si>
    <t>NDQE201607029</t>
  </si>
</sst>
</file>

<file path=xl/styles.xml><?xml version="1.0" encoding="utf-8"?>
<styleSheet xmlns="http://schemas.openxmlformats.org/spreadsheetml/2006/main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2" borderId="0"/>
  </cellStyleXfs>
  <cellXfs count="51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5" fillId="2" borderId="57" xfId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1018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iformity"/>
      <sheetName val="SST Lam"/>
      <sheetName val="SST Zido"/>
      <sheetName val="SST Nev"/>
      <sheetName val="Lamivudine"/>
      <sheetName val="Zidovudine"/>
      <sheetName val="Nevirapin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8">
          <cell r="B28">
            <v>99.3</v>
          </cell>
        </row>
      </sheetData>
      <sheetData sheetId="5">
        <row r="28">
          <cell r="B28">
            <v>99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workbookViewId="0">
      <selection activeCell="D3" sqref="D3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471" t="s">
        <v>31</v>
      </c>
      <c r="B11" s="472"/>
      <c r="C11" s="472"/>
      <c r="D11" s="472"/>
      <c r="E11" s="472"/>
      <c r="F11" s="473"/>
      <c r="G11" s="43"/>
    </row>
    <row r="12" spans="1:7" ht="16.5" customHeight="1">
      <c r="A12" s="470" t="s">
        <v>32</v>
      </c>
      <c r="B12" s="470"/>
      <c r="C12" s="470"/>
      <c r="D12" s="470"/>
      <c r="E12" s="470"/>
      <c r="F12" s="470"/>
      <c r="G12" s="42"/>
    </row>
    <row r="14" spans="1:7" ht="16.5" customHeight="1">
      <c r="A14" s="475" t="s">
        <v>33</v>
      </c>
      <c r="B14" s="475"/>
      <c r="C14" s="12" t="s">
        <v>5</v>
      </c>
    </row>
    <row r="15" spans="1:7" ht="16.5" customHeight="1">
      <c r="A15" s="475" t="s">
        <v>34</v>
      </c>
      <c r="B15" s="475"/>
      <c r="C15" s="12" t="s">
        <v>7</v>
      </c>
    </row>
    <row r="16" spans="1:7" ht="16.5" customHeight="1">
      <c r="A16" s="475" t="s">
        <v>35</v>
      </c>
      <c r="B16" s="475"/>
      <c r="C16" s="12" t="s">
        <v>9</v>
      </c>
    </row>
    <row r="17" spans="1:5" ht="16.5" customHeight="1">
      <c r="A17" s="475" t="s">
        <v>36</v>
      </c>
      <c r="B17" s="475"/>
      <c r="C17" s="12" t="s">
        <v>11</v>
      </c>
    </row>
    <row r="18" spans="1:5" ht="16.5" customHeight="1">
      <c r="A18" s="475" t="s">
        <v>37</v>
      </c>
      <c r="B18" s="475"/>
      <c r="C18" s="49" t="s">
        <v>12</v>
      </c>
    </row>
    <row r="19" spans="1:5" ht="16.5" customHeight="1">
      <c r="A19" s="475" t="s">
        <v>38</v>
      </c>
      <c r="B19" s="475"/>
      <c r="C19" s="49" t="str">
        <f>#REF!</f>
        <v>0</v>
      </c>
    </row>
    <row r="20" spans="1:5" ht="16.5" customHeight="1">
      <c r="A20" s="14"/>
      <c r="B20" s="14"/>
      <c r="C20" s="29"/>
    </row>
    <row r="21" spans="1:5" ht="16.5" customHeight="1">
      <c r="A21" s="470" t="s">
        <v>1</v>
      </c>
      <c r="B21" s="470"/>
      <c r="C21" s="11" t="s">
        <v>39</v>
      </c>
      <c r="D21" s="18"/>
    </row>
    <row r="22" spans="1:5" ht="15.75" customHeight="1">
      <c r="A22" s="474"/>
      <c r="B22" s="474"/>
      <c r="C22" s="9"/>
      <c r="D22" s="474"/>
      <c r="E22" s="474"/>
    </row>
    <row r="23" spans="1:5" ht="33.75" customHeight="1">
      <c r="C23" s="38" t="s">
        <v>40</v>
      </c>
      <c r="D23" s="37" t="s">
        <v>41</v>
      </c>
      <c r="E23" s="4"/>
    </row>
    <row r="24" spans="1:5" ht="15.75" customHeight="1">
      <c r="C24" s="47">
        <v>742.19</v>
      </c>
      <c r="D24" s="39">
        <f t="shared" ref="D24:D43" si="0">(C24-$C$46)/$C$46</f>
        <v>3.4591549981306002E-3</v>
      </c>
      <c r="E24" s="5"/>
    </row>
    <row r="25" spans="1:5" ht="15.75" customHeight="1">
      <c r="C25" s="47">
        <v>736.25</v>
      </c>
      <c r="D25" s="40">
        <f t="shared" si="0"/>
        <v>-4.5718712629196998E-3</v>
      </c>
      <c r="E25" s="5"/>
    </row>
    <row r="26" spans="1:5" ht="15.75" customHeight="1">
      <c r="C26" s="47">
        <v>737.46</v>
      </c>
      <c r="D26" s="40">
        <f t="shared" si="0"/>
        <v>-2.9359214690020002E-3</v>
      </c>
      <c r="E26" s="5"/>
    </row>
    <row r="27" spans="1:5" ht="15.75" customHeight="1">
      <c r="C27" s="47">
        <v>733.86</v>
      </c>
      <c r="D27" s="40">
        <f t="shared" si="0"/>
        <v>-7.8032101120627997E-3</v>
      </c>
      <c r="E27" s="5"/>
    </row>
    <row r="28" spans="1:5" ht="15.75" customHeight="1">
      <c r="C28" s="47">
        <v>740.32</v>
      </c>
      <c r="D28" s="40">
        <f t="shared" si="0"/>
        <v>9.3086895298518995E-4</v>
      </c>
      <c r="E28" s="5"/>
    </row>
    <row r="29" spans="1:5" ht="15.75" customHeight="1">
      <c r="C29" s="47">
        <v>740.58</v>
      </c>
      <c r="D29" s="40">
        <f t="shared" si="0"/>
        <v>1.2823953549840001E-3</v>
      </c>
      <c r="E29" s="5"/>
    </row>
    <row r="30" spans="1:5" ht="15.75" customHeight="1">
      <c r="C30" s="47">
        <v>746.9</v>
      </c>
      <c r="D30" s="40">
        <f t="shared" si="0"/>
        <v>9.8271909728016998E-3</v>
      </c>
      <c r="E30" s="5"/>
    </row>
    <row r="31" spans="1:5" ht="15.75" customHeight="1">
      <c r="C31" s="47">
        <v>743.06</v>
      </c>
      <c r="D31" s="40">
        <f t="shared" si="0"/>
        <v>4.6354164202035003E-3</v>
      </c>
      <c r="E31" s="5"/>
    </row>
    <row r="32" spans="1:5" ht="15.75" customHeight="1">
      <c r="C32" s="47">
        <v>732.56</v>
      </c>
      <c r="D32" s="40">
        <f t="shared" si="0"/>
        <v>-9.5608421220571005E-3</v>
      </c>
      <c r="E32" s="5"/>
    </row>
    <row r="33" spans="1:7" ht="15.75" customHeight="1">
      <c r="C33" s="47">
        <v>744.55</v>
      </c>
      <c r="D33" s="40">
        <f t="shared" si="0"/>
        <v>6.6499331085814999E-3</v>
      </c>
      <c r="E33" s="5"/>
    </row>
    <row r="34" spans="1:7" ht="15.75" customHeight="1">
      <c r="C34" s="47">
        <v>734.87</v>
      </c>
      <c r="D34" s="40">
        <f t="shared" si="0"/>
        <v>-6.4376652427596001E-3</v>
      </c>
      <c r="E34" s="5"/>
    </row>
    <row r="35" spans="1:7" ht="15.75" customHeight="1">
      <c r="C35" s="47">
        <v>741.23</v>
      </c>
      <c r="D35" s="40">
        <f t="shared" si="0"/>
        <v>2.1612113599811002E-3</v>
      </c>
      <c r="E35" s="5"/>
    </row>
    <row r="36" spans="1:7" ht="15.75" customHeight="1">
      <c r="C36" s="47">
        <v>740.45</v>
      </c>
      <c r="D36" s="40">
        <f t="shared" si="0"/>
        <v>1.1066321539846E-3</v>
      </c>
      <c r="E36" s="5"/>
    </row>
    <row r="37" spans="1:7" ht="15.75" customHeight="1">
      <c r="C37" s="47">
        <v>733.95</v>
      </c>
      <c r="D37" s="40">
        <f t="shared" si="0"/>
        <v>-7.6815278959861998E-3</v>
      </c>
      <c r="E37" s="5"/>
    </row>
    <row r="38" spans="1:7" ht="15.75" customHeight="1">
      <c r="C38" s="47">
        <v>740.85</v>
      </c>
      <c r="D38" s="40">
        <f t="shared" si="0"/>
        <v>1.6474420032135E-3</v>
      </c>
      <c r="E38" s="5"/>
    </row>
    <row r="39" spans="1:7" ht="15.75" customHeight="1">
      <c r="C39" s="47">
        <v>748.59</v>
      </c>
      <c r="D39" s="40">
        <f t="shared" si="0"/>
        <v>1.2112112585794E-2</v>
      </c>
      <c r="E39" s="5"/>
    </row>
    <row r="40" spans="1:7" ht="15.75" customHeight="1">
      <c r="C40" s="47">
        <v>728.29</v>
      </c>
      <c r="D40" s="40">
        <f t="shared" si="0"/>
        <v>-1.5333987262575999E-2</v>
      </c>
      <c r="E40" s="5"/>
    </row>
    <row r="41" spans="1:7" ht="15.75" customHeight="1">
      <c r="C41" s="47">
        <v>742.55</v>
      </c>
      <c r="D41" s="40">
        <f t="shared" si="0"/>
        <v>3.9458838624366003E-3</v>
      </c>
      <c r="E41" s="5"/>
    </row>
    <row r="42" spans="1:7" ht="15.75" customHeight="1">
      <c r="C42" s="47">
        <v>738.78</v>
      </c>
      <c r="D42" s="40">
        <f t="shared" si="0"/>
        <v>-1.1512489665465001E-3</v>
      </c>
      <c r="E42" s="5"/>
    </row>
    <row r="43" spans="1:7" ht="16.5" customHeight="1">
      <c r="C43" s="48">
        <v>745.34</v>
      </c>
      <c r="D43" s="41">
        <f t="shared" si="0"/>
        <v>7.7180325608088001E-3</v>
      </c>
      <c r="E43" s="5"/>
    </row>
    <row r="44" spans="1:7" ht="16.5" customHeight="1">
      <c r="C44" s="6"/>
      <c r="D44" s="5"/>
      <c r="E44" s="7"/>
    </row>
    <row r="45" spans="1:7" ht="16.5" customHeight="1">
      <c r="B45" s="34" t="s">
        <v>42</v>
      </c>
      <c r="C45" s="35">
        <f>SUM(C24:C44)</f>
        <v>14792.63</v>
      </c>
      <c r="D45" s="30"/>
      <c r="E45" s="6"/>
    </row>
    <row r="46" spans="1:7" ht="17.25" customHeight="1">
      <c r="B46" s="34" t="s">
        <v>43</v>
      </c>
      <c r="C46" s="36">
        <f>AVERAGE(C24:C44)</f>
        <v>739.63149999999996</v>
      </c>
      <c r="E46" s="8"/>
    </row>
    <row r="47" spans="1:7" ht="17.25" customHeight="1">
      <c r="A47" s="12"/>
      <c r="B47" s="31"/>
      <c r="D47" s="10"/>
      <c r="E47" s="8"/>
    </row>
    <row r="48" spans="1:7" ht="33.75" customHeight="1">
      <c r="B48" s="44" t="s">
        <v>43</v>
      </c>
      <c r="C48" s="37" t="s">
        <v>44</v>
      </c>
      <c r="D48" s="32"/>
      <c r="G48" s="10"/>
    </row>
    <row r="49" spans="1:6" ht="17.25" customHeight="1">
      <c r="B49" s="468">
        <f>C46</f>
        <v>739.63149999999996</v>
      </c>
      <c r="C49" s="45">
        <f>-IF(C46&lt;=80,10%,IF(C46&lt;250,7.5%,5%))</f>
        <v>-0.05</v>
      </c>
      <c r="D49" s="33">
        <f>IF(C46&lt;=80,C46*0.9,IF(C46&lt;250,C46*0.925,C46*0.95))</f>
        <v>702.64992500000005</v>
      </c>
    </row>
    <row r="50" spans="1:6" ht="17.25" customHeight="1">
      <c r="B50" s="469"/>
      <c r="C50" s="46">
        <f>IF(C46&lt;=80, 10%, IF(C46&lt;250, 7.5%, 5%))</f>
        <v>0.05</v>
      </c>
      <c r="D50" s="33">
        <f>IF(C46&lt;=80, C46*1.1, IF(C46&lt;250, C46*1.075, C46*1.05))</f>
        <v>776.61307499999998</v>
      </c>
    </row>
    <row r="51" spans="1:6" ht="16.5" customHeight="1">
      <c r="A51" s="15"/>
      <c r="B51" s="16"/>
      <c r="C51" s="12"/>
      <c r="D51" s="17"/>
      <c r="E51" s="12"/>
      <c r="F51" s="18"/>
    </row>
    <row r="52" spans="1:6" ht="16.5" customHeight="1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>
      <c r="A53" s="22" t="s">
        <v>29</v>
      </c>
      <c r="B53" s="23"/>
      <c r="C53" s="24"/>
      <c r="D53" s="23"/>
      <c r="E53" s="13"/>
      <c r="F53" s="25"/>
    </row>
    <row r="54" spans="1:6" ht="34.5" customHeight="1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E37" sqref="E37"/>
    </sheetView>
  </sheetViews>
  <sheetFormatPr defaultRowHeight="13.5"/>
  <cols>
    <col min="1" max="1" width="27.5703125" style="424" customWidth="1"/>
    <col min="2" max="2" width="20.42578125" style="424" customWidth="1"/>
    <col min="3" max="3" width="31.85546875" style="424" customWidth="1"/>
    <col min="4" max="4" width="25.85546875" style="424" customWidth="1"/>
    <col min="5" max="5" width="25.7109375" style="424" customWidth="1"/>
    <col min="6" max="6" width="23.140625" style="424" customWidth="1"/>
    <col min="7" max="7" width="28.42578125" style="424" customWidth="1"/>
    <col min="8" max="8" width="21.5703125" style="424" customWidth="1"/>
    <col min="9" max="9" width="9.140625" style="424" customWidth="1"/>
    <col min="10" max="16384" width="9.140625" style="459"/>
  </cols>
  <sheetData>
    <row r="1" spans="1:5" ht="18.75" customHeight="1">
      <c r="A1" s="476" t="s">
        <v>0</v>
      </c>
      <c r="B1" s="476"/>
      <c r="C1" s="476"/>
      <c r="D1" s="476"/>
      <c r="E1" s="476"/>
    </row>
    <row r="2" spans="1:5" ht="16.5" customHeight="1">
      <c r="A2" s="425" t="s">
        <v>1</v>
      </c>
      <c r="B2" s="426" t="s">
        <v>2</v>
      </c>
    </row>
    <row r="3" spans="1:5" ht="16.5" customHeight="1">
      <c r="A3" s="427" t="s">
        <v>3</v>
      </c>
      <c r="B3" s="427" t="s">
        <v>135</v>
      </c>
      <c r="D3" s="428"/>
      <c r="E3" s="429"/>
    </row>
    <row r="4" spans="1:5" ht="16.5" customHeight="1">
      <c r="A4" s="430" t="s">
        <v>4</v>
      </c>
      <c r="B4" s="427" t="s">
        <v>131</v>
      </c>
      <c r="C4" s="429"/>
      <c r="D4" s="429"/>
      <c r="E4" s="429"/>
    </row>
    <row r="5" spans="1:5" ht="16.5" customHeight="1">
      <c r="A5" s="430" t="s">
        <v>6</v>
      </c>
      <c r="B5" s="431">
        <f>[1]Lamivudine!B28</f>
        <v>99.3</v>
      </c>
      <c r="C5" s="429"/>
      <c r="D5" s="429"/>
      <c r="E5" s="429"/>
    </row>
    <row r="6" spans="1:5" ht="16.5" customHeight="1">
      <c r="A6" s="427" t="s">
        <v>8</v>
      </c>
      <c r="B6" s="431">
        <f>Lamivudine!D43</f>
        <v>16.260000000000002</v>
      </c>
      <c r="C6" s="429"/>
      <c r="D6" s="429"/>
      <c r="E6" s="429"/>
    </row>
    <row r="7" spans="1:5" ht="16.5" customHeight="1">
      <c r="A7" s="427" t="s">
        <v>10</v>
      </c>
      <c r="B7" s="432">
        <f>B6/100</f>
        <v>0.16260000000000002</v>
      </c>
      <c r="C7" s="429"/>
      <c r="D7" s="429"/>
      <c r="E7" s="429"/>
    </row>
    <row r="8" spans="1:5" ht="15.75" customHeight="1">
      <c r="A8" s="429"/>
      <c r="B8" s="429"/>
      <c r="C8" s="429"/>
      <c r="D8" s="429"/>
      <c r="E8" s="429"/>
    </row>
    <row r="9" spans="1:5" ht="16.5" customHeight="1">
      <c r="A9" s="433" t="s">
        <v>13</v>
      </c>
      <c r="B9" s="434" t="s">
        <v>14</v>
      </c>
      <c r="C9" s="433" t="s">
        <v>15</v>
      </c>
      <c r="D9" s="433" t="s">
        <v>16</v>
      </c>
      <c r="E9" s="433" t="s">
        <v>17</v>
      </c>
    </row>
    <row r="10" spans="1:5" ht="16.5" customHeight="1">
      <c r="A10" s="435">
        <v>1</v>
      </c>
      <c r="B10" s="436">
        <v>32806262</v>
      </c>
      <c r="C10" s="436">
        <v>6068.33</v>
      </c>
      <c r="D10" s="437">
        <v>1.1399999999999999</v>
      </c>
      <c r="E10" s="438">
        <v>2.85</v>
      </c>
    </row>
    <row r="11" spans="1:5" ht="16.5" customHeight="1">
      <c r="A11" s="435">
        <v>2</v>
      </c>
      <c r="B11" s="436">
        <v>32772647</v>
      </c>
      <c r="C11" s="436">
        <v>6077.74</v>
      </c>
      <c r="D11" s="437">
        <v>1.1499999999999999</v>
      </c>
      <c r="E11" s="437">
        <v>2.85</v>
      </c>
    </row>
    <row r="12" spans="1:5" ht="16.5" customHeight="1">
      <c r="A12" s="435">
        <v>3</v>
      </c>
      <c r="B12" s="436">
        <v>32917670</v>
      </c>
      <c r="C12" s="436">
        <v>6077.4</v>
      </c>
      <c r="D12" s="437">
        <v>1.1499999999999999</v>
      </c>
      <c r="E12" s="437">
        <v>2.85</v>
      </c>
    </row>
    <row r="13" spans="1:5" ht="16.5" customHeight="1">
      <c r="A13" s="435">
        <v>4</v>
      </c>
      <c r="B13" s="436">
        <v>32741396</v>
      </c>
      <c r="C13" s="436">
        <v>6083.06</v>
      </c>
      <c r="D13" s="437">
        <v>1.1399999999999999</v>
      </c>
      <c r="E13" s="437">
        <v>2.85</v>
      </c>
    </row>
    <row r="14" spans="1:5" ht="16.5" customHeight="1">
      <c r="A14" s="435">
        <v>5</v>
      </c>
      <c r="B14" s="436">
        <v>32866836</v>
      </c>
      <c r="C14" s="436">
        <v>6192.54</v>
      </c>
      <c r="D14" s="437">
        <v>1.1000000000000001</v>
      </c>
      <c r="E14" s="437">
        <v>2.85</v>
      </c>
    </row>
    <row r="15" spans="1:5" ht="16.5" customHeight="1">
      <c r="A15" s="435">
        <v>6</v>
      </c>
      <c r="B15" s="439">
        <v>32960195</v>
      </c>
      <c r="C15" s="439">
        <v>6197.57</v>
      </c>
      <c r="D15" s="440">
        <v>1.1000000000000001</v>
      </c>
      <c r="E15" s="440">
        <v>2.85</v>
      </c>
    </row>
    <row r="16" spans="1:5" ht="16.5" customHeight="1">
      <c r="A16" s="441" t="s">
        <v>18</v>
      </c>
      <c r="B16" s="442">
        <f>AVERAGE(B10:B15)</f>
        <v>32844167.666666668</v>
      </c>
      <c r="C16" s="443">
        <f>AVERAGE(C10:C15)</f>
        <v>6116.1066666666666</v>
      </c>
      <c r="D16" s="444">
        <f>AVERAGE(D10:D15)</f>
        <v>1.1299999999999999</v>
      </c>
      <c r="E16" s="444">
        <f>AVERAGE(E10:E15)</f>
        <v>2.85</v>
      </c>
    </row>
    <row r="17" spans="1:5" ht="16.5" customHeight="1">
      <c r="A17" s="445" t="s">
        <v>19</v>
      </c>
      <c r="B17" s="446">
        <f>(STDEV(B10:B15)/B16)</f>
        <v>2.6011214092247761E-3</v>
      </c>
      <c r="C17" s="447"/>
      <c r="D17" s="447"/>
      <c r="E17" s="448"/>
    </row>
    <row r="18" spans="1:5" s="424" customFormat="1" ht="16.5" customHeight="1">
      <c r="A18" s="449" t="s">
        <v>20</v>
      </c>
      <c r="B18" s="450">
        <f>COUNT(B10:B15)</f>
        <v>6</v>
      </c>
      <c r="C18" s="451"/>
      <c r="D18" s="452"/>
      <c r="E18" s="453"/>
    </row>
    <row r="19" spans="1:5" s="424" customFormat="1" ht="15.75" customHeight="1">
      <c r="A19" s="429"/>
      <c r="B19" s="429"/>
      <c r="C19" s="429"/>
      <c r="D19" s="429"/>
      <c r="E19" s="429"/>
    </row>
    <row r="20" spans="1:5" s="424" customFormat="1" ht="16.5" customHeight="1">
      <c r="A20" s="430" t="s">
        <v>21</v>
      </c>
      <c r="B20" s="454" t="s">
        <v>22</v>
      </c>
      <c r="C20" s="455"/>
      <c r="D20" s="455"/>
      <c r="E20" s="455"/>
    </row>
    <row r="21" spans="1:5" ht="16.5" customHeight="1">
      <c r="A21" s="430"/>
      <c r="B21" s="454" t="s">
        <v>23</v>
      </c>
      <c r="C21" s="455"/>
      <c r="D21" s="455"/>
      <c r="E21" s="455"/>
    </row>
    <row r="22" spans="1:5" ht="16.5" customHeight="1">
      <c r="A22" s="430"/>
      <c r="B22" s="454" t="s">
        <v>24</v>
      </c>
      <c r="C22" s="455"/>
      <c r="D22" s="455"/>
      <c r="E22" s="455"/>
    </row>
    <row r="23" spans="1:5" ht="15.75" customHeight="1">
      <c r="A23" s="429"/>
      <c r="B23" s="429"/>
      <c r="C23" s="429"/>
      <c r="D23" s="429"/>
      <c r="E23" s="429"/>
    </row>
    <row r="24" spans="1:5" ht="16.5" customHeight="1">
      <c r="A24" s="425" t="s">
        <v>1</v>
      </c>
      <c r="B24" s="426" t="s">
        <v>25</v>
      </c>
    </row>
    <row r="25" spans="1:5" ht="16.5" customHeight="1">
      <c r="A25" s="430" t="s">
        <v>4</v>
      </c>
      <c r="B25" s="427" t="s">
        <v>131</v>
      </c>
      <c r="C25" s="429"/>
      <c r="D25" s="429"/>
      <c r="E25" s="429"/>
    </row>
    <row r="26" spans="1:5" ht="16.5" customHeight="1">
      <c r="A26" s="430" t="s">
        <v>6</v>
      </c>
      <c r="B26" s="431">
        <v>99.39</v>
      </c>
      <c r="C26" s="429"/>
      <c r="D26" s="429"/>
      <c r="E26" s="429"/>
    </row>
    <row r="27" spans="1:5" ht="16.5" customHeight="1">
      <c r="A27" s="427" t="s">
        <v>8</v>
      </c>
      <c r="B27" s="431">
        <v>31.85</v>
      </c>
      <c r="C27" s="429"/>
      <c r="D27" s="429"/>
      <c r="E27" s="429"/>
    </row>
    <row r="28" spans="1:5" ht="16.5" customHeight="1">
      <c r="A28" s="427" t="s">
        <v>10</v>
      </c>
      <c r="B28" s="432">
        <f>B27/100</f>
        <v>0.31850000000000001</v>
      </c>
      <c r="C28" s="429"/>
      <c r="D28" s="429"/>
      <c r="E28" s="429"/>
    </row>
    <row r="29" spans="1:5" ht="15.75" customHeight="1">
      <c r="A29" s="429"/>
      <c r="B29" s="429"/>
      <c r="C29" s="429"/>
      <c r="D29" s="429"/>
      <c r="E29" s="429"/>
    </row>
    <row r="30" spans="1:5" ht="16.5" customHeight="1">
      <c r="A30" s="433" t="s">
        <v>13</v>
      </c>
      <c r="B30" s="434" t="s">
        <v>14</v>
      </c>
      <c r="C30" s="433" t="s">
        <v>15</v>
      </c>
      <c r="D30" s="433" t="s">
        <v>16</v>
      </c>
      <c r="E30" s="433" t="s">
        <v>17</v>
      </c>
    </row>
    <row r="31" spans="1:5" ht="16.5" customHeight="1">
      <c r="A31" s="435">
        <v>1</v>
      </c>
      <c r="B31" s="436">
        <v>117904928</v>
      </c>
      <c r="C31" s="436">
        <v>6454</v>
      </c>
      <c r="D31" s="437">
        <v>1.1000000000000001</v>
      </c>
      <c r="E31" s="438">
        <v>3.1</v>
      </c>
    </row>
    <row r="32" spans="1:5" ht="16.5" customHeight="1">
      <c r="A32" s="435">
        <v>2</v>
      </c>
      <c r="B32" s="436">
        <v>117430263</v>
      </c>
      <c r="C32" s="436">
        <v>6470.1</v>
      </c>
      <c r="D32" s="437">
        <v>1.1000000000000001</v>
      </c>
      <c r="E32" s="437">
        <v>3.1</v>
      </c>
    </row>
    <row r="33" spans="1:7" ht="16.5" customHeight="1">
      <c r="A33" s="435">
        <v>3</v>
      </c>
      <c r="B33" s="436">
        <v>117456623</v>
      </c>
      <c r="C33" s="436">
        <v>6475.2</v>
      </c>
      <c r="D33" s="437">
        <v>1.1000000000000001</v>
      </c>
      <c r="E33" s="437">
        <v>3.1</v>
      </c>
    </row>
    <row r="34" spans="1:7" ht="16.5" customHeight="1">
      <c r="A34" s="435">
        <v>4</v>
      </c>
      <c r="B34" s="436">
        <v>117330026</v>
      </c>
      <c r="C34" s="436">
        <v>6490.8</v>
      </c>
      <c r="D34" s="437">
        <v>1.1000000000000001</v>
      </c>
      <c r="E34" s="437">
        <v>3.1</v>
      </c>
    </row>
    <row r="35" spans="1:7" ht="16.5" customHeight="1">
      <c r="A35" s="435">
        <v>5</v>
      </c>
      <c r="B35" s="436">
        <v>117652140</v>
      </c>
      <c r="C35" s="436">
        <v>6489</v>
      </c>
      <c r="D35" s="437">
        <v>1.1000000000000001</v>
      </c>
      <c r="E35" s="437">
        <v>3.1</v>
      </c>
    </row>
    <row r="36" spans="1:7" ht="16.5" customHeight="1">
      <c r="A36" s="435">
        <v>6</v>
      </c>
      <c r="B36" s="439">
        <v>117632031</v>
      </c>
      <c r="C36" s="439">
        <v>6475.8</v>
      </c>
      <c r="D36" s="440">
        <v>1.1000000000000001</v>
      </c>
      <c r="E36" s="440">
        <v>3.1</v>
      </c>
    </row>
    <row r="37" spans="1:7" ht="16.5" customHeight="1">
      <c r="A37" s="441" t="s">
        <v>18</v>
      </c>
      <c r="B37" s="442">
        <f>AVERAGE(B31:B36)</f>
        <v>117567668.5</v>
      </c>
      <c r="C37" s="443">
        <f>AVERAGE(C31:C36)</f>
        <v>6475.8166666666666</v>
      </c>
      <c r="D37" s="444">
        <f>AVERAGE(D31:D36)</f>
        <v>1.0999999999999999</v>
      </c>
      <c r="E37" s="444">
        <f>AVERAGE(E31:E36)</f>
        <v>3.1</v>
      </c>
    </row>
    <row r="38" spans="1:7" ht="16.5" customHeight="1">
      <c r="A38" s="445" t="s">
        <v>19</v>
      </c>
      <c r="B38" s="446">
        <f>(STDEV(B31:B36)/B37)</f>
        <v>1.7543581439911434E-3</v>
      </c>
      <c r="C38" s="447"/>
      <c r="D38" s="447"/>
      <c r="E38" s="448"/>
    </row>
    <row r="39" spans="1:7" s="424" customFormat="1" ht="16.5" customHeight="1">
      <c r="A39" s="449" t="s">
        <v>20</v>
      </c>
      <c r="B39" s="450">
        <f>COUNT(B31:B36)</f>
        <v>6</v>
      </c>
      <c r="C39" s="451"/>
      <c r="D39" s="452"/>
      <c r="E39" s="453"/>
    </row>
    <row r="40" spans="1:7" s="424" customFormat="1" ht="15.75" customHeight="1">
      <c r="A40" s="429"/>
      <c r="B40" s="429"/>
      <c r="C40" s="429"/>
      <c r="D40" s="429"/>
      <c r="E40" s="429"/>
    </row>
    <row r="41" spans="1:7" s="424" customFormat="1" ht="16.5" customHeight="1">
      <c r="A41" s="430" t="s">
        <v>21</v>
      </c>
      <c r="B41" s="454" t="s">
        <v>22</v>
      </c>
      <c r="C41" s="455"/>
      <c r="D41" s="455"/>
      <c r="E41" s="455"/>
    </row>
    <row r="42" spans="1:7" ht="16.5" customHeight="1">
      <c r="A42" s="430"/>
      <c r="B42" s="454" t="s">
        <v>23</v>
      </c>
      <c r="C42" s="455"/>
      <c r="D42" s="455"/>
      <c r="E42" s="455"/>
    </row>
    <row r="43" spans="1:7" ht="16.5" customHeight="1">
      <c r="A43" s="430"/>
      <c r="B43" s="454" t="s">
        <v>24</v>
      </c>
      <c r="C43" s="455"/>
      <c r="D43" s="455"/>
      <c r="E43" s="455"/>
    </row>
    <row r="44" spans="1:7" ht="14.25" customHeight="1" thickBot="1">
      <c r="A44" s="456"/>
      <c r="B44" s="457"/>
      <c r="D44" s="458"/>
      <c r="F44" s="459"/>
      <c r="G44" s="459"/>
    </row>
    <row r="45" spans="1:7" ht="15" customHeight="1">
      <c r="B45" s="477" t="s">
        <v>26</v>
      </c>
      <c r="C45" s="477"/>
      <c r="E45" s="460" t="s">
        <v>27</v>
      </c>
      <c r="F45" s="461"/>
      <c r="G45" s="460" t="s">
        <v>28</v>
      </c>
    </row>
    <row r="46" spans="1:7" ht="15" customHeight="1">
      <c r="A46" s="462" t="s">
        <v>29</v>
      </c>
      <c r="B46" s="463"/>
      <c r="C46" s="463"/>
      <c r="E46" s="463"/>
      <c r="G46" s="463"/>
    </row>
    <row r="47" spans="1:7" ht="15" customHeight="1">
      <c r="A47" s="462" t="s">
        <v>30</v>
      </c>
      <c r="B47" s="464"/>
      <c r="C47" s="464"/>
      <c r="E47" s="464"/>
      <c r="G47" s="465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view="pageBreakPreview" zoomScale="60" workbookViewId="0">
      <selection activeCell="E38" sqref="E38"/>
    </sheetView>
  </sheetViews>
  <sheetFormatPr defaultRowHeight="13.5"/>
  <cols>
    <col min="1" max="1" width="27.5703125" style="424" customWidth="1"/>
    <col min="2" max="2" width="20.42578125" style="424" customWidth="1"/>
    <col min="3" max="3" width="31.85546875" style="424" customWidth="1"/>
    <col min="4" max="4" width="25.85546875" style="424" customWidth="1"/>
    <col min="5" max="5" width="25.7109375" style="424" customWidth="1"/>
    <col min="6" max="6" width="23.140625" style="424" customWidth="1"/>
    <col min="7" max="7" width="28.42578125" style="424" customWidth="1"/>
    <col min="8" max="8" width="21.5703125" style="424" customWidth="1"/>
    <col min="9" max="9" width="9.140625" style="424" customWidth="1"/>
    <col min="10" max="16384" width="9.140625" style="459"/>
  </cols>
  <sheetData>
    <row r="1" spans="1:10" ht="18.75" customHeight="1">
      <c r="A1" s="476" t="s">
        <v>0</v>
      </c>
      <c r="B1" s="476"/>
      <c r="C1" s="476"/>
      <c r="D1" s="476"/>
      <c r="E1" s="476"/>
    </row>
    <row r="2" spans="1:10" ht="16.5" customHeight="1">
      <c r="A2" s="425" t="s">
        <v>1</v>
      </c>
      <c r="B2" s="426" t="s">
        <v>2</v>
      </c>
    </row>
    <row r="3" spans="1:10" ht="16.5" customHeight="1">
      <c r="A3" s="427" t="s">
        <v>3</v>
      </c>
      <c r="B3" s="427" t="s">
        <v>138</v>
      </c>
      <c r="D3" s="428"/>
      <c r="E3" s="429"/>
    </row>
    <row r="4" spans="1:10" ht="16.5" customHeight="1">
      <c r="A4" s="430" t="s">
        <v>4</v>
      </c>
      <c r="B4" s="427" t="s">
        <v>132</v>
      </c>
      <c r="C4" s="429"/>
      <c r="D4" s="429"/>
      <c r="E4" s="429"/>
    </row>
    <row r="5" spans="1:10" ht="16.5" customHeight="1">
      <c r="A5" s="430" t="s">
        <v>6</v>
      </c>
      <c r="B5" s="431">
        <f>[1]Zidovudine!B28</f>
        <v>99</v>
      </c>
      <c r="C5" s="429"/>
      <c r="D5" s="429"/>
      <c r="E5" s="429"/>
    </row>
    <row r="6" spans="1:10" ht="16.5" customHeight="1">
      <c r="A6" s="427" t="s">
        <v>8</v>
      </c>
      <c r="B6" s="431">
        <f>Zidovudine!D43</f>
        <v>28.1</v>
      </c>
      <c r="C6" s="429"/>
      <c r="D6" s="429"/>
      <c r="E6" s="429"/>
    </row>
    <row r="7" spans="1:10" ht="16.5" customHeight="1">
      <c r="A7" s="427" t="s">
        <v>10</v>
      </c>
      <c r="B7" s="432">
        <f>B6/100</f>
        <v>0.28100000000000003</v>
      </c>
      <c r="C7" s="429"/>
      <c r="D7" s="429"/>
      <c r="E7" s="429"/>
    </row>
    <row r="8" spans="1:10" ht="15.75" customHeight="1">
      <c r="A8" s="429"/>
      <c r="B8" s="429"/>
      <c r="C8" s="429"/>
      <c r="D8" s="429"/>
      <c r="E8" s="429"/>
    </row>
    <row r="9" spans="1:10" ht="16.5" customHeight="1">
      <c r="A9" s="433" t="s">
        <v>13</v>
      </c>
      <c r="B9" s="434" t="s">
        <v>14</v>
      </c>
      <c r="C9" s="433" t="s">
        <v>15</v>
      </c>
      <c r="D9" s="433" t="s">
        <v>16</v>
      </c>
      <c r="E9" s="466" t="s">
        <v>17</v>
      </c>
      <c r="F9" s="466" t="s">
        <v>133</v>
      </c>
      <c r="J9" s="424"/>
    </row>
    <row r="10" spans="1:10" ht="16.5" customHeight="1">
      <c r="A10" s="435">
        <v>1</v>
      </c>
      <c r="B10" s="436">
        <v>49705639</v>
      </c>
      <c r="C10" s="436">
        <v>6569.71</v>
      </c>
      <c r="D10" s="437">
        <v>1.1100000000000001</v>
      </c>
      <c r="E10" s="438">
        <v>3.72</v>
      </c>
      <c r="F10" s="438">
        <v>5.27</v>
      </c>
      <c r="J10" s="424"/>
    </row>
    <row r="11" spans="1:10" ht="16.5" customHeight="1">
      <c r="A11" s="435">
        <v>2</v>
      </c>
      <c r="B11" s="436">
        <v>49650466</v>
      </c>
      <c r="C11" s="436">
        <v>6568.8</v>
      </c>
      <c r="D11" s="437">
        <v>1.1200000000000001</v>
      </c>
      <c r="E11" s="437">
        <v>3.72</v>
      </c>
      <c r="F11" s="437">
        <v>5.26</v>
      </c>
      <c r="J11" s="424"/>
    </row>
    <row r="12" spans="1:10" ht="16.5" customHeight="1">
      <c r="A12" s="435">
        <v>3</v>
      </c>
      <c r="B12" s="436">
        <v>49879574</v>
      </c>
      <c r="C12" s="436">
        <v>6562.82</v>
      </c>
      <c r="D12" s="437">
        <v>1.1299999999999999</v>
      </c>
      <c r="E12" s="437">
        <v>3.72</v>
      </c>
      <c r="F12" s="437">
        <v>5.26</v>
      </c>
      <c r="J12" s="424"/>
    </row>
    <row r="13" spans="1:10" ht="16.5" customHeight="1">
      <c r="A13" s="435">
        <v>4</v>
      </c>
      <c r="B13" s="436">
        <v>49613766</v>
      </c>
      <c r="C13" s="436">
        <v>6570.43</v>
      </c>
      <c r="D13" s="437">
        <v>1.1200000000000001</v>
      </c>
      <c r="E13" s="437">
        <v>3.72</v>
      </c>
      <c r="F13" s="437">
        <v>5.26</v>
      </c>
      <c r="J13" s="424"/>
    </row>
    <row r="14" spans="1:10" ht="16.5" customHeight="1">
      <c r="A14" s="435">
        <v>5</v>
      </c>
      <c r="B14" s="436">
        <v>49802921</v>
      </c>
      <c r="C14" s="436">
        <v>6584.57</v>
      </c>
      <c r="D14" s="437">
        <v>1.0900000000000001</v>
      </c>
      <c r="E14" s="437">
        <v>3.73</v>
      </c>
      <c r="F14" s="437">
        <v>5.28</v>
      </c>
      <c r="J14" s="424"/>
    </row>
    <row r="15" spans="1:10" ht="16.5" customHeight="1">
      <c r="A15" s="435">
        <v>6</v>
      </c>
      <c r="B15" s="439">
        <v>49931197</v>
      </c>
      <c r="C15" s="439">
        <v>6578.47</v>
      </c>
      <c r="D15" s="440">
        <v>1.0900000000000001</v>
      </c>
      <c r="E15" s="440">
        <v>3.73</v>
      </c>
      <c r="F15" s="440">
        <v>5.28</v>
      </c>
      <c r="J15" s="424"/>
    </row>
    <row r="16" spans="1:10" ht="16.5" customHeight="1">
      <c r="A16" s="441" t="s">
        <v>18</v>
      </c>
      <c r="B16" s="442">
        <f>AVERAGE(B10:B15)</f>
        <v>49763927.166666664</v>
      </c>
      <c r="C16" s="443">
        <f>AVERAGE(C10:C15)</f>
        <v>6572.4666666666672</v>
      </c>
      <c r="D16" s="444">
        <f>AVERAGE(D10:D15)</f>
        <v>1.1100000000000001</v>
      </c>
      <c r="E16" s="444">
        <f>AVERAGE(E10:E15)</f>
        <v>3.7233333333333332</v>
      </c>
      <c r="F16" s="444">
        <f>AVERAGE(F10:F15)</f>
        <v>5.2683333333333335</v>
      </c>
      <c r="J16" s="424"/>
    </row>
    <row r="17" spans="1:10" ht="16.5" customHeight="1">
      <c r="A17" s="445" t="s">
        <v>19</v>
      </c>
      <c r="B17" s="446">
        <f>(STDEV(B10:B15)/B16)</f>
        <v>2.5685816935891227E-3</v>
      </c>
      <c r="C17" s="447"/>
      <c r="D17" s="447"/>
      <c r="E17" s="447"/>
      <c r="F17" s="448"/>
      <c r="J17" s="424"/>
    </row>
    <row r="18" spans="1:10" s="424" customFormat="1" ht="16.5" customHeight="1">
      <c r="A18" s="449" t="s">
        <v>20</v>
      </c>
      <c r="B18" s="450">
        <f>COUNT(B10:B15)</f>
        <v>6</v>
      </c>
      <c r="C18" s="451"/>
      <c r="D18" s="452"/>
      <c r="E18" s="452"/>
      <c r="F18" s="453"/>
    </row>
    <row r="19" spans="1:10" s="424" customFormat="1" ht="15.75" customHeight="1">
      <c r="A19" s="429"/>
      <c r="B19" s="429"/>
      <c r="C19" s="429"/>
      <c r="D19" s="429"/>
      <c r="E19" s="429"/>
    </row>
    <row r="20" spans="1:10" s="424" customFormat="1" ht="16.5" customHeight="1">
      <c r="A20" s="430" t="s">
        <v>21</v>
      </c>
      <c r="B20" s="454" t="s">
        <v>22</v>
      </c>
      <c r="C20" s="455"/>
      <c r="D20" s="455"/>
      <c r="E20" s="455"/>
    </row>
    <row r="21" spans="1:10" ht="16.5" customHeight="1">
      <c r="A21" s="430"/>
      <c r="B21" s="454" t="s">
        <v>23</v>
      </c>
      <c r="C21" s="455"/>
      <c r="D21" s="455"/>
      <c r="E21" s="455"/>
    </row>
    <row r="22" spans="1:10" ht="16.5" customHeight="1">
      <c r="A22" s="430"/>
      <c r="B22" s="454" t="s">
        <v>24</v>
      </c>
      <c r="C22" s="455"/>
      <c r="D22" s="455"/>
      <c r="E22" s="455"/>
    </row>
    <row r="23" spans="1:10" s="424" customFormat="1" ht="15.75" customHeight="1">
      <c r="A23" s="429"/>
      <c r="B23" s="429" t="s">
        <v>134</v>
      </c>
      <c r="C23" s="429"/>
      <c r="D23" s="429"/>
      <c r="E23" s="429"/>
      <c r="J23" s="459"/>
    </row>
    <row r="24" spans="1:10" s="424" customFormat="1" ht="15.75" customHeight="1">
      <c r="A24" s="429"/>
      <c r="B24" s="429"/>
      <c r="C24" s="429"/>
      <c r="D24" s="429"/>
      <c r="E24" s="429"/>
      <c r="J24" s="459"/>
    </row>
    <row r="25" spans="1:10" s="424" customFormat="1" ht="16.5" customHeight="1">
      <c r="A25" s="425" t="s">
        <v>1</v>
      </c>
      <c r="B25" s="426" t="s">
        <v>25</v>
      </c>
      <c r="J25" s="459"/>
    </row>
    <row r="26" spans="1:10" s="424" customFormat="1" ht="16.5" customHeight="1">
      <c r="A26" s="430" t="s">
        <v>4</v>
      </c>
      <c r="B26" s="427" t="s">
        <v>132</v>
      </c>
      <c r="C26" s="429"/>
      <c r="D26" s="429"/>
      <c r="E26" s="429"/>
      <c r="J26" s="459"/>
    </row>
    <row r="27" spans="1:10" s="424" customFormat="1" ht="16.5" customHeight="1">
      <c r="A27" s="430" t="s">
        <v>6</v>
      </c>
      <c r="B27" s="431">
        <v>99</v>
      </c>
      <c r="C27" s="429"/>
      <c r="D27" s="429"/>
      <c r="E27" s="429"/>
      <c r="J27" s="459"/>
    </row>
    <row r="28" spans="1:10" s="424" customFormat="1" ht="16.5" customHeight="1">
      <c r="A28" s="427" t="s">
        <v>8</v>
      </c>
      <c r="B28" s="431">
        <v>29.76</v>
      </c>
      <c r="C28" s="429"/>
      <c r="D28" s="429"/>
      <c r="E28" s="429"/>
      <c r="J28" s="459"/>
    </row>
    <row r="29" spans="1:10" s="424" customFormat="1" ht="16.5" customHeight="1">
      <c r="A29" s="427" t="s">
        <v>10</v>
      </c>
      <c r="B29" s="432">
        <f>B28/100</f>
        <v>0.29760000000000003</v>
      </c>
      <c r="C29" s="429"/>
      <c r="D29" s="429"/>
      <c r="E29" s="429"/>
      <c r="J29" s="459"/>
    </row>
    <row r="30" spans="1:10" s="424" customFormat="1" ht="15.75" customHeight="1">
      <c r="A30" s="429"/>
      <c r="B30" s="429"/>
      <c r="C30" s="429"/>
      <c r="D30" s="429"/>
      <c r="E30" s="429"/>
      <c r="J30" s="459"/>
    </row>
    <row r="31" spans="1:10" s="424" customFormat="1" ht="16.5" customHeight="1">
      <c r="A31" s="433" t="s">
        <v>13</v>
      </c>
      <c r="B31" s="434" t="s">
        <v>14</v>
      </c>
      <c r="C31" s="433" t="s">
        <v>15</v>
      </c>
      <c r="D31" s="433" t="s">
        <v>16</v>
      </c>
      <c r="E31" s="433" t="s">
        <v>17</v>
      </c>
      <c r="J31" s="459"/>
    </row>
    <row r="32" spans="1:10" s="424" customFormat="1" ht="16.5" customHeight="1">
      <c r="A32" s="435">
        <v>1</v>
      </c>
      <c r="B32" s="436">
        <v>93717691</v>
      </c>
      <c r="C32" s="436">
        <v>6981.1</v>
      </c>
      <c r="D32" s="437">
        <v>1.1000000000000001</v>
      </c>
      <c r="E32" s="438">
        <v>4.5999999999999996</v>
      </c>
      <c r="J32" s="459"/>
    </row>
    <row r="33" spans="1:10" s="424" customFormat="1" ht="16.5" customHeight="1">
      <c r="A33" s="435">
        <v>2</v>
      </c>
      <c r="B33" s="436">
        <v>93372122</v>
      </c>
      <c r="C33" s="436">
        <v>7006.5</v>
      </c>
      <c r="D33" s="437">
        <v>1.1000000000000001</v>
      </c>
      <c r="E33" s="437">
        <v>4.5999999999999996</v>
      </c>
      <c r="J33" s="459"/>
    </row>
    <row r="34" spans="1:10" s="424" customFormat="1" ht="16.5" customHeight="1">
      <c r="A34" s="435">
        <v>3</v>
      </c>
      <c r="B34" s="436">
        <v>93381491</v>
      </c>
      <c r="C34" s="436">
        <v>7012.8</v>
      </c>
      <c r="D34" s="437">
        <v>1.1000000000000001</v>
      </c>
      <c r="E34" s="437">
        <v>4.5999999999999996</v>
      </c>
      <c r="J34" s="459"/>
    </row>
    <row r="35" spans="1:10" s="424" customFormat="1" ht="16.5" customHeight="1">
      <c r="A35" s="435">
        <v>4</v>
      </c>
      <c r="B35" s="436">
        <v>93338067</v>
      </c>
      <c r="C35" s="436">
        <v>7019.6</v>
      </c>
      <c r="D35" s="437">
        <v>1.1000000000000001</v>
      </c>
      <c r="E35" s="437">
        <v>4.5999999999999996</v>
      </c>
      <c r="J35" s="459"/>
    </row>
    <row r="36" spans="1:10" s="424" customFormat="1" ht="16.5" customHeight="1">
      <c r="A36" s="435">
        <v>5</v>
      </c>
      <c r="B36" s="436">
        <v>93532701</v>
      </c>
      <c r="C36" s="436">
        <v>7023.6</v>
      </c>
      <c r="D36" s="437">
        <v>1.1000000000000001</v>
      </c>
      <c r="E36" s="437">
        <v>4.5999999999999996</v>
      </c>
      <c r="J36" s="459"/>
    </row>
    <row r="37" spans="1:10" s="424" customFormat="1" ht="16.5" customHeight="1">
      <c r="A37" s="435">
        <v>6</v>
      </c>
      <c r="B37" s="439">
        <v>93566264</v>
      </c>
      <c r="C37" s="439">
        <v>7034.5</v>
      </c>
      <c r="D37" s="440">
        <v>1.1000000000000001</v>
      </c>
      <c r="E37" s="440">
        <v>4.5999999999999996</v>
      </c>
      <c r="J37" s="459"/>
    </row>
    <row r="38" spans="1:10" s="424" customFormat="1" ht="16.5" customHeight="1">
      <c r="A38" s="441" t="s">
        <v>18</v>
      </c>
      <c r="B38" s="442">
        <f>AVERAGE(B32:B37)</f>
        <v>93484722.666666672</v>
      </c>
      <c r="C38" s="443">
        <f>AVERAGE(C32:C37)</f>
        <v>7013.0166666666664</v>
      </c>
      <c r="D38" s="444">
        <f>AVERAGE(D32:D37)</f>
        <v>1.0999999999999999</v>
      </c>
      <c r="E38" s="444">
        <f>AVERAGE(E32:E37)</f>
        <v>4.6000000000000005</v>
      </c>
      <c r="J38" s="459"/>
    </row>
    <row r="39" spans="1:10" s="424" customFormat="1" ht="16.5" customHeight="1">
      <c r="A39" s="445" t="s">
        <v>19</v>
      </c>
      <c r="B39" s="446">
        <f>(STDEV(B32:B37)/B38)</f>
        <v>1.5726220793269357E-3</v>
      </c>
      <c r="C39" s="447"/>
      <c r="D39" s="447"/>
      <c r="E39" s="448"/>
      <c r="J39" s="459"/>
    </row>
    <row r="40" spans="1:10" s="424" customFormat="1" ht="16.5" customHeight="1">
      <c r="A40" s="449" t="s">
        <v>20</v>
      </c>
      <c r="B40" s="450">
        <f>COUNT(B32:B37)</f>
        <v>6</v>
      </c>
      <c r="C40" s="451"/>
      <c r="D40" s="452"/>
      <c r="E40" s="453"/>
    </row>
    <row r="41" spans="1:10" s="424" customFormat="1" ht="15.75" customHeight="1">
      <c r="A41" s="429"/>
      <c r="B41" s="429"/>
      <c r="C41" s="429"/>
      <c r="D41" s="429"/>
      <c r="E41" s="429"/>
    </row>
    <row r="42" spans="1:10" s="424" customFormat="1" ht="16.5" customHeight="1">
      <c r="A42" s="430" t="s">
        <v>21</v>
      </c>
      <c r="B42" s="454" t="s">
        <v>22</v>
      </c>
      <c r="C42" s="455"/>
      <c r="D42" s="455"/>
      <c r="E42" s="455"/>
    </row>
    <row r="43" spans="1:10" s="424" customFormat="1" ht="16.5" customHeight="1">
      <c r="A43" s="430"/>
      <c r="B43" s="454" t="s">
        <v>23</v>
      </c>
      <c r="C43" s="455"/>
      <c r="D43" s="455"/>
      <c r="E43" s="455"/>
      <c r="J43" s="459"/>
    </row>
    <row r="44" spans="1:10" s="424" customFormat="1" ht="16.5" customHeight="1">
      <c r="A44" s="430"/>
      <c r="B44" s="454" t="s">
        <v>24</v>
      </c>
      <c r="C44" s="455"/>
      <c r="D44" s="455"/>
      <c r="E44" s="455"/>
      <c r="J44" s="459"/>
    </row>
    <row r="45" spans="1:10" s="424" customFormat="1" ht="14.25" customHeight="1" thickBot="1">
      <c r="A45" s="456"/>
      <c r="B45" s="457"/>
      <c r="D45" s="458"/>
      <c r="F45" s="459"/>
      <c r="G45" s="459"/>
      <c r="J45" s="459"/>
    </row>
    <row r="46" spans="1:10" s="424" customFormat="1" ht="15" customHeight="1">
      <c r="B46" s="477" t="s">
        <v>26</v>
      </c>
      <c r="C46" s="477"/>
      <c r="E46" s="460" t="s">
        <v>27</v>
      </c>
      <c r="F46" s="461"/>
      <c r="G46" s="460" t="s">
        <v>28</v>
      </c>
      <c r="J46" s="459"/>
    </row>
    <row r="47" spans="1:10" s="424" customFormat="1" ht="15" customHeight="1">
      <c r="A47" s="462" t="s">
        <v>29</v>
      </c>
      <c r="B47" s="463"/>
      <c r="C47" s="463"/>
      <c r="E47" s="463"/>
      <c r="G47" s="463"/>
      <c r="J47" s="459"/>
    </row>
    <row r="48" spans="1:10" s="424" customFormat="1" ht="15" customHeight="1">
      <c r="A48" s="462" t="s">
        <v>30</v>
      </c>
      <c r="B48" s="464"/>
      <c r="C48" s="464"/>
      <c r="E48" s="464"/>
      <c r="G48" s="465"/>
      <c r="J48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opLeftCell="A97" zoomScale="60" zoomScaleNormal="60" zoomScaleSheetLayoutView="50" zoomScalePageLayoutView="55" workbookViewId="0">
      <selection activeCell="B24" sqref="B24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08" t="s">
        <v>45</v>
      </c>
      <c r="B1" s="508"/>
      <c r="C1" s="508"/>
      <c r="D1" s="508"/>
      <c r="E1" s="508"/>
      <c r="F1" s="508"/>
      <c r="G1" s="508"/>
      <c r="H1" s="508"/>
      <c r="I1" s="508"/>
    </row>
    <row r="2" spans="1:9" ht="18.75" customHeight="1">
      <c r="A2" s="508"/>
      <c r="B2" s="508"/>
      <c r="C2" s="508"/>
      <c r="D2" s="508"/>
      <c r="E2" s="508"/>
      <c r="F2" s="508"/>
      <c r="G2" s="508"/>
      <c r="H2" s="508"/>
      <c r="I2" s="508"/>
    </row>
    <row r="3" spans="1:9" ht="18.75" customHeight="1">
      <c r="A3" s="508"/>
      <c r="B3" s="508"/>
      <c r="C3" s="508"/>
      <c r="D3" s="508"/>
      <c r="E3" s="508"/>
      <c r="F3" s="508"/>
      <c r="G3" s="508"/>
      <c r="H3" s="508"/>
      <c r="I3" s="508"/>
    </row>
    <row r="4" spans="1:9" ht="18.75" customHeight="1">
      <c r="A4" s="508"/>
      <c r="B4" s="508"/>
      <c r="C4" s="508"/>
      <c r="D4" s="508"/>
      <c r="E4" s="508"/>
      <c r="F4" s="508"/>
      <c r="G4" s="508"/>
      <c r="H4" s="508"/>
      <c r="I4" s="508"/>
    </row>
    <row r="5" spans="1:9" ht="18.75" customHeight="1">
      <c r="A5" s="508"/>
      <c r="B5" s="508"/>
      <c r="C5" s="508"/>
      <c r="D5" s="508"/>
      <c r="E5" s="508"/>
      <c r="F5" s="508"/>
      <c r="G5" s="508"/>
      <c r="H5" s="508"/>
      <c r="I5" s="508"/>
    </row>
    <row r="6" spans="1:9" ht="18.75" customHeight="1">
      <c r="A6" s="508"/>
      <c r="B6" s="508"/>
      <c r="C6" s="508"/>
      <c r="D6" s="508"/>
      <c r="E6" s="508"/>
      <c r="F6" s="508"/>
      <c r="G6" s="508"/>
      <c r="H6" s="508"/>
      <c r="I6" s="508"/>
    </row>
    <row r="7" spans="1:9" ht="18.75" customHeight="1">
      <c r="A7" s="508"/>
      <c r="B7" s="508"/>
      <c r="C7" s="508"/>
      <c r="D7" s="508"/>
      <c r="E7" s="508"/>
      <c r="F7" s="508"/>
      <c r="G7" s="508"/>
      <c r="H7" s="508"/>
      <c r="I7" s="508"/>
    </row>
    <row r="8" spans="1:9">
      <c r="A8" s="509" t="s">
        <v>46</v>
      </c>
      <c r="B8" s="509"/>
      <c r="C8" s="509"/>
      <c r="D8" s="509"/>
      <c r="E8" s="509"/>
      <c r="F8" s="509"/>
      <c r="G8" s="509"/>
      <c r="H8" s="509"/>
      <c r="I8" s="509"/>
    </row>
    <row r="9" spans="1:9">
      <c r="A9" s="509"/>
      <c r="B9" s="509"/>
      <c r="C9" s="509"/>
      <c r="D9" s="509"/>
      <c r="E9" s="509"/>
      <c r="F9" s="509"/>
      <c r="G9" s="509"/>
      <c r="H9" s="509"/>
      <c r="I9" s="509"/>
    </row>
    <row r="10" spans="1:9">
      <c r="A10" s="509"/>
      <c r="B10" s="509"/>
      <c r="C10" s="509"/>
      <c r="D10" s="509"/>
      <c r="E10" s="509"/>
      <c r="F10" s="509"/>
      <c r="G10" s="509"/>
      <c r="H10" s="509"/>
      <c r="I10" s="509"/>
    </row>
    <row r="11" spans="1:9">
      <c r="A11" s="509"/>
      <c r="B11" s="509"/>
      <c r="C11" s="509"/>
      <c r="D11" s="509"/>
      <c r="E11" s="509"/>
      <c r="F11" s="509"/>
      <c r="G11" s="509"/>
      <c r="H11" s="509"/>
      <c r="I11" s="509"/>
    </row>
    <row r="12" spans="1:9">
      <c r="A12" s="509"/>
      <c r="B12" s="509"/>
      <c r="C12" s="509"/>
      <c r="D12" s="509"/>
      <c r="E12" s="509"/>
      <c r="F12" s="509"/>
      <c r="G12" s="509"/>
      <c r="H12" s="509"/>
      <c r="I12" s="509"/>
    </row>
    <row r="13" spans="1:9">
      <c r="A13" s="509"/>
      <c r="B13" s="509"/>
      <c r="C13" s="509"/>
      <c r="D13" s="509"/>
      <c r="E13" s="509"/>
      <c r="F13" s="509"/>
      <c r="G13" s="509"/>
      <c r="H13" s="509"/>
      <c r="I13" s="509"/>
    </row>
    <row r="14" spans="1:9">
      <c r="A14" s="509"/>
      <c r="B14" s="509"/>
      <c r="C14" s="509"/>
      <c r="D14" s="509"/>
      <c r="E14" s="509"/>
      <c r="F14" s="509"/>
      <c r="G14" s="509"/>
      <c r="H14" s="509"/>
      <c r="I14" s="509"/>
    </row>
    <row r="15" spans="1:9" ht="19.5" customHeight="1">
      <c r="A15" s="50"/>
    </row>
    <row r="16" spans="1:9" ht="19.5" customHeight="1">
      <c r="A16" s="481" t="s">
        <v>31</v>
      </c>
      <c r="B16" s="482"/>
      <c r="C16" s="482"/>
      <c r="D16" s="482"/>
      <c r="E16" s="482"/>
      <c r="F16" s="482"/>
      <c r="G16" s="482"/>
      <c r="H16" s="483"/>
    </row>
    <row r="17" spans="1:14" ht="20.25" customHeight="1">
      <c r="A17" s="484" t="s">
        <v>47</v>
      </c>
      <c r="B17" s="484"/>
      <c r="C17" s="484"/>
      <c r="D17" s="484"/>
      <c r="E17" s="484"/>
      <c r="F17" s="484"/>
      <c r="G17" s="484"/>
      <c r="H17" s="484"/>
    </row>
    <row r="18" spans="1:14" ht="26.25" customHeight="1">
      <c r="A18" s="52" t="s">
        <v>33</v>
      </c>
      <c r="B18" s="480" t="s">
        <v>5</v>
      </c>
      <c r="C18" s="480"/>
      <c r="D18" s="198"/>
      <c r="E18" s="53"/>
      <c r="F18" s="54"/>
      <c r="G18" s="54"/>
      <c r="H18" s="54"/>
    </row>
    <row r="19" spans="1:14" ht="26.25" customHeight="1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>
      <c r="A20" s="52" t="s">
        <v>35</v>
      </c>
      <c r="B20" s="485" t="s">
        <v>9</v>
      </c>
      <c r="C20" s="485"/>
      <c r="D20" s="54"/>
      <c r="E20" s="54"/>
      <c r="F20" s="54"/>
      <c r="G20" s="54"/>
      <c r="H20" s="54"/>
    </row>
    <row r="21" spans="1:14" ht="26.25" customHeight="1">
      <c r="A21" s="52" t="s">
        <v>36</v>
      </c>
      <c r="B21" s="485" t="s">
        <v>11</v>
      </c>
      <c r="C21" s="485"/>
      <c r="D21" s="485"/>
      <c r="E21" s="485"/>
      <c r="F21" s="485"/>
      <c r="G21" s="485"/>
      <c r="H21" s="485"/>
      <c r="I21" s="56"/>
    </row>
    <row r="22" spans="1:14" ht="26.25" customHeight="1">
      <c r="A22" s="52" t="s">
        <v>37</v>
      </c>
      <c r="B22" s="57">
        <v>42676</v>
      </c>
      <c r="C22" s="54"/>
      <c r="D22" s="54"/>
      <c r="E22" s="54"/>
      <c r="F22" s="54"/>
      <c r="G22" s="54"/>
      <c r="H22" s="54"/>
    </row>
    <row r="23" spans="1:14" ht="26.25" customHeight="1">
      <c r="A23" s="52" t="s">
        <v>38</v>
      </c>
      <c r="B23" s="57">
        <v>42688</v>
      </c>
      <c r="C23" s="54"/>
      <c r="D23" s="54"/>
      <c r="E23" s="54"/>
      <c r="F23" s="54"/>
      <c r="G23" s="54"/>
      <c r="H23" s="54"/>
    </row>
    <row r="24" spans="1:14" ht="18.75">
      <c r="A24" s="52"/>
      <c r="B24" s="58"/>
    </row>
    <row r="25" spans="1:14" ht="18.75">
      <c r="A25" s="59" t="s">
        <v>1</v>
      </c>
      <c r="B25" s="58"/>
    </row>
    <row r="26" spans="1:14" ht="26.25" customHeight="1">
      <c r="A26" s="60" t="s">
        <v>4</v>
      </c>
      <c r="B26" s="480" t="s">
        <v>131</v>
      </c>
      <c r="C26" s="480"/>
    </row>
    <row r="27" spans="1:14" ht="26.25" customHeight="1">
      <c r="A27" s="61" t="s">
        <v>48</v>
      </c>
      <c r="B27" s="486" t="s">
        <v>136</v>
      </c>
      <c r="C27" s="486"/>
    </row>
    <row r="28" spans="1:14" ht="27" customHeight="1">
      <c r="A28" s="61" t="s">
        <v>6</v>
      </c>
      <c r="B28" s="340">
        <v>99.3</v>
      </c>
    </row>
    <row r="29" spans="1:14" s="3" customFormat="1" ht="27" customHeight="1">
      <c r="A29" s="61" t="s">
        <v>49</v>
      </c>
      <c r="B29" s="63">
        <v>0</v>
      </c>
      <c r="C29" s="487" t="s">
        <v>50</v>
      </c>
      <c r="D29" s="488"/>
      <c r="E29" s="488"/>
      <c r="F29" s="488"/>
      <c r="G29" s="489"/>
      <c r="I29" s="64"/>
      <c r="J29" s="64"/>
      <c r="K29" s="64"/>
      <c r="L29" s="64"/>
    </row>
    <row r="30" spans="1:14" s="3" customFormat="1" ht="19.5" customHeight="1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>
      <c r="A31" s="61" t="s">
        <v>52</v>
      </c>
      <c r="B31" s="68">
        <v>1</v>
      </c>
      <c r="C31" s="490" t="s">
        <v>53</v>
      </c>
      <c r="D31" s="491"/>
      <c r="E31" s="491"/>
      <c r="F31" s="491"/>
      <c r="G31" s="491"/>
      <c r="H31" s="492"/>
      <c r="I31" s="64"/>
      <c r="J31" s="64"/>
      <c r="K31" s="64"/>
      <c r="L31" s="64"/>
    </row>
    <row r="32" spans="1:14" s="3" customFormat="1" ht="27" customHeight="1">
      <c r="A32" s="61" t="s">
        <v>54</v>
      </c>
      <c r="B32" s="68">
        <v>1</v>
      </c>
      <c r="C32" s="490" t="s">
        <v>55</v>
      </c>
      <c r="D32" s="491"/>
      <c r="E32" s="491"/>
      <c r="F32" s="491"/>
      <c r="G32" s="491"/>
      <c r="H32" s="492"/>
      <c r="I32" s="64"/>
      <c r="J32" s="64"/>
      <c r="K32" s="64"/>
      <c r="L32" s="69"/>
      <c r="M32" s="69"/>
      <c r="N32" s="70"/>
    </row>
    <row r="33" spans="1:14" s="3" customFormat="1" ht="17.25" customHeight="1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>
      <c r="A36" s="74" t="s">
        <v>58</v>
      </c>
      <c r="B36" s="75">
        <v>100</v>
      </c>
      <c r="C36" s="51"/>
      <c r="D36" s="493" t="s">
        <v>59</v>
      </c>
      <c r="E36" s="494"/>
      <c r="F36" s="493" t="s">
        <v>60</v>
      </c>
      <c r="G36" s="495"/>
      <c r="J36" s="64"/>
      <c r="K36" s="64"/>
      <c r="L36" s="69"/>
      <c r="M36" s="69"/>
      <c r="N36" s="70"/>
    </row>
    <row r="37" spans="1:14" s="3" customFormat="1" ht="27" customHeight="1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>
      <c r="A38" s="76" t="s">
        <v>66</v>
      </c>
      <c r="B38" s="77">
        <v>1</v>
      </c>
      <c r="C38" s="83">
        <v>1</v>
      </c>
      <c r="D38" s="271">
        <v>32508376</v>
      </c>
      <c r="E38" s="85">
        <f>IF(ISBLANK(D38),"-",$D$48/$D$45*D38)</f>
        <v>30200681.523431547</v>
      </c>
      <c r="F38" s="271">
        <v>36080426</v>
      </c>
      <c r="G38" s="86">
        <f>IF(ISBLANK(F38),"-",$D$48/$F$45*F38)</f>
        <v>29946238.504697718</v>
      </c>
      <c r="I38" s="87"/>
      <c r="J38" s="64"/>
      <c r="K38" s="64"/>
      <c r="L38" s="69"/>
      <c r="M38" s="69"/>
      <c r="N38" s="70"/>
    </row>
    <row r="39" spans="1:14" s="3" customFormat="1" ht="26.25" customHeight="1">
      <c r="A39" s="76" t="s">
        <v>67</v>
      </c>
      <c r="B39" s="77">
        <v>1</v>
      </c>
      <c r="C39" s="88">
        <v>2</v>
      </c>
      <c r="D39" s="276">
        <v>32501130</v>
      </c>
      <c r="E39" s="90">
        <f>IF(ISBLANK(D39),"-",$D$48/$D$45*D39)</f>
        <v>30193949.900224075</v>
      </c>
      <c r="F39" s="276">
        <v>36380270</v>
      </c>
      <c r="G39" s="91">
        <f>IF(ISBLANK(F39),"-",$D$48/$F$45*F39)</f>
        <v>30195104.744198401</v>
      </c>
      <c r="I39" s="497">
        <f>ABS((F43/D43*D42)-F42)/D42</f>
        <v>7.1423936731146867E-3</v>
      </c>
      <c r="J39" s="64"/>
      <c r="K39" s="64"/>
      <c r="L39" s="69"/>
      <c r="M39" s="69"/>
      <c r="N39" s="70"/>
    </row>
    <row r="40" spans="1:14" ht="26.25" customHeight="1">
      <c r="A40" s="76" t="s">
        <v>68</v>
      </c>
      <c r="B40" s="77">
        <v>1</v>
      </c>
      <c r="C40" s="88">
        <v>3</v>
      </c>
      <c r="D40" s="276">
        <v>32755274</v>
      </c>
      <c r="E40" s="90">
        <f>IF(ISBLANK(D40),"-",$D$48/$D$45*D40)</f>
        <v>30430052.805059772</v>
      </c>
      <c r="F40" s="276">
        <v>36270242</v>
      </c>
      <c r="G40" s="91">
        <f>IF(ISBLANK(F40),"-",$D$48/$F$45*F40)</f>
        <v>30103783.074931111</v>
      </c>
      <c r="I40" s="497"/>
      <c r="L40" s="69"/>
      <c r="M40" s="69"/>
      <c r="N40" s="92"/>
    </row>
    <row r="41" spans="1:14" ht="27" customHeight="1">
      <c r="A41" s="76" t="s">
        <v>69</v>
      </c>
      <c r="B41" s="77">
        <v>1</v>
      </c>
      <c r="C41" s="93">
        <v>4</v>
      </c>
      <c r="D41" s="281"/>
      <c r="E41" s="95" t="str">
        <f>IF(ISBLANK(D41),"-",$D$48/$D$45*D41)</f>
        <v>-</v>
      </c>
      <c r="F41" s="281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>
      <c r="A42" s="76" t="s">
        <v>70</v>
      </c>
      <c r="B42" s="77">
        <v>1</v>
      </c>
      <c r="C42" s="98" t="s">
        <v>71</v>
      </c>
      <c r="D42" s="99">
        <f>AVERAGE(D38:D41)</f>
        <v>32588260</v>
      </c>
      <c r="E42" s="100">
        <f>AVERAGE(E38:E41)</f>
        <v>30274894.742905129</v>
      </c>
      <c r="F42" s="99">
        <f>AVERAGE(F38:F41)</f>
        <v>36243646</v>
      </c>
      <c r="G42" s="101">
        <f>AVERAGE(G38:G41)</f>
        <v>30081708.774609078</v>
      </c>
      <c r="H42" s="102"/>
    </row>
    <row r="43" spans="1:14" ht="26.25" customHeight="1">
      <c r="A43" s="76" t="s">
        <v>72</v>
      </c>
      <c r="B43" s="77">
        <v>1</v>
      </c>
      <c r="C43" s="103" t="s">
        <v>73</v>
      </c>
      <c r="D43" s="291">
        <v>16.260000000000002</v>
      </c>
      <c r="E43" s="92"/>
      <c r="F43" s="291">
        <v>18.2</v>
      </c>
      <c r="H43" s="102"/>
    </row>
    <row r="44" spans="1:14" ht="26.25" customHeight="1">
      <c r="A44" s="76" t="s">
        <v>74</v>
      </c>
      <c r="B44" s="77">
        <v>1</v>
      </c>
      <c r="C44" s="105" t="s">
        <v>75</v>
      </c>
      <c r="D44" s="106">
        <f>D43*$B$34</f>
        <v>16.260000000000002</v>
      </c>
      <c r="E44" s="107"/>
      <c r="F44" s="106">
        <f>F43*$B$34</f>
        <v>18.2</v>
      </c>
      <c r="H44" s="102"/>
    </row>
    <row r="45" spans="1:14" ht="19.5" customHeight="1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16.146180000000001</v>
      </c>
      <c r="E45" s="110"/>
      <c r="F45" s="109">
        <f>F44*$B$30/100</f>
        <v>18.072600000000001</v>
      </c>
      <c r="H45" s="102"/>
    </row>
    <row r="46" spans="1:14" ht="19.5" customHeight="1">
      <c r="A46" s="498" t="s">
        <v>78</v>
      </c>
      <c r="B46" s="499"/>
      <c r="C46" s="105" t="s">
        <v>79</v>
      </c>
      <c r="D46" s="111">
        <f>D45/$B$45</f>
        <v>0.16146180000000002</v>
      </c>
      <c r="E46" s="112"/>
      <c r="F46" s="113">
        <f>F45/$B$45</f>
        <v>0.18072600000000003</v>
      </c>
      <c r="H46" s="102"/>
    </row>
    <row r="47" spans="1:14" ht="27" customHeight="1">
      <c r="A47" s="500"/>
      <c r="B47" s="501"/>
      <c r="C47" s="114" t="s">
        <v>80</v>
      </c>
      <c r="D47" s="115">
        <v>0.15</v>
      </c>
      <c r="E47" s="116"/>
      <c r="F47" s="112"/>
      <c r="H47" s="102"/>
    </row>
    <row r="48" spans="1:14" ht="18.75">
      <c r="C48" s="117" t="s">
        <v>81</v>
      </c>
      <c r="D48" s="109">
        <f>D47*$B$45</f>
        <v>15</v>
      </c>
      <c r="F48" s="118"/>
      <c r="H48" s="102"/>
    </row>
    <row r="49" spans="1:12" ht="19.5" customHeight="1">
      <c r="C49" s="119" t="s">
        <v>82</v>
      </c>
      <c r="D49" s="120">
        <f>D48/B34</f>
        <v>15</v>
      </c>
      <c r="F49" s="118"/>
      <c r="H49" s="102"/>
    </row>
    <row r="50" spans="1:12" ht="18.75">
      <c r="C50" s="74" t="s">
        <v>83</v>
      </c>
      <c r="D50" s="121">
        <f>AVERAGE(E38:E41,G38:G41)</f>
        <v>30178301.758757103</v>
      </c>
      <c r="F50" s="122"/>
      <c r="H50" s="102"/>
    </row>
    <row r="51" spans="1:12" ht="18.75">
      <c r="C51" s="76" t="s">
        <v>84</v>
      </c>
      <c r="D51" s="123">
        <f>STDEV(E38:E41,G38:G41)/D50</f>
        <v>5.2143885254421546E-3</v>
      </c>
      <c r="F51" s="122"/>
      <c r="H51" s="102"/>
    </row>
    <row r="52" spans="1:12" ht="19.5" customHeight="1">
      <c r="C52" s="124" t="s">
        <v>20</v>
      </c>
      <c r="D52" s="125">
        <f>COUNT(E38:E41,G38:G41)</f>
        <v>6</v>
      </c>
      <c r="F52" s="122"/>
    </row>
    <row r="54" spans="1:12" ht="18.75">
      <c r="A54" s="126" t="s">
        <v>1</v>
      </c>
      <c r="B54" s="127" t="s">
        <v>85</v>
      </c>
    </row>
    <row r="55" spans="1:12" ht="18.75">
      <c r="A55" s="51" t="s">
        <v>86</v>
      </c>
      <c r="B55" s="128" t="str">
        <f>B21</f>
        <v/>
      </c>
    </row>
    <row r="56" spans="1:12" ht="26.25" customHeight="1">
      <c r="A56" s="129" t="s">
        <v>87</v>
      </c>
      <c r="B56" s="130">
        <v>150</v>
      </c>
      <c r="C56" s="51" t="str">
        <f>B20</f>
        <v/>
      </c>
      <c r="H56" s="131"/>
    </row>
    <row r="57" spans="1:12" ht="18.75">
      <c r="A57" s="128" t="s">
        <v>88</v>
      </c>
      <c r="B57" s="199">
        <f>Uniformity!C46</f>
        <v>739.63149999999996</v>
      </c>
      <c r="H57" s="131"/>
    </row>
    <row r="58" spans="1:12" ht="19.5" customHeight="1">
      <c r="H58" s="131"/>
    </row>
    <row r="59" spans="1:12" s="3" customFormat="1" ht="27" customHeight="1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>
      <c r="A60" s="76" t="s">
        <v>93</v>
      </c>
      <c r="B60" s="77">
        <v>4</v>
      </c>
      <c r="C60" s="502" t="s">
        <v>94</v>
      </c>
      <c r="D60" s="505">
        <v>743.69</v>
      </c>
      <c r="E60" s="134">
        <v>1</v>
      </c>
      <c r="F60" s="135">
        <v>30212413</v>
      </c>
      <c r="G60" s="200">
        <f>IF(ISBLANK(F60),"-",(F60/$D$50*$D$47*$B$68)*($B$57/$D$60))</f>
        <v>149.35003619915963</v>
      </c>
      <c r="H60" s="218">
        <f t="shared" ref="H60:H71" si="0">IF(ISBLANK(F60),"-",(G60/$B$56)*100)</f>
        <v>99.566690799439755</v>
      </c>
      <c r="L60" s="64"/>
    </row>
    <row r="61" spans="1:12" s="3" customFormat="1" ht="26.25" customHeight="1">
      <c r="A61" s="76" t="s">
        <v>95</v>
      </c>
      <c r="B61" s="77">
        <v>20</v>
      </c>
      <c r="C61" s="503"/>
      <c r="D61" s="506"/>
      <c r="E61" s="136">
        <v>2</v>
      </c>
      <c r="F61" s="89">
        <v>30385611</v>
      </c>
      <c r="G61" s="201">
        <f>IF(ISBLANK(F61),"-",(F61/$D$50*$D$47*$B$68)*($B$57/$D$60))</f>
        <v>150.20621169131988</v>
      </c>
      <c r="H61" s="219">
        <f t="shared" si="0"/>
        <v>100.13747446087993</v>
      </c>
      <c r="L61" s="64"/>
    </row>
    <row r="62" spans="1:12" s="3" customFormat="1" ht="26.25" customHeight="1">
      <c r="A62" s="76" t="s">
        <v>96</v>
      </c>
      <c r="B62" s="77">
        <v>1</v>
      </c>
      <c r="C62" s="503"/>
      <c r="D62" s="506"/>
      <c r="E62" s="136">
        <v>3</v>
      </c>
      <c r="F62" s="137">
        <v>30296918</v>
      </c>
      <c r="G62" s="201">
        <f>IF(ISBLANK(F62),"-",(F62/$D$50*$D$47*$B$68)*($B$57/$D$60))</f>
        <v>149.76777260468972</v>
      </c>
      <c r="H62" s="219">
        <f t="shared" si="0"/>
        <v>99.845181736459821</v>
      </c>
      <c r="L62" s="64"/>
    </row>
    <row r="63" spans="1:12" ht="27" customHeight="1">
      <c r="A63" s="76" t="s">
        <v>97</v>
      </c>
      <c r="B63" s="77">
        <v>1</v>
      </c>
      <c r="C63" s="504"/>
      <c r="D63" s="507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>
      <c r="A64" s="76" t="s">
        <v>98</v>
      </c>
      <c r="B64" s="77">
        <v>1</v>
      </c>
      <c r="C64" s="502" t="s">
        <v>99</v>
      </c>
      <c r="D64" s="505">
        <v>732.38</v>
      </c>
      <c r="E64" s="134">
        <v>1</v>
      </c>
      <c r="F64" s="135">
        <v>30480172</v>
      </c>
      <c r="G64" s="200">
        <f>IF(ISBLANK(F64),"-",(F64/$D$50*$D$47*$B$68)*($B$57/$D$64))</f>
        <v>153.00048186870356</v>
      </c>
      <c r="H64" s="218">
        <f t="shared" si="0"/>
        <v>102.00032124580238</v>
      </c>
    </row>
    <row r="65" spans="1:8" ht="26.25" customHeight="1">
      <c r="A65" s="76" t="s">
        <v>100</v>
      </c>
      <c r="B65" s="77">
        <v>1</v>
      </c>
      <c r="C65" s="503"/>
      <c r="D65" s="506"/>
      <c r="E65" s="136">
        <v>2</v>
      </c>
      <c r="F65" s="89">
        <v>30351840</v>
      </c>
      <c r="G65" s="201">
        <f>IF(ISBLANK(F65),"-",(F65/$D$50*$D$47*$B$68)*($B$57/$D$64))</f>
        <v>152.35629725454933</v>
      </c>
      <c r="H65" s="219">
        <f t="shared" si="0"/>
        <v>101.57086483636621</v>
      </c>
    </row>
    <row r="66" spans="1:8" ht="26.25" customHeight="1">
      <c r="A66" s="76" t="s">
        <v>101</v>
      </c>
      <c r="B66" s="77">
        <v>1</v>
      </c>
      <c r="C66" s="503"/>
      <c r="D66" s="506"/>
      <c r="E66" s="136">
        <v>3</v>
      </c>
      <c r="F66" s="89">
        <v>30406377</v>
      </c>
      <c r="G66" s="201">
        <f>IF(ISBLANK(F66),"-",(F66/$D$50*$D$47*$B$68)*($B$57/$D$64))</f>
        <v>152.63005513490754</v>
      </c>
      <c r="H66" s="219">
        <f t="shared" si="0"/>
        <v>101.75337008993837</v>
      </c>
    </row>
    <row r="67" spans="1:8" ht="27" customHeight="1">
      <c r="A67" s="76" t="s">
        <v>102</v>
      </c>
      <c r="B67" s="77">
        <v>1</v>
      </c>
      <c r="C67" s="504"/>
      <c r="D67" s="507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>
      <c r="A68" s="76" t="s">
        <v>103</v>
      </c>
      <c r="B68" s="140">
        <f>(B67/B66)*(B65/B64)*(B63/B62)*(B61/B60)*B59</f>
        <v>1000</v>
      </c>
      <c r="C68" s="502" t="s">
        <v>104</v>
      </c>
      <c r="D68" s="505">
        <v>748.39</v>
      </c>
      <c r="E68" s="134">
        <v>1</v>
      </c>
      <c r="F68" s="135">
        <v>29983354</v>
      </c>
      <c r="G68" s="200">
        <f>IF(ISBLANK(F68),"-",(F68/$D$50*$D$47*$B$68)*($B$57/$D$68))</f>
        <v>147.28689191637352</v>
      </c>
      <c r="H68" s="219">
        <f t="shared" si="0"/>
        <v>98.191261277582342</v>
      </c>
    </row>
    <row r="69" spans="1:8" ht="27" customHeight="1">
      <c r="A69" s="124" t="s">
        <v>105</v>
      </c>
      <c r="B69" s="141">
        <f>(D47*B68)/B56*B57</f>
        <v>739.63149999999996</v>
      </c>
      <c r="C69" s="503"/>
      <c r="D69" s="506"/>
      <c r="E69" s="136">
        <v>2</v>
      </c>
      <c r="F69" s="89">
        <v>30170073</v>
      </c>
      <c r="G69" s="201">
        <f>IF(ISBLANK(F69),"-",(F69/$D$50*$D$47*$B$68)*($B$57/$D$68))</f>
        <v>148.20410955559205</v>
      </c>
      <c r="H69" s="219">
        <f t="shared" si="0"/>
        <v>98.802739703728037</v>
      </c>
    </row>
    <row r="70" spans="1:8" ht="26.25" customHeight="1">
      <c r="A70" s="515" t="s">
        <v>78</v>
      </c>
      <c r="B70" s="516"/>
      <c r="C70" s="503"/>
      <c r="D70" s="506"/>
      <c r="E70" s="136">
        <v>3</v>
      </c>
      <c r="F70" s="89">
        <v>29982022</v>
      </c>
      <c r="G70" s="201">
        <f>IF(ISBLANK(F70),"-",(F70/$D$50*$D$47*$B$68)*($B$57/$D$68))</f>
        <v>147.28034874778629</v>
      </c>
      <c r="H70" s="219">
        <f t="shared" si="0"/>
        <v>98.186899165190866</v>
      </c>
    </row>
    <row r="71" spans="1:8" ht="27" customHeight="1">
      <c r="A71" s="517"/>
      <c r="B71" s="518"/>
      <c r="C71" s="514"/>
      <c r="D71" s="507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>
      <c r="A72" s="142"/>
      <c r="B72" s="142"/>
      <c r="C72" s="142"/>
      <c r="D72" s="142"/>
      <c r="E72" s="142"/>
      <c r="F72" s="144" t="s">
        <v>71</v>
      </c>
      <c r="G72" s="206">
        <f>AVERAGE(G60:G71)</f>
        <v>150.00913388589797</v>
      </c>
      <c r="H72" s="221">
        <f>AVERAGE(H60:H71)</f>
        <v>100.0060892572653</v>
      </c>
    </row>
    <row r="73" spans="1:8" ht="26.25" customHeight="1">
      <c r="C73" s="142"/>
      <c r="D73" s="142"/>
      <c r="E73" s="142"/>
      <c r="F73" s="145" t="s">
        <v>84</v>
      </c>
      <c r="G73" s="205">
        <f>STDEV(G60:G71)/G72</f>
        <v>1.4901190545469095E-2</v>
      </c>
      <c r="H73" s="205">
        <f>STDEV(H60:H71)/H72</f>
        <v>1.4901190545470452E-2</v>
      </c>
    </row>
    <row r="74" spans="1:8" ht="27" customHeight="1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>
      <c r="A76" s="60" t="s">
        <v>106</v>
      </c>
      <c r="B76" s="149" t="s">
        <v>107</v>
      </c>
      <c r="C76" s="510" t="str">
        <f>B26</f>
        <v>Lamivudine</v>
      </c>
      <c r="D76" s="510"/>
      <c r="E76" s="150" t="s">
        <v>108</v>
      </c>
      <c r="F76" s="150"/>
      <c r="G76" s="467">
        <f>H72</f>
        <v>100.0060892572653</v>
      </c>
      <c r="H76" s="152"/>
    </row>
    <row r="77" spans="1:8" ht="18.75">
      <c r="A77" s="59" t="s">
        <v>109</v>
      </c>
      <c r="B77" s="59" t="s">
        <v>110</v>
      </c>
    </row>
    <row r="78" spans="1:8" ht="18.75">
      <c r="A78" s="59"/>
      <c r="B78" s="59"/>
    </row>
    <row r="79" spans="1:8" ht="26.25" customHeight="1">
      <c r="A79" s="60" t="s">
        <v>4</v>
      </c>
      <c r="B79" s="496" t="str">
        <f>B26</f>
        <v>Lamivudine</v>
      </c>
      <c r="C79" s="496"/>
    </row>
    <row r="80" spans="1:8" ht="26.25" customHeight="1">
      <c r="A80" s="61" t="s">
        <v>48</v>
      </c>
      <c r="B80" s="496" t="s">
        <v>139</v>
      </c>
      <c r="C80" s="496"/>
    </row>
    <row r="81" spans="1:12" ht="27" customHeight="1">
      <c r="A81" s="61" t="s">
        <v>6</v>
      </c>
      <c r="B81" s="153">
        <v>99.39</v>
      </c>
    </row>
    <row r="82" spans="1:12" s="3" customFormat="1" ht="27" customHeight="1">
      <c r="A82" s="61" t="s">
        <v>49</v>
      </c>
      <c r="B82" s="63">
        <v>0</v>
      </c>
      <c r="C82" s="487" t="s">
        <v>50</v>
      </c>
      <c r="D82" s="488"/>
      <c r="E82" s="488"/>
      <c r="F82" s="488"/>
      <c r="G82" s="489"/>
      <c r="I82" s="64"/>
      <c r="J82" s="64"/>
      <c r="K82" s="64"/>
      <c r="L82" s="64"/>
    </row>
    <row r="83" spans="1:12" s="3" customFormat="1" ht="19.5" customHeight="1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>
      <c r="A84" s="61" t="s">
        <v>52</v>
      </c>
      <c r="B84" s="68">
        <v>1</v>
      </c>
      <c r="C84" s="490" t="s">
        <v>111</v>
      </c>
      <c r="D84" s="491"/>
      <c r="E84" s="491"/>
      <c r="F84" s="491"/>
      <c r="G84" s="491"/>
      <c r="H84" s="492"/>
      <c r="I84" s="64"/>
      <c r="J84" s="64"/>
      <c r="K84" s="64"/>
      <c r="L84" s="64"/>
    </row>
    <row r="85" spans="1:12" s="3" customFormat="1" ht="27" customHeight="1">
      <c r="A85" s="61" t="s">
        <v>54</v>
      </c>
      <c r="B85" s="68">
        <v>1</v>
      </c>
      <c r="C85" s="490" t="s">
        <v>112</v>
      </c>
      <c r="D85" s="491"/>
      <c r="E85" s="491"/>
      <c r="F85" s="491"/>
      <c r="G85" s="491"/>
      <c r="H85" s="492"/>
      <c r="I85" s="64"/>
      <c r="J85" s="64"/>
      <c r="K85" s="64"/>
      <c r="L85" s="64"/>
    </row>
    <row r="86" spans="1:12" s="3" customFormat="1" ht="18.7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>
      <c r="A88" s="59"/>
      <c r="B88" s="59"/>
    </row>
    <row r="89" spans="1:12" ht="27" customHeight="1">
      <c r="A89" s="74" t="s">
        <v>58</v>
      </c>
      <c r="B89" s="75">
        <v>100</v>
      </c>
      <c r="D89" s="154" t="s">
        <v>59</v>
      </c>
      <c r="E89" s="155"/>
      <c r="F89" s="493" t="s">
        <v>60</v>
      </c>
      <c r="G89" s="495"/>
    </row>
    <row r="90" spans="1:12" ht="27" customHeight="1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>
      <c r="A91" s="76" t="s">
        <v>66</v>
      </c>
      <c r="B91" s="77">
        <v>1</v>
      </c>
      <c r="C91" s="158">
        <v>1</v>
      </c>
      <c r="D91" s="84">
        <v>117459841</v>
      </c>
      <c r="E91" s="85">
        <f>IF(ISBLANK(D91),"-",$D$101/$D$98*D91)</f>
        <v>61842356.638182588</v>
      </c>
      <c r="F91" s="84">
        <v>111926925</v>
      </c>
      <c r="G91" s="86">
        <f>IF(ISBLANK(F91),"-",$D$101/$F$98*F91)</f>
        <v>61841773.533546396</v>
      </c>
      <c r="I91" s="87"/>
    </row>
    <row r="92" spans="1:12" ht="26.25" customHeight="1">
      <c r="A92" s="76" t="s">
        <v>67</v>
      </c>
      <c r="B92" s="77">
        <v>1</v>
      </c>
      <c r="C92" s="143">
        <v>2</v>
      </c>
      <c r="D92" s="89">
        <v>117508526</v>
      </c>
      <c r="E92" s="90">
        <f>IF(ISBLANK(D92),"-",$D$101/$D$98*D92)</f>
        <v>61867989.187207833</v>
      </c>
      <c r="F92" s="89">
        <v>112050280</v>
      </c>
      <c r="G92" s="91">
        <f>IF(ISBLANK(F92),"-",$D$101/$F$98*F92)</f>
        <v>61909929.53778068</v>
      </c>
      <c r="I92" s="497">
        <f>ABS((F96/D96*D95)-F95)/D95</f>
        <v>9.5033263047531271E-4</v>
      </c>
    </row>
    <row r="93" spans="1:12" ht="26.25" customHeight="1">
      <c r="A93" s="76" t="s">
        <v>68</v>
      </c>
      <c r="B93" s="77">
        <v>1</v>
      </c>
      <c r="C93" s="143">
        <v>3</v>
      </c>
      <c r="D93" s="89">
        <v>118088512</v>
      </c>
      <c r="E93" s="90">
        <f>IF(ISBLANK(D93),"-",$D$101/$D$98*D93)</f>
        <v>62173350.583509684</v>
      </c>
      <c r="F93" s="89">
        <v>112116670</v>
      </c>
      <c r="G93" s="91">
        <f>IF(ISBLANK(F93),"-",$D$101/$F$98*F93)</f>
        <v>61946611.286563575</v>
      </c>
      <c r="I93" s="497"/>
    </row>
    <row r="94" spans="1:12" ht="27" customHeight="1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>
      <c r="A95" s="76" t="s">
        <v>70</v>
      </c>
      <c r="B95" s="77">
        <v>1</v>
      </c>
      <c r="C95" s="161" t="s">
        <v>71</v>
      </c>
      <c r="D95" s="162">
        <f>AVERAGE(D91:D94)</f>
        <v>117685626.33333333</v>
      </c>
      <c r="E95" s="100">
        <f>AVERAGE(E91:E94)</f>
        <v>61961232.136300035</v>
      </c>
      <c r="F95" s="163">
        <f>AVERAGE(F91:F94)</f>
        <v>112031291.66666667</v>
      </c>
      <c r="G95" s="164">
        <f>AVERAGE(G91:G94)</f>
        <v>61899438.119296886</v>
      </c>
    </row>
    <row r="96" spans="1:12" ht="26.25" customHeight="1">
      <c r="A96" s="76" t="s">
        <v>72</v>
      </c>
      <c r="B96" s="62">
        <v>1</v>
      </c>
      <c r="C96" s="165" t="s">
        <v>113</v>
      </c>
      <c r="D96" s="166">
        <v>31.85</v>
      </c>
      <c r="E96" s="92"/>
      <c r="F96" s="104">
        <v>30.35</v>
      </c>
    </row>
    <row r="97" spans="1:10" ht="26.25" customHeight="1">
      <c r="A97" s="76" t="s">
        <v>74</v>
      </c>
      <c r="B97" s="62">
        <v>1</v>
      </c>
      <c r="C97" s="167" t="s">
        <v>114</v>
      </c>
      <c r="D97" s="168">
        <f>D96*$B$87</f>
        <v>31.85</v>
      </c>
      <c r="E97" s="107"/>
      <c r="F97" s="106">
        <f>F96*$B$87</f>
        <v>30.35</v>
      </c>
    </row>
    <row r="98" spans="1:10" ht="19.5" customHeight="1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31.655715000000001</v>
      </c>
      <c r="E98" s="110"/>
      <c r="F98" s="109">
        <f>F97*$B$83/100</f>
        <v>30.164864999999999</v>
      </c>
    </row>
    <row r="99" spans="1:10" ht="19.5" customHeight="1">
      <c r="A99" s="498" t="s">
        <v>78</v>
      </c>
      <c r="B99" s="512"/>
      <c r="C99" s="167" t="s">
        <v>116</v>
      </c>
      <c r="D99" s="171">
        <f>D98/$B$98</f>
        <v>0.31655715000000001</v>
      </c>
      <c r="E99" s="110"/>
      <c r="F99" s="113">
        <f>F98/$B$98</f>
        <v>0.30164864999999996</v>
      </c>
      <c r="G99" s="172"/>
      <c r="H99" s="102"/>
    </row>
    <row r="100" spans="1:10" ht="19.5" customHeight="1">
      <c r="A100" s="500"/>
      <c r="B100" s="513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>
      <c r="C103" s="178" t="s">
        <v>117</v>
      </c>
      <c r="D103" s="179">
        <f>AVERAGE(E91:E94,G91:G94)</f>
        <v>61930335.12779846</v>
      </c>
      <c r="F103" s="122"/>
      <c r="G103" s="180"/>
      <c r="H103" s="102"/>
      <c r="J103" s="181"/>
    </row>
    <row r="104" spans="1:10" ht="18.75">
      <c r="C104" s="145" t="s">
        <v>84</v>
      </c>
      <c r="D104" s="182">
        <f>STDEV(E91:E94,G91:G94)/D103</f>
        <v>2.032341287133151E-3</v>
      </c>
      <c r="F104" s="122"/>
      <c r="G104" s="172"/>
      <c r="H104" s="102"/>
      <c r="J104" s="181"/>
    </row>
    <row r="105" spans="1:10" ht="19.5" customHeight="1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>
      <c r="A106" s="126"/>
      <c r="B106" s="126"/>
      <c r="C106" s="126"/>
      <c r="D106" s="126"/>
      <c r="E106" s="126"/>
    </row>
    <row r="107" spans="1:10" ht="27" customHeight="1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>
      <c r="A108" s="76" t="s">
        <v>122</v>
      </c>
      <c r="B108" s="77">
        <v>1</v>
      </c>
      <c r="C108" s="227">
        <v>1</v>
      </c>
      <c r="D108" s="228">
        <v>66163453</v>
      </c>
      <c r="E108" s="202">
        <f t="shared" ref="E108:E113" si="1">IF(ISBLANK(D108),"-",D108/$D$103*$D$100*$B$116)</f>
        <v>160.25293468087847</v>
      </c>
      <c r="F108" s="229">
        <f t="shared" ref="F108:F113" si="2">IF(ISBLANK(D108), "-", (E108/$B$56)*100)</f>
        <v>106.83528978725232</v>
      </c>
    </row>
    <row r="109" spans="1:10" ht="26.25" customHeight="1">
      <c r="A109" s="76" t="s">
        <v>95</v>
      </c>
      <c r="B109" s="77">
        <v>1</v>
      </c>
      <c r="C109" s="223">
        <v>2</v>
      </c>
      <c r="D109" s="225">
        <v>63588679</v>
      </c>
      <c r="E109" s="203">
        <f t="shared" si="1"/>
        <v>154.01663547140365</v>
      </c>
      <c r="F109" s="230">
        <f t="shared" si="2"/>
        <v>102.67775698093577</v>
      </c>
    </row>
    <row r="110" spans="1:10" ht="26.25" customHeight="1">
      <c r="A110" s="76" t="s">
        <v>96</v>
      </c>
      <c r="B110" s="77">
        <v>1</v>
      </c>
      <c r="C110" s="223">
        <v>3</v>
      </c>
      <c r="D110" s="225">
        <v>63060270</v>
      </c>
      <c r="E110" s="203">
        <f t="shared" si="1"/>
        <v>152.73678852989369</v>
      </c>
      <c r="F110" s="230">
        <f t="shared" si="2"/>
        <v>101.82452568659579</v>
      </c>
    </row>
    <row r="111" spans="1:10" ht="26.25" customHeight="1">
      <c r="A111" s="76" t="s">
        <v>97</v>
      </c>
      <c r="B111" s="77">
        <v>1</v>
      </c>
      <c r="C111" s="223">
        <v>4</v>
      </c>
      <c r="D111" s="225">
        <v>62677474</v>
      </c>
      <c r="E111" s="203">
        <f t="shared" si="1"/>
        <v>151.80962739179375</v>
      </c>
      <c r="F111" s="230">
        <f t="shared" si="2"/>
        <v>101.20641826119584</v>
      </c>
    </row>
    <row r="112" spans="1:10" ht="26.25" customHeight="1">
      <c r="A112" s="76" t="s">
        <v>98</v>
      </c>
      <c r="B112" s="77">
        <v>1</v>
      </c>
      <c r="C112" s="223">
        <v>5</v>
      </c>
      <c r="D112" s="225">
        <v>62238660</v>
      </c>
      <c r="E112" s="203">
        <f t="shared" si="1"/>
        <v>150.74678638077435</v>
      </c>
      <c r="F112" s="230">
        <f t="shared" si="2"/>
        <v>100.49785758718291</v>
      </c>
    </row>
    <row r="113" spans="1:10" ht="27" customHeight="1">
      <c r="A113" s="76" t="s">
        <v>100</v>
      </c>
      <c r="B113" s="77">
        <v>1</v>
      </c>
      <c r="C113" s="224">
        <v>6</v>
      </c>
      <c r="D113" s="226">
        <v>61929331</v>
      </c>
      <c r="E113" s="204">
        <f t="shared" si="1"/>
        <v>149.99756792580794</v>
      </c>
      <c r="F113" s="231">
        <f t="shared" si="2"/>
        <v>99.99837861720529</v>
      </c>
    </row>
    <row r="114" spans="1:10" ht="27" customHeight="1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153.26005673009197</v>
      </c>
      <c r="F115" s="233">
        <f>AVERAGE(F108:F113)</f>
        <v>102.17337115339465</v>
      </c>
    </row>
    <row r="116" spans="1:10" ht="27" customHeight="1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2.4205491584326399E-2</v>
      </c>
      <c r="F116" s="187">
        <f>STDEV(F108:F113)/F115</f>
        <v>2.4205491584322558E-2</v>
      </c>
      <c r="I116" s="50"/>
    </row>
    <row r="117" spans="1:10" ht="27" customHeight="1">
      <c r="A117" s="498" t="s">
        <v>78</v>
      </c>
      <c r="B117" s="499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>
      <c r="A118" s="500"/>
      <c r="B118" s="501"/>
      <c r="C118" s="50"/>
      <c r="D118" s="212"/>
      <c r="E118" s="478" t="s">
        <v>123</v>
      </c>
      <c r="F118" s="479"/>
      <c r="G118" s="50"/>
      <c r="H118" s="50"/>
      <c r="I118" s="50"/>
    </row>
    <row r="119" spans="1:10" ht="25.5" customHeight="1">
      <c r="A119" s="197"/>
      <c r="B119" s="72"/>
      <c r="C119" s="50"/>
      <c r="D119" s="210" t="s">
        <v>124</v>
      </c>
      <c r="E119" s="215">
        <f>MIN(E108:E113)</f>
        <v>149.99756792580794</v>
      </c>
      <c r="F119" s="234">
        <f>MIN(F108:F113)</f>
        <v>99.99837861720529</v>
      </c>
      <c r="G119" s="50"/>
      <c r="H119" s="50"/>
      <c r="I119" s="50"/>
    </row>
    <row r="120" spans="1:10" ht="24" customHeight="1">
      <c r="A120" s="197"/>
      <c r="B120" s="72"/>
      <c r="C120" s="50"/>
      <c r="D120" s="119" t="s">
        <v>125</v>
      </c>
      <c r="E120" s="216">
        <f>MAX(E108:E113)</f>
        <v>160.25293468087847</v>
      </c>
      <c r="F120" s="235">
        <f>MAX(F108:F113)</f>
        <v>106.83528978725232</v>
      </c>
      <c r="G120" s="50"/>
      <c r="H120" s="50"/>
      <c r="I120" s="50"/>
    </row>
    <row r="121" spans="1:10" ht="27" customHeight="1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>
      <c r="A124" s="60" t="s">
        <v>106</v>
      </c>
      <c r="B124" s="149" t="s">
        <v>126</v>
      </c>
      <c r="C124" s="510" t="str">
        <f>B26</f>
        <v>Lamivudine</v>
      </c>
      <c r="D124" s="510"/>
      <c r="E124" s="150" t="s">
        <v>127</v>
      </c>
      <c r="F124" s="150"/>
      <c r="G124" s="236">
        <f>F115</f>
        <v>102.17337115339465</v>
      </c>
      <c r="H124" s="50"/>
      <c r="I124" s="50"/>
    </row>
    <row r="125" spans="1:10" ht="45.75" customHeight="1">
      <c r="A125" s="60"/>
      <c r="B125" s="149" t="s">
        <v>128</v>
      </c>
      <c r="C125" s="61" t="s">
        <v>129</v>
      </c>
      <c r="D125" s="236">
        <f>MIN(F108:F113)</f>
        <v>99.99837861720529</v>
      </c>
      <c r="E125" s="161" t="s">
        <v>130</v>
      </c>
      <c r="F125" s="236">
        <f>MAX(F108:F113)</f>
        <v>106.83528978725232</v>
      </c>
      <c r="G125" s="151"/>
      <c r="H125" s="50"/>
      <c r="I125" s="50"/>
    </row>
    <row r="126" spans="1:10" ht="19.5" customHeight="1">
      <c r="A126" s="189"/>
      <c r="B126" s="189"/>
      <c r="C126" s="190"/>
      <c r="D126" s="190"/>
      <c r="E126" s="190"/>
      <c r="F126" s="190"/>
      <c r="G126" s="190"/>
      <c r="H126" s="190"/>
    </row>
    <row r="127" spans="1:10" ht="18.75">
      <c r="B127" s="511" t="s">
        <v>26</v>
      </c>
      <c r="C127" s="511"/>
      <c r="E127" s="156" t="s">
        <v>27</v>
      </c>
      <c r="F127" s="191"/>
      <c r="G127" s="511" t="s">
        <v>28</v>
      </c>
      <c r="H127" s="511"/>
    </row>
    <row r="128" spans="1:10" ht="69.95" customHeight="1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58" zoomScale="50" zoomScaleNormal="60" zoomScaleSheetLayoutView="50" zoomScalePageLayoutView="55" workbookViewId="0">
      <selection activeCell="D111" sqref="D111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08" t="s">
        <v>45</v>
      </c>
      <c r="B1" s="508"/>
      <c r="C1" s="508"/>
      <c r="D1" s="508"/>
      <c r="E1" s="508"/>
      <c r="F1" s="508"/>
      <c r="G1" s="508"/>
      <c r="H1" s="508"/>
      <c r="I1" s="508"/>
    </row>
    <row r="2" spans="1:9" ht="18.75" customHeight="1">
      <c r="A2" s="508"/>
      <c r="B2" s="508"/>
      <c r="C2" s="508"/>
      <c r="D2" s="508"/>
      <c r="E2" s="508"/>
      <c r="F2" s="508"/>
      <c r="G2" s="508"/>
      <c r="H2" s="508"/>
      <c r="I2" s="508"/>
    </row>
    <row r="3" spans="1:9" ht="18.75" customHeight="1">
      <c r="A3" s="508"/>
      <c r="B3" s="508"/>
      <c r="C3" s="508"/>
      <c r="D3" s="508"/>
      <c r="E3" s="508"/>
      <c r="F3" s="508"/>
      <c r="G3" s="508"/>
      <c r="H3" s="508"/>
      <c r="I3" s="508"/>
    </row>
    <row r="4" spans="1:9" ht="18.75" customHeight="1">
      <c r="A4" s="508"/>
      <c r="B4" s="508"/>
      <c r="C4" s="508"/>
      <c r="D4" s="508"/>
      <c r="E4" s="508"/>
      <c r="F4" s="508"/>
      <c r="G4" s="508"/>
      <c r="H4" s="508"/>
      <c r="I4" s="508"/>
    </row>
    <row r="5" spans="1:9" ht="18.75" customHeight="1">
      <c r="A5" s="508"/>
      <c r="B5" s="508"/>
      <c r="C5" s="508"/>
      <c r="D5" s="508"/>
      <c r="E5" s="508"/>
      <c r="F5" s="508"/>
      <c r="G5" s="508"/>
      <c r="H5" s="508"/>
      <c r="I5" s="508"/>
    </row>
    <row r="6" spans="1:9" ht="18.75" customHeight="1">
      <c r="A6" s="508"/>
      <c r="B6" s="508"/>
      <c r="C6" s="508"/>
      <c r="D6" s="508"/>
      <c r="E6" s="508"/>
      <c r="F6" s="508"/>
      <c r="G6" s="508"/>
      <c r="H6" s="508"/>
      <c r="I6" s="508"/>
    </row>
    <row r="7" spans="1:9" ht="18.75" customHeight="1">
      <c r="A7" s="508"/>
      <c r="B7" s="508"/>
      <c r="C7" s="508"/>
      <c r="D7" s="508"/>
      <c r="E7" s="508"/>
      <c r="F7" s="508"/>
      <c r="G7" s="508"/>
      <c r="H7" s="508"/>
      <c r="I7" s="508"/>
    </row>
    <row r="8" spans="1:9">
      <c r="A8" s="509" t="s">
        <v>46</v>
      </c>
      <c r="B8" s="509"/>
      <c r="C8" s="509"/>
      <c r="D8" s="509"/>
      <c r="E8" s="509"/>
      <c r="F8" s="509"/>
      <c r="G8" s="509"/>
      <c r="H8" s="509"/>
      <c r="I8" s="509"/>
    </row>
    <row r="9" spans="1:9">
      <c r="A9" s="509"/>
      <c r="B9" s="509"/>
      <c r="C9" s="509"/>
      <c r="D9" s="509"/>
      <c r="E9" s="509"/>
      <c r="F9" s="509"/>
      <c r="G9" s="509"/>
      <c r="H9" s="509"/>
      <c r="I9" s="509"/>
    </row>
    <row r="10" spans="1:9">
      <c r="A10" s="509"/>
      <c r="B10" s="509"/>
      <c r="C10" s="509"/>
      <c r="D10" s="509"/>
      <c r="E10" s="509"/>
      <c r="F10" s="509"/>
      <c r="G10" s="509"/>
      <c r="H10" s="509"/>
      <c r="I10" s="509"/>
    </row>
    <row r="11" spans="1:9">
      <c r="A11" s="509"/>
      <c r="B11" s="509"/>
      <c r="C11" s="509"/>
      <c r="D11" s="509"/>
      <c r="E11" s="509"/>
      <c r="F11" s="509"/>
      <c r="G11" s="509"/>
      <c r="H11" s="509"/>
      <c r="I11" s="509"/>
    </row>
    <row r="12" spans="1:9">
      <c r="A12" s="509"/>
      <c r="B12" s="509"/>
      <c r="C12" s="509"/>
      <c r="D12" s="509"/>
      <c r="E12" s="509"/>
      <c r="F12" s="509"/>
      <c r="G12" s="509"/>
      <c r="H12" s="509"/>
      <c r="I12" s="509"/>
    </row>
    <row r="13" spans="1:9">
      <c r="A13" s="509"/>
      <c r="B13" s="509"/>
      <c r="C13" s="509"/>
      <c r="D13" s="509"/>
      <c r="E13" s="509"/>
      <c r="F13" s="509"/>
      <c r="G13" s="509"/>
      <c r="H13" s="509"/>
      <c r="I13" s="509"/>
    </row>
    <row r="14" spans="1:9">
      <c r="A14" s="509"/>
      <c r="B14" s="509"/>
      <c r="C14" s="509"/>
      <c r="D14" s="509"/>
      <c r="E14" s="509"/>
      <c r="F14" s="509"/>
      <c r="G14" s="509"/>
      <c r="H14" s="509"/>
      <c r="I14" s="509"/>
    </row>
    <row r="15" spans="1:9" ht="19.5" customHeight="1">
      <c r="A15" s="237"/>
    </row>
    <row r="16" spans="1:9" ht="19.5" customHeight="1">
      <c r="A16" s="481" t="s">
        <v>31</v>
      </c>
      <c r="B16" s="482"/>
      <c r="C16" s="482"/>
      <c r="D16" s="482"/>
      <c r="E16" s="482"/>
      <c r="F16" s="482"/>
      <c r="G16" s="482"/>
      <c r="H16" s="483"/>
    </row>
    <row r="17" spans="1:14" ht="20.25" customHeight="1">
      <c r="A17" s="484" t="s">
        <v>47</v>
      </c>
      <c r="B17" s="484"/>
      <c r="C17" s="484"/>
      <c r="D17" s="484"/>
      <c r="E17" s="484"/>
      <c r="F17" s="484"/>
      <c r="G17" s="484"/>
      <c r="H17" s="484"/>
    </row>
    <row r="18" spans="1:14" ht="26.25" customHeight="1">
      <c r="A18" s="239" t="s">
        <v>33</v>
      </c>
      <c r="B18" s="480" t="s">
        <v>5</v>
      </c>
      <c r="C18" s="480"/>
      <c r="D18" s="385"/>
      <c r="E18" s="240"/>
      <c r="F18" s="241"/>
      <c r="G18" s="241"/>
      <c r="H18" s="241"/>
    </row>
    <row r="19" spans="1:14" ht="26.25" customHeight="1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>
      <c r="A20" s="239" t="s">
        <v>35</v>
      </c>
      <c r="B20" s="485" t="s">
        <v>9</v>
      </c>
      <c r="C20" s="485"/>
      <c r="D20" s="241"/>
      <c r="E20" s="241"/>
      <c r="F20" s="241"/>
      <c r="G20" s="241"/>
      <c r="H20" s="241"/>
    </row>
    <row r="21" spans="1:14" ht="26.25" customHeight="1">
      <c r="A21" s="239" t="s">
        <v>36</v>
      </c>
      <c r="B21" s="485" t="s">
        <v>11</v>
      </c>
      <c r="C21" s="485"/>
      <c r="D21" s="485"/>
      <c r="E21" s="485"/>
      <c r="F21" s="485"/>
      <c r="G21" s="485"/>
      <c r="H21" s="485"/>
      <c r="I21" s="243"/>
    </row>
    <row r="22" spans="1:14" ht="26.25" customHeight="1">
      <c r="A22" s="239" t="s">
        <v>37</v>
      </c>
      <c r="B22" s="244">
        <f>Lamivudine!B22</f>
        <v>42676</v>
      </c>
      <c r="C22" s="241"/>
      <c r="D22" s="241"/>
      <c r="E22" s="241"/>
      <c r="F22" s="241"/>
      <c r="G22" s="241"/>
      <c r="H22" s="241"/>
    </row>
    <row r="23" spans="1:14" ht="26.25" customHeight="1">
      <c r="A23" s="239" t="s">
        <v>38</v>
      </c>
      <c r="B23" s="244">
        <f>Lamivudine!B23</f>
        <v>42688</v>
      </c>
      <c r="C23" s="241"/>
      <c r="D23" s="241"/>
      <c r="E23" s="241"/>
      <c r="F23" s="241"/>
      <c r="G23" s="241"/>
      <c r="H23" s="241"/>
    </row>
    <row r="24" spans="1:14" ht="18.75">
      <c r="A24" s="239"/>
      <c r="B24" s="245"/>
    </row>
    <row r="25" spans="1:14" ht="18.75">
      <c r="A25" s="246" t="s">
        <v>1</v>
      </c>
      <c r="B25" s="245"/>
    </row>
    <row r="26" spans="1:14" ht="26.25" customHeight="1">
      <c r="A26" s="247" t="s">
        <v>4</v>
      </c>
      <c r="B26" s="480" t="s">
        <v>132</v>
      </c>
      <c r="C26" s="480"/>
    </row>
    <row r="27" spans="1:14" ht="26.25" customHeight="1">
      <c r="A27" s="248" t="s">
        <v>48</v>
      </c>
      <c r="B27" s="486" t="s">
        <v>137</v>
      </c>
      <c r="C27" s="486"/>
    </row>
    <row r="28" spans="1:14" ht="27" customHeight="1">
      <c r="A28" s="248" t="s">
        <v>6</v>
      </c>
      <c r="B28" s="249">
        <v>99</v>
      </c>
    </row>
    <row r="29" spans="1:14" s="3" customFormat="1" ht="27" customHeight="1">
      <c r="A29" s="248" t="s">
        <v>49</v>
      </c>
      <c r="B29" s="250">
        <v>0</v>
      </c>
      <c r="C29" s="487" t="s">
        <v>50</v>
      </c>
      <c r="D29" s="488"/>
      <c r="E29" s="488"/>
      <c r="F29" s="488"/>
      <c r="G29" s="489"/>
      <c r="I29" s="251"/>
      <c r="J29" s="251"/>
      <c r="K29" s="251"/>
      <c r="L29" s="251"/>
    </row>
    <row r="30" spans="1:14" s="3" customFormat="1" ht="19.5" customHeight="1">
      <c r="A30" s="248" t="s">
        <v>51</v>
      </c>
      <c r="B30" s="252">
        <f>B28-B29</f>
        <v>99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>
      <c r="A31" s="248" t="s">
        <v>52</v>
      </c>
      <c r="B31" s="255">
        <v>1</v>
      </c>
      <c r="C31" s="490" t="s">
        <v>53</v>
      </c>
      <c r="D31" s="491"/>
      <c r="E31" s="491"/>
      <c r="F31" s="491"/>
      <c r="G31" s="491"/>
      <c r="H31" s="492"/>
      <c r="I31" s="251"/>
      <c r="J31" s="251"/>
      <c r="K31" s="251"/>
      <c r="L31" s="251"/>
    </row>
    <row r="32" spans="1:14" s="3" customFormat="1" ht="27" customHeight="1">
      <c r="A32" s="248" t="s">
        <v>54</v>
      </c>
      <c r="B32" s="255">
        <v>1</v>
      </c>
      <c r="C32" s="490" t="s">
        <v>55</v>
      </c>
      <c r="D32" s="491"/>
      <c r="E32" s="491"/>
      <c r="F32" s="491"/>
      <c r="G32" s="491"/>
      <c r="H32" s="492"/>
      <c r="I32" s="251"/>
      <c r="J32" s="251"/>
      <c r="K32" s="251"/>
      <c r="L32" s="256"/>
      <c r="M32" s="256"/>
      <c r="N32" s="257"/>
    </row>
    <row r="33" spans="1:14" s="3" customFormat="1" ht="17.25" customHeight="1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>
      <c r="A36" s="261" t="s">
        <v>58</v>
      </c>
      <c r="B36" s="262">
        <v>100</v>
      </c>
      <c r="C36" s="238"/>
      <c r="D36" s="493" t="s">
        <v>59</v>
      </c>
      <c r="E36" s="494"/>
      <c r="F36" s="493" t="s">
        <v>60</v>
      </c>
      <c r="G36" s="495"/>
      <c r="J36" s="251"/>
      <c r="K36" s="251"/>
      <c r="L36" s="256"/>
      <c r="M36" s="256"/>
      <c r="N36" s="257"/>
    </row>
    <row r="37" spans="1:14" s="3" customFormat="1" ht="27" customHeight="1">
      <c r="A37" s="263" t="s">
        <v>61</v>
      </c>
      <c r="B37" s="264">
        <v>1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>
      <c r="A38" s="263" t="s">
        <v>66</v>
      </c>
      <c r="B38" s="264">
        <v>1</v>
      </c>
      <c r="C38" s="270">
        <v>1</v>
      </c>
      <c r="D38" s="271">
        <v>49295769</v>
      </c>
      <c r="E38" s="272">
        <f>IF(ISBLANK(D38),"-",$D$48/$D$45*D38)</f>
        <v>53160540.278227113</v>
      </c>
      <c r="F38" s="271">
        <v>46732666</v>
      </c>
      <c r="G38" s="273">
        <f>IF(ISBLANK(F38),"-",$D$48/$F$45*F38)</f>
        <v>52999303.665396482</v>
      </c>
      <c r="I38" s="274"/>
      <c r="J38" s="251"/>
      <c r="K38" s="251"/>
      <c r="L38" s="256"/>
      <c r="M38" s="256"/>
      <c r="N38" s="257"/>
    </row>
    <row r="39" spans="1:14" s="3" customFormat="1" ht="26.25" customHeight="1">
      <c r="A39" s="263" t="s">
        <v>67</v>
      </c>
      <c r="B39" s="264">
        <v>1</v>
      </c>
      <c r="C39" s="275">
        <v>2</v>
      </c>
      <c r="D39" s="276">
        <v>49283380</v>
      </c>
      <c r="E39" s="277">
        <f>IF(ISBLANK(D39),"-",$D$48/$D$45*D39)</f>
        <v>53147179.984902404</v>
      </c>
      <c r="F39" s="276">
        <v>47115358</v>
      </c>
      <c r="G39" s="278">
        <f>IF(ISBLANK(F39),"-",$D$48/$F$45*F39)</f>
        <v>53433312.919615321</v>
      </c>
      <c r="I39" s="497">
        <f>ABS((F43/D43*D42)-F42)/D42</f>
        <v>1.0391800548410974E-3</v>
      </c>
      <c r="J39" s="251"/>
      <c r="K39" s="251"/>
      <c r="L39" s="256"/>
      <c r="M39" s="256"/>
      <c r="N39" s="257"/>
    </row>
    <row r="40" spans="1:14" ht="26.25" customHeight="1">
      <c r="A40" s="263" t="s">
        <v>68</v>
      </c>
      <c r="B40" s="264">
        <v>1</v>
      </c>
      <c r="C40" s="275">
        <v>3</v>
      </c>
      <c r="D40" s="276">
        <v>49686735</v>
      </c>
      <c r="E40" s="277">
        <f>IF(ISBLANK(D40),"-",$D$48/$D$45*D40)</f>
        <v>53582157.877709478</v>
      </c>
      <c r="F40" s="276">
        <v>46982400</v>
      </c>
      <c r="G40" s="278">
        <f>IF(ISBLANK(F40),"-",$D$48/$F$45*F40)</f>
        <v>53282525.857376158</v>
      </c>
      <c r="I40" s="497"/>
      <c r="L40" s="256"/>
      <c r="M40" s="256"/>
      <c r="N40" s="279"/>
    </row>
    <row r="41" spans="1:14" ht="27" customHeight="1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>
      <c r="A42" s="263" t="s">
        <v>70</v>
      </c>
      <c r="B42" s="264">
        <v>1</v>
      </c>
      <c r="C42" s="285" t="s">
        <v>71</v>
      </c>
      <c r="D42" s="286">
        <f>AVERAGE(D38:D41)</f>
        <v>49421961.333333336</v>
      </c>
      <c r="E42" s="287">
        <f>AVERAGE(E38:E41)</f>
        <v>53296626.046946324</v>
      </c>
      <c r="F42" s="286">
        <f>AVERAGE(F38:F41)</f>
        <v>46943474.666666664</v>
      </c>
      <c r="G42" s="288">
        <f>AVERAGE(G38:G41)</f>
        <v>53238380.814129323</v>
      </c>
      <c r="H42" s="289"/>
    </row>
    <row r="43" spans="1:14" ht="26.25" customHeight="1">
      <c r="A43" s="263" t="s">
        <v>72</v>
      </c>
      <c r="B43" s="264">
        <v>1</v>
      </c>
      <c r="C43" s="290" t="s">
        <v>73</v>
      </c>
      <c r="D43" s="291">
        <v>28.1</v>
      </c>
      <c r="E43" s="279"/>
      <c r="F43" s="291">
        <v>26.72</v>
      </c>
      <c r="H43" s="289"/>
    </row>
    <row r="44" spans="1:14" ht="26.25" customHeight="1">
      <c r="A44" s="263" t="s">
        <v>74</v>
      </c>
      <c r="B44" s="264">
        <v>1</v>
      </c>
      <c r="C44" s="292" t="s">
        <v>75</v>
      </c>
      <c r="D44" s="293">
        <f>D43*$B$34</f>
        <v>28.1</v>
      </c>
      <c r="E44" s="294"/>
      <c r="F44" s="293">
        <f>F43*$B$34</f>
        <v>26.72</v>
      </c>
      <c r="H44" s="289"/>
    </row>
    <row r="45" spans="1:14" ht="19.5" customHeight="1">
      <c r="A45" s="263" t="s">
        <v>76</v>
      </c>
      <c r="B45" s="295">
        <f>(B44/B43)*(B42/B41)*(B40/B39)*(B38/B37)*B36</f>
        <v>100</v>
      </c>
      <c r="C45" s="292" t="s">
        <v>77</v>
      </c>
      <c r="D45" s="296">
        <f>D44*$B$30/100</f>
        <v>27.819000000000003</v>
      </c>
      <c r="E45" s="297"/>
      <c r="F45" s="296">
        <f>F44*$B$30/100</f>
        <v>26.452799999999996</v>
      </c>
      <c r="H45" s="289"/>
    </row>
    <row r="46" spans="1:14" ht="19.5" customHeight="1">
      <c r="A46" s="498" t="s">
        <v>78</v>
      </c>
      <c r="B46" s="499"/>
      <c r="C46" s="292" t="s">
        <v>79</v>
      </c>
      <c r="D46" s="298">
        <f>D45/$B$45</f>
        <v>0.27819000000000005</v>
      </c>
      <c r="E46" s="299"/>
      <c r="F46" s="300">
        <f>F45/$B$45</f>
        <v>0.26452799999999999</v>
      </c>
      <c r="H46" s="289"/>
    </row>
    <row r="47" spans="1:14" ht="27" customHeight="1">
      <c r="A47" s="500"/>
      <c r="B47" s="501"/>
      <c r="C47" s="301" t="s">
        <v>80</v>
      </c>
      <c r="D47" s="302">
        <v>0.3</v>
      </c>
      <c r="E47" s="303"/>
      <c r="F47" s="299"/>
      <c r="H47" s="289"/>
    </row>
    <row r="48" spans="1:14" ht="18.75">
      <c r="C48" s="304" t="s">
        <v>81</v>
      </c>
      <c r="D48" s="296">
        <f>D47*$B$45</f>
        <v>30</v>
      </c>
      <c r="F48" s="305"/>
      <c r="H48" s="289"/>
    </row>
    <row r="49" spans="1:12" ht="19.5" customHeight="1">
      <c r="C49" s="306" t="s">
        <v>82</v>
      </c>
      <c r="D49" s="307">
        <f>D48/B34</f>
        <v>30</v>
      </c>
      <c r="F49" s="305"/>
      <c r="H49" s="289"/>
    </row>
    <row r="50" spans="1:12" ht="18.75">
      <c r="C50" s="261" t="s">
        <v>83</v>
      </c>
      <c r="D50" s="308">
        <f>AVERAGE(E38:E41,G38:G41)</f>
        <v>53267503.43053782</v>
      </c>
      <c r="F50" s="309"/>
      <c r="H50" s="289"/>
    </row>
    <row r="51" spans="1:12" ht="18.75">
      <c r="C51" s="263" t="s">
        <v>84</v>
      </c>
      <c r="D51" s="310">
        <f>STDEV(E38:E41,G38:G41)/D50</f>
        <v>3.9786356914137339E-3</v>
      </c>
      <c r="F51" s="309"/>
      <c r="H51" s="289"/>
    </row>
    <row r="52" spans="1:12" ht="19.5" customHeight="1">
      <c r="C52" s="311" t="s">
        <v>20</v>
      </c>
      <c r="D52" s="312">
        <f>COUNT(E38:E41,G38:G41)</f>
        <v>6</v>
      </c>
      <c r="F52" s="309"/>
    </row>
    <row r="54" spans="1:12" ht="18.75">
      <c r="A54" s="313" t="s">
        <v>1</v>
      </c>
      <c r="B54" s="314" t="s">
        <v>85</v>
      </c>
    </row>
    <row r="55" spans="1:12" ht="18.75">
      <c r="A55" s="238" t="s">
        <v>86</v>
      </c>
      <c r="B55" s="315" t="str">
        <f>B21</f>
        <v/>
      </c>
    </row>
    <row r="56" spans="1:12" ht="26.25" customHeight="1">
      <c r="A56" s="316" t="s">
        <v>87</v>
      </c>
      <c r="B56" s="317">
        <v>300</v>
      </c>
      <c r="C56" s="238" t="str">
        <f>B20</f>
        <v/>
      </c>
      <c r="H56" s="318"/>
    </row>
    <row r="57" spans="1:12" ht="18.75">
      <c r="A57" s="315" t="s">
        <v>88</v>
      </c>
      <c r="B57" s="386">
        <f>Uniformity!C46</f>
        <v>739.63149999999996</v>
      </c>
      <c r="H57" s="318"/>
    </row>
    <row r="58" spans="1:12" ht="19.5" customHeight="1">
      <c r="H58" s="318"/>
    </row>
    <row r="59" spans="1:12" s="3" customFormat="1" ht="27" customHeight="1">
      <c r="A59" s="261" t="s">
        <v>89</v>
      </c>
      <c r="B59" s="262">
        <v>200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>
      <c r="A60" s="263" t="s">
        <v>93</v>
      </c>
      <c r="B60" s="264">
        <v>4</v>
      </c>
      <c r="C60" s="502" t="s">
        <v>94</v>
      </c>
      <c r="D60" s="505">
        <f>Lamivudine!D60</f>
        <v>743.69</v>
      </c>
      <c r="E60" s="321">
        <v>1</v>
      </c>
      <c r="F60" s="322">
        <v>54143312</v>
      </c>
      <c r="G60" s="387">
        <f>IF(ISBLANK(F60),"-",(F60/$D$50*$D$47*$B$68)*($B$57/$D$60))</f>
        <v>303.2684194302276</v>
      </c>
      <c r="H60" s="405">
        <f t="shared" ref="H60:H71" si="0">IF(ISBLANK(F60),"-",(G60/$B$56)*100)</f>
        <v>101.08947314340919</v>
      </c>
      <c r="L60" s="251"/>
    </row>
    <row r="61" spans="1:12" s="3" customFormat="1" ht="26.25" customHeight="1">
      <c r="A61" s="263" t="s">
        <v>95</v>
      </c>
      <c r="B61" s="264">
        <v>20</v>
      </c>
      <c r="C61" s="503"/>
      <c r="D61" s="506"/>
      <c r="E61" s="323">
        <v>2</v>
      </c>
      <c r="F61" s="276">
        <v>54426863</v>
      </c>
      <c r="G61" s="388">
        <f>IF(ISBLANK(F61),"-",(F61/$D$50*$D$47*$B$68)*($B$57/$D$60))</f>
        <v>304.85665000610857</v>
      </c>
      <c r="H61" s="406">
        <f t="shared" si="0"/>
        <v>101.61888333536953</v>
      </c>
      <c r="L61" s="251"/>
    </row>
    <row r="62" spans="1:12" s="3" customFormat="1" ht="26.25" customHeight="1">
      <c r="A62" s="263" t="s">
        <v>96</v>
      </c>
      <c r="B62" s="264">
        <v>1</v>
      </c>
      <c r="C62" s="503"/>
      <c r="D62" s="506"/>
      <c r="E62" s="323">
        <v>3</v>
      </c>
      <c r="F62" s="324">
        <v>54273417</v>
      </c>
      <c r="G62" s="388">
        <f>IF(ISBLANK(F62),"-",(F62/$D$50*$D$47*$B$68)*($B$57/$D$60))</f>
        <v>303.99716571951944</v>
      </c>
      <c r="H62" s="406">
        <f t="shared" si="0"/>
        <v>101.33238857317315</v>
      </c>
      <c r="L62" s="251"/>
    </row>
    <row r="63" spans="1:12" ht="27" customHeight="1">
      <c r="A63" s="263" t="s">
        <v>97</v>
      </c>
      <c r="B63" s="264">
        <v>1</v>
      </c>
      <c r="C63" s="504"/>
      <c r="D63" s="507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>
      <c r="A64" s="263" t="s">
        <v>98</v>
      </c>
      <c r="B64" s="264">
        <v>1</v>
      </c>
      <c r="C64" s="502" t="s">
        <v>99</v>
      </c>
      <c r="D64" s="505">
        <f>Lamivudine!D64</f>
        <v>732.38</v>
      </c>
      <c r="E64" s="321">
        <v>1</v>
      </c>
      <c r="F64" s="322">
        <v>54652762</v>
      </c>
      <c r="G64" s="387">
        <f>IF(ISBLANK(F64),"-",(F64/$D$50*$D$47*$B$68)*($B$57/$D$64))</f>
        <v>310.84934032597101</v>
      </c>
      <c r="H64" s="405">
        <f t="shared" si="0"/>
        <v>103.61644677532367</v>
      </c>
    </row>
    <row r="65" spans="1:8" ht="26.25" customHeight="1">
      <c r="A65" s="263" t="s">
        <v>100</v>
      </c>
      <c r="B65" s="264">
        <v>1</v>
      </c>
      <c r="C65" s="503"/>
      <c r="D65" s="506"/>
      <c r="E65" s="323">
        <v>2</v>
      </c>
      <c r="F65" s="276">
        <v>54426050</v>
      </c>
      <c r="G65" s="388">
        <f>IF(ISBLANK(F65),"-",(F65/$D$50*$D$47*$B$68)*($B$57/$D$64))</f>
        <v>309.55986705755726</v>
      </c>
      <c r="H65" s="406">
        <f t="shared" si="0"/>
        <v>103.18662235251908</v>
      </c>
    </row>
    <row r="66" spans="1:8" ht="26.25" customHeight="1">
      <c r="A66" s="263" t="s">
        <v>101</v>
      </c>
      <c r="B66" s="264">
        <v>1</v>
      </c>
      <c r="C66" s="503"/>
      <c r="D66" s="506"/>
      <c r="E66" s="323">
        <v>3</v>
      </c>
      <c r="F66" s="276">
        <v>54523653</v>
      </c>
      <c r="G66" s="388">
        <f>IF(ISBLANK(F66),"-",(F66/$D$50*$D$47*$B$68)*($B$57/$D$64))</f>
        <v>310.11500511560882</v>
      </c>
      <c r="H66" s="406">
        <f t="shared" si="0"/>
        <v>103.37166837186962</v>
      </c>
    </row>
    <row r="67" spans="1:8" ht="27" customHeight="1">
      <c r="A67" s="263" t="s">
        <v>102</v>
      </c>
      <c r="B67" s="264">
        <v>1</v>
      </c>
      <c r="C67" s="504"/>
      <c r="D67" s="507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>
      <c r="A68" s="263" t="s">
        <v>103</v>
      </c>
      <c r="B68" s="327">
        <f>(B67/B66)*(B65/B64)*(B63/B62)*(B61/B60)*B59</f>
        <v>1000</v>
      </c>
      <c r="C68" s="502" t="s">
        <v>104</v>
      </c>
      <c r="D68" s="505">
        <f>Lamivudine!D68</f>
        <v>748.39</v>
      </c>
      <c r="E68" s="321">
        <v>1</v>
      </c>
      <c r="F68" s="322">
        <v>53539471</v>
      </c>
      <c r="G68" s="387">
        <f>IF(ISBLANK(F68),"-",(F68/$D$50*$D$47*$B$68)*($B$57/$D$68))</f>
        <v>298.00284560216789</v>
      </c>
      <c r="H68" s="406">
        <f t="shared" si="0"/>
        <v>99.334281867389294</v>
      </c>
    </row>
    <row r="69" spans="1:8" ht="27" customHeight="1">
      <c r="A69" s="311" t="s">
        <v>105</v>
      </c>
      <c r="B69" s="328">
        <f>(D47*B68)/B56*B57</f>
        <v>739.63149999999996</v>
      </c>
      <c r="C69" s="503"/>
      <c r="D69" s="506"/>
      <c r="E69" s="323">
        <v>2</v>
      </c>
      <c r="F69" s="276">
        <v>53876245</v>
      </c>
      <c r="G69" s="388">
        <f>IF(ISBLANK(F69),"-",(F69/$D$50*$D$47*$B$68)*($B$57/$D$68))</f>
        <v>299.87734321020037</v>
      </c>
      <c r="H69" s="406">
        <f t="shared" si="0"/>
        <v>99.959114403400122</v>
      </c>
    </row>
    <row r="70" spans="1:8" ht="26.25" customHeight="1">
      <c r="A70" s="515" t="s">
        <v>78</v>
      </c>
      <c r="B70" s="516"/>
      <c r="C70" s="503"/>
      <c r="D70" s="506"/>
      <c r="E70" s="323">
        <v>3</v>
      </c>
      <c r="F70" s="276">
        <v>53553499</v>
      </c>
      <c r="G70" s="388">
        <f>IF(ISBLANK(F70),"-",(F70/$D$50*$D$47*$B$68)*($B$57/$D$68))</f>
        <v>298.08092601349858</v>
      </c>
      <c r="H70" s="406">
        <f t="shared" si="0"/>
        <v>99.360308671166194</v>
      </c>
    </row>
    <row r="71" spans="1:8" ht="27" customHeight="1">
      <c r="A71" s="517"/>
      <c r="B71" s="518"/>
      <c r="C71" s="514"/>
      <c r="D71" s="507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>
      <c r="A72" s="329"/>
      <c r="B72" s="329"/>
      <c r="C72" s="329"/>
      <c r="D72" s="329"/>
      <c r="E72" s="329"/>
      <c r="F72" s="331" t="s">
        <v>71</v>
      </c>
      <c r="G72" s="393">
        <f>AVERAGE(G60:G71)</f>
        <v>304.28972916453989</v>
      </c>
      <c r="H72" s="408">
        <f>AVERAGE(H60:H71)</f>
        <v>101.42990972151331</v>
      </c>
    </row>
    <row r="73" spans="1:8" ht="26.25" customHeight="1">
      <c r="C73" s="329"/>
      <c r="D73" s="329"/>
      <c r="E73" s="329"/>
      <c r="F73" s="332" t="s">
        <v>84</v>
      </c>
      <c r="G73" s="392">
        <f>STDEV(G60:G71)/G72</f>
        <v>1.6584227934303239E-2</v>
      </c>
      <c r="H73" s="392">
        <f>STDEV(H60:H71)/H72</f>
        <v>1.6584227934290208E-2</v>
      </c>
    </row>
    <row r="74" spans="1:8" ht="27" customHeight="1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>
      <c r="A76" s="247" t="s">
        <v>106</v>
      </c>
      <c r="B76" s="336" t="s">
        <v>107</v>
      </c>
      <c r="C76" s="510" t="str">
        <f>B26</f>
        <v>Zidovudine</v>
      </c>
      <c r="D76" s="510"/>
      <c r="E76" s="337" t="s">
        <v>108</v>
      </c>
      <c r="F76" s="337"/>
      <c r="G76" s="467">
        <f>H72</f>
        <v>101.42990972151331</v>
      </c>
      <c r="H76" s="339"/>
    </row>
    <row r="77" spans="1:8" ht="18.75">
      <c r="A77" s="246" t="s">
        <v>109</v>
      </c>
      <c r="B77" s="246" t="s">
        <v>110</v>
      </c>
    </row>
    <row r="78" spans="1:8" ht="18.75">
      <c r="A78" s="246"/>
      <c r="B78" s="246"/>
    </row>
    <row r="79" spans="1:8" ht="26.25" customHeight="1">
      <c r="A79" s="247" t="s">
        <v>4</v>
      </c>
      <c r="B79" s="496" t="str">
        <f>B26</f>
        <v>Zidovudine</v>
      </c>
      <c r="C79" s="496"/>
    </row>
    <row r="80" spans="1:8" ht="26.25" customHeight="1">
      <c r="A80" s="248" t="s">
        <v>48</v>
      </c>
      <c r="B80" s="496" t="str">
        <f>B27</f>
        <v>Z1-1</v>
      </c>
      <c r="C80" s="496"/>
    </row>
    <row r="81" spans="1:12" ht="27" customHeight="1">
      <c r="A81" s="248" t="s">
        <v>6</v>
      </c>
      <c r="B81" s="340">
        <f>B28</f>
        <v>99</v>
      </c>
    </row>
    <row r="82" spans="1:12" s="3" customFormat="1" ht="27" customHeight="1">
      <c r="A82" s="248" t="s">
        <v>49</v>
      </c>
      <c r="B82" s="250">
        <v>0</v>
      </c>
      <c r="C82" s="487" t="s">
        <v>50</v>
      </c>
      <c r="D82" s="488"/>
      <c r="E82" s="488"/>
      <c r="F82" s="488"/>
      <c r="G82" s="489"/>
      <c r="I82" s="251"/>
      <c r="J82" s="251"/>
      <c r="K82" s="251"/>
      <c r="L82" s="251"/>
    </row>
    <row r="83" spans="1:12" s="3" customFormat="1" ht="19.5" customHeight="1">
      <c r="A83" s="248" t="s">
        <v>51</v>
      </c>
      <c r="B83" s="252">
        <f>B81-B82</f>
        <v>99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>
      <c r="A84" s="248" t="s">
        <v>52</v>
      </c>
      <c r="B84" s="255">
        <v>1</v>
      </c>
      <c r="C84" s="490" t="s">
        <v>111</v>
      </c>
      <c r="D84" s="491"/>
      <c r="E84" s="491"/>
      <c r="F84" s="491"/>
      <c r="G84" s="491"/>
      <c r="H84" s="492"/>
      <c r="I84" s="251"/>
      <c r="J84" s="251"/>
      <c r="K84" s="251"/>
      <c r="L84" s="251"/>
    </row>
    <row r="85" spans="1:12" s="3" customFormat="1" ht="27" customHeight="1">
      <c r="A85" s="248" t="s">
        <v>54</v>
      </c>
      <c r="B85" s="255">
        <v>1</v>
      </c>
      <c r="C85" s="490" t="s">
        <v>112</v>
      </c>
      <c r="D85" s="491"/>
      <c r="E85" s="491"/>
      <c r="F85" s="491"/>
      <c r="G85" s="491"/>
      <c r="H85" s="492"/>
      <c r="I85" s="251"/>
      <c r="J85" s="251"/>
      <c r="K85" s="251"/>
      <c r="L85" s="251"/>
    </row>
    <row r="86" spans="1:12" s="3" customFormat="1" ht="18.75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>
      <c r="A88" s="246"/>
      <c r="B88" s="246"/>
    </row>
    <row r="89" spans="1:12" ht="27" customHeight="1">
      <c r="A89" s="261" t="s">
        <v>58</v>
      </c>
      <c r="B89" s="262">
        <v>100</v>
      </c>
      <c r="D89" s="341" t="s">
        <v>59</v>
      </c>
      <c r="E89" s="342"/>
      <c r="F89" s="493" t="s">
        <v>60</v>
      </c>
      <c r="G89" s="495"/>
    </row>
    <row r="90" spans="1:12" ht="27" customHeight="1">
      <c r="A90" s="263" t="s">
        <v>61</v>
      </c>
      <c r="B90" s="264">
        <v>1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>
      <c r="A91" s="263" t="s">
        <v>66</v>
      </c>
      <c r="B91" s="264">
        <v>1</v>
      </c>
      <c r="C91" s="345">
        <v>1</v>
      </c>
      <c r="D91" s="271">
        <v>93430894</v>
      </c>
      <c r="E91" s="272">
        <f>IF(ISBLANK(D91),"-",$D$101/$D$98*D91)</f>
        <v>105706362.45972264</v>
      </c>
      <c r="F91" s="271">
        <v>92087794</v>
      </c>
      <c r="G91" s="273">
        <f>IF(ISBLANK(F91),"-",$D$101/$F$98*F91)</f>
        <v>106003388.87449996</v>
      </c>
      <c r="I91" s="274"/>
    </row>
    <row r="92" spans="1:12" ht="26.25" customHeight="1">
      <c r="A92" s="263" t="s">
        <v>67</v>
      </c>
      <c r="B92" s="264">
        <v>1</v>
      </c>
      <c r="C92" s="330">
        <v>2</v>
      </c>
      <c r="D92" s="276">
        <v>93437543</v>
      </c>
      <c r="E92" s="277">
        <f>IF(ISBLANK(D92),"-",$D$101/$D$98*D92)</f>
        <v>105713885.04217802</v>
      </c>
      <c r="F92" s="276">
        <v>92166388</v>
      </c>
      <c r="G92" s="278">
        <f>IF(ISBLANK(F92),"-",$D$101/$F$98*F92)</f>
        <v>106093859.39163715</v>
      </c>
      <c r="I92" s="497">
        <f>ABS((F96/D96*D95)-F95)/D95</f>
        <v>1.6559882727218078E-3</v>
      </c>
    </row>
    <row r="93" spans="1:12" ht="26.25" customHeight="1">
      <c r="A93" s="263" t="s">
        <v>68</v>
      </c>
      <c r="B93" s="264">
        <v>1</v>
      </c>
      <c r="C93" s="330">
        <v>3</v>
      </c>
      <c r="D93" s="276">
        <v>93935809</v>
      </c>
      <c r="E93" s="277">
        <f>IF(ISBLANK(D93),"-",$D$101/$D$98*D93)</f>
        <v>106277615.98964553</v>
      </c>
      <c r="F93" s="276">
        <v>92202903</v>
      </c>
      <c r="G93" s="278">
        <f>IF(ISBLANK(F93),"-",$D$101/$F$98*F93)</f>
        <v>106135892.25589223</v>
      </c>
      <c r="I93" s="497"/>
    </row>
    <row r="94" spans="1:12" ht="27" customHeight="1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>
      <c r="A95" s="263" t="s">
        <v>70</v>
      </c>
      <c r="B95" s="264">
        <v>1</v>
      </c>
      <c r="C95" s="348" t="s">
        <v>71</v>
      </c>
      <c r="D95" s="349">
        <f>AVERAGE(D91:D94)</f>
        <v>93601415.333333328</v>
      </c>
      <c r="E95" s="287">
        <f>AVERAGE(E91:E94)</f>
        <v>105899287.8305154</v>
      </c>
      <c r="F95" s="350">
        <f>AVERAGE(F91:F94)</f>
        <v>92152361.666666672</v>
      </c>
      <c r="G95" s="351">
        <f>AVERAGE(G91:G94)</f>
        <v>106077713.50734311</v>
      </c>
    </row>
    <row r="96" spans="1:12" ht="26.25" customHeight="1">
      <c r="A96" s="263" t="s">
        <v>72</v>
      </c>
      <c r="B96" s="249">
        <v>1</v>
      </c>
      <c r="C96" s="352" t="s">
        <v>113</v>
      </c>
      <c r="D96" s="353">
        <v>29.76</v>
      </c>
      <c r="E96" s="279"/>
      <c r="F96" s="291">
        <v>29.25</v>
      </c>
    </row>
    <row r="97" spans="1:10" ht="26.25" customHeight="1">
      <c r="A97" s="263" t="s">
        <v>74</v>
      </c>
      <c r="B97" s="249">
        <v>1</v>
      </c>
      <c r="C97" s="354" t="s">
        <v>114</v>
      </c>
      <c r="D97" s="355">
        <f>D96*$B$87</f>
        <v>29.76</v>
      </c>
      <c r="E97" s="294"/>
      <c r="F97" s="293">
        <f>F96*$B$87</f>
        <v>29.25</v>
      </c>
    </row>
    <row r="98" spans="1:10" ht="19.5" customHeight="1">
      <c r="A98" s="263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29.462400000000002</v>
      </c>
      <c r="E98" s="297"/>
      <c r="F98" s="296">
        <f>F97*$B$83/100</f>
        <v>28.9575</v>
      </c>
    </row>
    <row r="99" spans="1:10" ht="19.5" customHeight="1">
      <c r="A99" s="498" t="s">
        <v>78</v>
      </c>
      <c r="B99" s="512"/>
      <c r="C99" s="354" t="s">
        <v>116</v>
      </c>
      <c r="D99" s="358">
        <f>D98/$B$98</f>
        <v>0.294624</v>
      </c>
      <c r="E99" s="297"/>
      <c r="F99" s="300">
        <f>F98/$B$98</f>
        <v>0.28957499999999997</v>
      </c>
      <c r="G99" s="359"/>
      <c r="H99" s="289"/>
    </row>
    <row r="100" spans="1:10" ht="19.5" customHeight="1">
      <c r="A100" s="500"/>
      <c r="B100" s="513"/>
      <c r="C100" s="354" t="s">
        <v>80</v>
      </c>
      <c r="D100" s="360">
        <f>$B$56/$B$116</f>
        <v>0.33333333333333331</v>
      </c>
      <c r="F100" s="305"/>
      <c r="G100" s="361"/>
      <c r="H100" s="289"/>
    </row>
    <row r="101" spans="1:10" ht="18.75">
      <c r="C101" s="354" t="s">
        <v>81</v>
      </c>
      <c r="D101" s="355">
        <f>D100*$B$98</f>
        <v>33.333333333333329</v>
      </c>
      <c r="F101" s="305"/>
      <c r="G101" s="359"/>
      <c r="H101" s="289"/>
    </row>
    <row r="102" spans="1:10" ht="19.5" customHeight="1">
      <c r="C102" s="362" t="s">
        <v>82</v>
      </c>
      <c r="D102" s="363">
        <f>D101/B34</f>
        <v>33.333333333333329</v>
      </c>
      <c r="F102" s="309"/>
      <c r="G102" s="359"/>
      <c r="H102" s="289"/>
      <c r="J102" s="364"/>
    </row>
    <row r="103" spans="1:10" ht="18.75">
      <c r="C103" s="365" t="s">
        <v>117</v>
      </c>
      <c r="D103" s="366">
        <f>AVERAGE(E91:E94,G91:G94)</f>
        <v>105988500.66892926</v>
      </c>
      <c r="F103" s="309"/>
      <c r="G103" s="367"/>
      <c r="H103" s="289"/>
      <c r="J103" s="368"/>
    </row>
    <row r="104" spans="1:10" ht="18.75">
      <c r="C104" s="332" t="s">
        <v>84</v>
      </c>
      <c r="D104" s="369">
        <f>STDEV(E91:E94,G91:G94)/D103</f>
        <v>2.199180760603324E-3</v>
      </c>
      <c r="F104" s="309"/>
      <c r="G104" s="359"/>
      <c r="H104" s="289"/>
      <c r="J104" s="368"/>
    </row>
    <row r="105" spans="1:10" ht="19.5" customHeight="1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>
      <c r="A106" s="313"/>
      <c r="B106" s="313"/>
      <c r="C106" s="313"/>
      <c r="D106" s="313"/>
      <c r="E106" s="313"/>
    </row>
    <row r="107" spans="1:10" ht="27" customHeight="1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>
      <c r="A108" s="263" t="s">
        <v>122</v>
      </c>
      <c r="B108" s="264">
        <v>1</v>
      </c>
      <c r="C108" s="414">
        <v>1</v>
      </c>
      <c r="D108" s="415">
        <v>114012813</v>
      </c>
      <c r="E108" s="389">
        <f t="shared" ref="E108:E113" si="1">IF(ISBLANK(D108),"-",D108/$D$103*$D$100*$B$116)</f>
        <v>322.71278189735654</v>
      </c>
      <c r="F108" s="416">
        <f t="shared" ref="F108:F113" si="2">IF(ISBLANK(D108), "-", (E108/$B$56)*100)</f>
        <v>107.57092729911884</v>
      </c>
    </row>
    <row r="109" spans="1:10" ht="26.25" customHeight="1">
      <c r="A109" s="263" t="s">
        <v>95</v>
      </c>
      <c r="B109" s="264">
        <v>1</v>
      </c>
      <c r="C109" s="410">
        <v>2</v>
      </c>
      <c r="D109" s="412">
        <v>108450512</v>
      </c>
      <c r="E109" s="390">
        <f t="shared" si="1"/>
        <v>306.96871259296665</v>
      </c>
      <c r="F109" s="417">
        <f t="shared" si="2"/>
        <v>102.32290419765555</v>
      </c>
    </row>
    <row r="110" spans="1:10" ht="26.25" customHeight="1">
      <c r="A110" s="263" t="s">
        <v>96</v>
      </c>
      <c r="B110" s="264">
        <v>1</v>
      </c>
      <c r="C110" s="410">
        <v>3</v>
      </c>
      <c r="D110" s="412">
        <v>107548291</v>
      </c>
      <c r="E110" s="390">
        <f t="shared" si="1"/>
        <v>304.41497989279884</v>
      </c>
      <c r="F110" s="417">
        <f t="shared" si="2"/>
        <v>101.47165996426628</v>
      </c>
    </row>
    <row r="111" spans="1:10" ht="26.25" customHeight="1">
      <c r="A111" s="263" t="s">
        <v>97</v>
      </c>
      <c r="B111" s="264">
        <v>1</v>
      </c>
      <c r="C111" s="410">
        <v>4</v>
      </c>
      <c r="D111" s="412">
        <v>106782380</v>
      </c>
      <c r="E111" s="390">
        <f t="shared" si="1"/>
        <v>302.24707206742318</v>
      </c>
      <c r="F111" s="417">
        <f t="shared" si="2"/>
        <v>100.74902402247439</v>
      </c>
    </row>
    <row r="112" spans="1:10" ht="26.25" customHeight="1">
      <c r="A112" s="263" t="s">
        <v>98</v>
      </c>
      <c r="B112" s="264">
        <v>1</v>
      </c>
      <c r="C112" s="410">
        <v>5</v>
      </c>
      <c r="D112" s="412">
        <v>104245898</v>
      </c>
      <c r="E112" s="390">
        <f t="shared" si="1"/>
        <v>295.06757056303906</v>
      </c>
      <c r="F112" s="417">
        <f t="shared" si="2"/>
        <v>98.355856854346342</v>
      </c>
    </row>
    <row r="113" spans="1:10" ht="27" customHeight="1">
      <c r="A113" s="263" t="s">
        <v>100</v>
      </c>
      <c r="B113" s="264">
        <v>1</v>
      </c>
      <c r="C113" s="411">
        <v>6</v>
      </c>
      <c r="D113" s="413">
        <v>100705200</v>
      </c>
      <c r="E113" s="391">
        <f t="shared" si="1"/>
        <v>285.04563994513205</v>
      </c>
      <c r="F113" s="418">
        <f t="shared" si="2"/>
        <v>95.015213315044022</v>
      </c>
    </row>
    <row r="114" spans="1:10" ht="27" customHeight="1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302.74279282645273</v>
      </c>
      <c r="F115" s="420">
        <f>AVERAGE(F108:F113)</f>
        <v>100.91426427548423</v>
      </c>
    </row>
    <row r="116" spans="1:10" ht="27" customHeight="1">
      <c r="A116" s="263" t="s">
        <v>103</v>
      </c>
      <c r="B116" s="295">
        <f>(B115/B114)*(B113/B112)*(B111/B110)*(B109/B108)*B107</f>
        <v>900</v>
      </c>
      <c r="C116" s="373"/>
      <c r="D116" s="397" t="s">
        <v>84</v>
      </c>
      <c r="E116" s="395">
        <f>STDEV(E108:E113)/E115</f>
        <v>4.156699963406929E-2</v>
      </c>
      <c r="F116" s="374">
        <f>STDEV(F108:F113)/F115</f>
        <v>4.1566999634071018E-2</v>
      </c>
      <c r="I116" s="237"/>
    </row>
    <row r="117" spans="1:10" ht="27" customHeight="1">
      <c r="A117" s="498" t="s">
        <v>78</v>
      </c>
      <c r="B117" s="499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>
      <c r="A118" s="500"/>
      <c r="B118" s="501"/>
      <c r="C118" s="237"/>
      <c r="D118" s="399"/>
      <c r="E118" s="478" t="s">
        <v>123</v>
      </c>
      <c r="F118" s="479"/>
      <c r="G118" s="237"/>
      <c r="H118" s="237"/>
      <c r="I118" s="237"/>
    </row>
    <row r="119" spans="1:10" ht="25.5" customHeight="1">
      <c r="A119" s="384"/>
      <c r="B119" s="259"/>
      <c r="C119" s="237"/>
      <c r="D119" s="397" t="s">
        <v>124</v>
      </c>
      <c r="E119" s="402">
        <f>MIN(E108:E113)</f>
        <v>285.04563994513205</v>
      </c>
      <c r="F119" s="421">
        <f>MIN(F108:F113)</f>
        <v>95.015213315044022</v>
      </c>
      <c r="G119" s="237"/>
      <c r="H119" s="237"/>
      <c r="I119" s="237"/>
    </row>
    <row r="120" spans="1:10" ht="24" customHeight="1">
      <c r="A120" s="384"/>
      <c r="B120" s="259"/>
      <c r="C120" s="237"/>
      <c r="D120" s="306" t="s">
        <v>125</v>
      </c>
      <c r="E120" s="403">
        <f>MAX(E108:E113)</f>
        <v>322.71278189735654</v>
      </c>
      <c r="F120" s="422">
        <f>MAX(F108:F113)</f>
        <v>107.57092729911884</v>
      </c>
      <c r="G120" s="237"/>
      <c r="H120" s="237"/>
      <c r="I120" s="237"/>
    </row>
    <row r="121" spans="1:10" ht="27" customHeight="1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>
      <c r="A124" s="247" t="s">
        <v>106</v>
      </c>
      <c r="B124" s="336" t="s">
        <v>126</v>
      </c>
      <c r="C124" s="510" t="str">
        <f>B26</f>
        <v>Zidovudine</v>
      </c>
      <c r="D124" s="510"/>
      <c r="E124" s="337" t="s">
        <v>127</v>
      </c>
      <c r="F124" s="337"/>
      <c r="G124" s="423">
        <f>F115</f>
        <v>100.91426427548423</v>
      </c>
      <c r="H124" s="237"/>
      <c r="I124" s="237"/>
    </row>
    <row r="125" spans="1:10" ht="45.75" customHeight="1">
      <c r="A125" s="247"/>
      <c r="B125" s="336" t="s">
        <v>128</v>
      </c>
      <c r="C125" s="248" t="s">
        <v>129</v>
      </c>
      <c r="D125" s="423">
        <f>MIN(F108:F113)</f>
        <v>95.015213315044022</v>
      </c>
      <c r="E125" s="348" t="s">
        <v>130</v>
      </c>
      <c r="F125" s="423">
        <f>MAX(F108:F113)</f>
        <v>107.57092729911884</v>
      </c>
      <c r="G125" s="338"/>
      <c r="H125" s="237"/>
      <c r="I125" s="237"/>
    </row>
    <row r="126" spans="1:10" ht="19.5" customHeight="1">
      <c r="A126" s="376"/>
      <c r="B126" s="376"/>
      <c r="C126" s="377"/>
      <c r="D126" s="377"/>
      <c r="E126" s="377"/>
      <c r="F126" s="377"/>
      <c r="G126" s="377"/>
      <c r="H126" s="377"/>
    </row>
    <row r="127" spans="1:10" ht="18.75">
      <c r="B127" s="511" t="s">
        <v>26</v>
      </c>
      <c r="C127" s="511"/>
      <c r="E127" s="343" t="s">
        <v>27</v>
      </c>
      <c r="F127" s="378"/>
      <c r="G127" s="511" t="s">
        <v>28</v>
      </c>
      <c r="H127" s="511"/>
    </row>
    <row r="128" spans="1:10" ht="69.95" customHeight="1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Uniformity</vt:lpstr>
      <vt:lpstr>SST Lam</vt:lpstr>
      <vt:lpstr>SST Zido</vt:lpstr>
      <vt:lpstr>Lamivudine</vt:lpstr>
      <vt:lpstr>Zidovudine</vt:lpstr>
      <vt:lpstr>Lamivudine!Print_Area</vt:lpstr>
      <vt:lpstr>'SST Zido'!Print_Area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cp:lastPrinted>2016-11-11T07:14:14Z</cp:lastPrinted>
  <dcterms:created xsi:type="dcterms:W3CDTF">2005-07-05T10:19:27Z</dcterms:created>
  <dcterms:modified xsi:type="dcterms:W3CDTF">2016-11-11T07:17:54Z</dcterms:modified>
</cp:coreProperties>
</file>