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December\"/>
    </mc:Choice>
  </mc:AlternateContent>
  <bookViews>
    <workbookView xWindow="0" yWindow="0" windowWidth="20490" windowHeight="9045" activeTab="3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52511"/>
</workbook>
</file>

<file path=xl/calcChain.xml><?xml version="1.0" encoding="utf-8"?>
<calcChain xmlns="http://schemas.openxmlformats.org/spreadsheetml/2006/main">
  <c r="B39" i="1" l="1"/>
  <c r="B42" i="1"/>
  <c r="B53" i="11"/>
  <c r="E51" i="11"/>
  <c r="D51" i="11"/>
  <c r="C51" i="11"/>
  <c r="B51" i="11"/>
  <c r="B52" i="11" s="1"/>
  <c r="B42" i="11"/>
  <c r="B40" i="11"/>
  <c r="B39" i="11"/>
  <c r="B32" i="11"/>
  <c r="E30" i="11"/>
  <c r="D30" i="11"/>
  <c r="C30" i="11"/>
  <c r="B30" i="11"/>
  <c r="B31" i="11" s="1"/>
  <c r="B20" i="11"/>
  <c r="B21" i="11" s="1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B21" i="10"/>
  <c r="D68" i="8" l="1"/>
  <c r="D68" i="9" s="1"/>
  <c r="D64" i="8"/>
  <c r="D60" i="8"/>
  <c r="D60" i="9" s="1"/>
  <c r="B21" i="1"/>
  <c r="B18" i="9"/>
  <c r="B18" i="8"/>
  <c r="C124" i="9"/>
  <c r="B116" i="9"/>
  <c r="D100" i="9" s="1"/>
  <c r="B98" i="9"/>
  <c r="F95" i="9"/>
  <c r="D95" i="9"/>
  <c r="B87" i="9"/>
  <c r="D97" i="9" s="1"/>
  <c r="B83" i="9"/>
  <c r="B81" i="9"/>
  <c r="B80" i="9"/>
  <c r="B79" i="9"/>
  <c r="C76" i="9"/>
  <c r="H71" i="9"/>
  <c r="G71" i="9"/>
  <c r="B68" i="9"/>
  <c r="H67" i="9"/>
  <c r="G67" i="9"/>
  <c r="D64" i="9"/>
  <c r="H63" i="9"/>
  <c r="G63" i="9"/>
  <c r="C56" i="9"/>
  <c r="B55" i="9"/>
  <c r="D45" i="9"/>
  <c r="D46" i="9" s="1"/>
  <c r="B45" i="9"/>
  <c r="D48" i="9" s="1"/>
  <c r="E38" i="9" s="1"/>
  <c r="D44" i="9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F95" i="8"/>
  <c r="D95" i="8"/>
  <c r="I92" i="8" s="1"/>
  <c r="G94" i="8"/>
  <c r="E94" i="8"/>
  <c r="B87" i="8"/>
  <c r="F97" i="8" s="1"/>
  <c r="F98" i="8" s="1"/>
  <c r="F99" i="8" s="1"/>
  <c r="B81" i="8"/>
  <c r="B83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B57" i="5" s="1"/>
  <c r="C45" i="2"/>
  <c r="D34" i="2"/>
  <c r="D30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8" l="1"/>
  <c r="B69" i="5"/>
  <c r="D98" i="8"/>
  <c r="F45" i="9"/>
  <c r="F46" i="9" s="1"/>
  <c r="D39" i="2"/>
  <c r="I39" i="8"/>
  <c r="D98" i="9"/>
  <c r="B57" i="8"/>
  <c r="B69" i="8" s="1"/>
  <c r="B57" i="9"/>
  <c r="D99" i="8"/>
  <c r="D101" i="8"/>
  <c r="D101" i="9"/>
  <c r="D102" i="9" s="1"/>
  <c r="D99" i="9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E40" i="8"/>
  <c r="E38" i="8"/>
  <c r="D44" i="8"/>
  <c r="D45" i="8" s="1"/>
  <c r="D46" i="8" s="1"/>
  <c r="F44" i="8"/>
  <c r="F45" i="8" s="1"/>
  <c r="F46" i="8" s="1"/>
  <c r="G94" i="9"/>
  <c r="E91" i="9"/>
  <c r="E92" i="9"/>
  <c r="E93" i="9"/>
  <c r="G91" i="9"/>
  <c r="E94" i="9"/>
  <c r="G92" i="9"/>
  <c r="G93" i="9"/>
  <c r="G40" i="9"/>
  <c r="G38" i="9"/>
  <c r="G39" i="9"/>
  <c r="E40" i="9"/>
  <c r="D49" i="9"/>
  <c r="E39" i="9"/>
  <c r="D50" i="9" s="1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39" i="5" l="1"/>
  <c r="D102" i="8"/>
  <c r="E93" i="8"/>
  <c r="G91" i="8"/>
  <c r="E91" i="8"/>
  <c r="G92" i="8"/>
  <c r="G93" i="8"/>
  <c r="E92" i="8"/>
  <c r="G93" i="5"/>
  <c r="G91" i="5"/>
  <c r="G94" i="5"/>
  <c r="E93" i="5"/>
  <c r="G92" i="5"/>
  <c r="E91" i="5"/>
  <c r="E92" i="5"/>
  <c r="E94" i="5"/>
  <c r="E38" i="5"/>
  <c r="G66" i="9"/>
  <c r="H66" i="9" s="1"/>
  <c r="G64" i="9"/>
  <c r="H64" i="9" s="1"/>
  <c r="G70" i="9"/>
  <c r="H70" i="9" s="1"/>
  <c r="G60" i="9"/>
  <c r="G68" i="9"/>
  <c r="H68" i="9" s="1"/>
  <c r="G65" i="9"/>
  <c r="H65" i="9" s="1"/>
  <c r="G69" i="9"/>
  <c r="H69" i="9" s="1"/>
  <c r="G61" i="9"/>
  <c r="H61" i="9" s="1"/>
  <c r="D51" i="9"/>
  <c r="G62" i="9"/>
  <c r="H62" i="9" s="1"/>
  <c r="G40" i="8"/>
  <c r="E42" i="9"/>
  <c r="D52" i="9"/>
  <c r="G39" i="8"/>
  <c r="D105" i="9"/>
  <c r="D103" i="9"/>
  <c r="E95" i="9"/>
  <c r="G38" i="8"/>
  <c r="G95" i="9"/>
  <c r="E42" i="8"/>
  <c r="G42" i="9"/>
  <c r="E39" i="8"/>
  <c r="G38" i="5"/>
  <c r="G40" i="5"/>
  <c r="G39" i="5"/>
  <c r="G41" i="5"/>
  <c r="D46" i="5"/>
  <c r="E41" i="5"/>
  <c r="G95" i="8" l="1"/>
  <c r="G42" i="8"/>
  <c r="D52" i="8"/>
  <c r="E95" i="8"/>
  <c r="D105" i="8"/>
  <c r="D103" i="8"/>
  <c r="D105" i="5"/>
  <c r="G95" i="5"/>
  <c r="D103" i="5"/>
  <c r="E108" i="5" s="1"/>
  <c r="E95" i="5"/>
  <c r="G42" i="5"/>
  <c r="E42" i="5"/>
  <c r="D50" i="5"/>
  <c r="D51" i="5" s="1"/>
  <c r="D52" i="5"/>
  <c r="H60" i="9"/>
  <c r="G74" i="9"/>
  <c r="G72" i="9"/>
  <c r="G73" i="9" s="1"/>
  <c r="D50" i="8"/>
  <c r="E113" i="9"/>
  <c r="F113" i="9" s="1"/>
  <c r="E111" i="9"/>
  <c r="F111" i="9" s="1"/>
  <c r="E109" i="9"/>
  <c r="F109" i="9" s="1"/>
  <c r="D104" i="9"/>
  <c r="E110" i="9"/>
  <c r="F110" i="9" s="1"/>
  <c r="E108" i="9"/>
  <c r="E112" i="9"/>
  <c r="F112" i="9" s="1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4" i="5"/>
  <c r="H64" i="5" s="1"/>
  <c r="G60" i="5"/>
  <c r="G69" i="5"/>
  <c r="H69" i="5" s="1"/>
  <c r="G66" i="5"/>
  <c r="H66" i="5" s="1"/>
  <c r="G62" i="5"/>
  <c r="H62" i="5" s="1"/>
  <c r="D104" i="8" l="1"/>
  <c r="E113" i="8"/>
  <c r="F113" i="8" s="1"/>
  <c r="E110" i="8"/>
  <c r="F110" i="8" s="1"/>
  <c r="E111" i="8"/>
  <c r="F111" i="8" s="1"/>
  <c r="E112" i="8"/>
  <c r="F112" i="8" s="1"/>
  <c r="E109" i="8"/>
  <c r="F109" i="8" s="1"/>
  <c r="E108" i="8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H74" i="9"/>
  <c r="H72" i="9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E120" i="9"/>
  <c r="E115" i="9"/>
  <c r="E116" i="9" s="1"/>
  <c r="E119" i="9"/>
  <c r="E117" i="9"/>
  <c r="F108" i="9"/>
  <c r="F108" i="5"/>
  <c r="G74" i="5"/>
  <c r="G72" i="5"/>
  <c r="G73" i="5" s="1"/>
  <c r="H60" i="5"/>
  <c r="F108" i="8" l="1"/>
  <c r="E120" i="8"/>
  <c r="E119" i="8"/>
  <c r="E115" i="8"/>
  <c r="E116" i="8" s="1"/>
  <c r="E117" i="8"/>
  <c r="E119" i="5"/>
  <c r="E115" i="5"/>
  <c r="E116" i="5" s="1"/>
  <c r="E120" i="5"/>
  <c r="E117" i="5"/>
  <c r="F125" i="9"/>
  <c r="F120" i="9"/>
  <c r="F117" i="9"/>
  <c r="F115" i="9"/>
  <c r="F119" i="9"/>
  <c r="D125" i="9"/>
  <c r="H60" i="8"/>
  <c r="G74" i="8"/>
  <c r="G72" i="8"/>
  <c r="G73" i="8" s="1"/>
  <c r="G76" i="9"/>
  <c r="H73" i="9"/>
  <c r="D125" i="5"/>
  <c r="F115" i="5"/>
  <c r="F119" i="5"/>
  <c r="F125" i="5"/>
  <c r="F120" i="5"/>
  <c r="F117" i="5"/>
  <c r="H74" i="5"/>
  <c r="H72" i="5"/>
  <c r="F119" i="8" l="1"/>
  <c r="F125" i="8"/>
  <c r="F117" i="8"/>
  <c r="F120" i="8"/>
  <c r="F115" i="8"/>
  <c r="D125" i="8"/>
  <c r="H74" i="8"/>
  <c r="H72" i="8"/>
  <c r="G124" i="9"/>
  <c r="F116" i="9"/>
  <c r="G124" i="5"/>
  <c r="F116" i="5"/>
  <c r="G76" i="5"/>
  <c r="H73" i="5"/>
  <c r="F116" i="8" l="1"/>
  <c r="G124" i="8"/>
  <c r="G76" i="8"/>
  <c r="H73" i="8"/>
</calcChain>
</file>

<file path=xl/sharedStrings.xml><?xml version="1.0" encoding="utf-8"?>
<sst xmlns="http://schemas.openxmlformats.org/spreadsheetml/2006/main" count="660" uniqueCount="146">
  <si>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</si>
  <si>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</si>
  <si>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</si>
  <si>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</si>
  <si>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</si>
  <si>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</si>
  <si>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</si>
  <si>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</si>
  <si>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</si>
  <si>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</si>
  <si>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</si>
  <si>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</si>
  <si>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</si>
  <si>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</si>
  <si>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</si>
  <si>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</si>
  <si>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</si>
  <si>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</si>
  <si>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</si>
  <si>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</si>
  <si>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</si>
  <si>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</si>
  <si>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</si>
  <si>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</si>
  <si>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</si>
  <si>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</si>
  <si>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</si>
  <si>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</si>
  <si>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</si>
  <si>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</si>
  <si>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</si>
  <si>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</si>
  <si>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</si>
  <si>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</si>
  <si>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</si>
  <si>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</si>
  <si>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</si>
  <si>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</si>
  <si>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</si>
  <si>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</si>
  <si>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</si>
  <si>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</si>
  <si>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</si>
  <si>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</si>
  <si>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</si>
  <si>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</si>
  <si>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</si>
  <si>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</si>
  <si>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</si>
  <si>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</si>
  <si>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</si>
  <si>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</si>
  <si>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</si>
  <si>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</si>
  <si>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</si>
  <si>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</si>
  <si>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</si>
  <si>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</si>
  <si>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</si>
  <si>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</si>
  <si>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</si>
  <si>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</si>
  <si>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</si>
  <si>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</si>
  <si>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</si>
  <si>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</si>
  <si>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</si>
  <si>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</si>
  <si>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</si>
  <si>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</si>
  <si>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</si>
  <si>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</si>
  <si>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</si>
  <si>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</si>
  <si>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</si>
  <si>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</si>
  <si>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</si>
  <si>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</si>
  <si>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</si>
  <si>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</si>
  <si>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</si>
  <si>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</si>
  <si>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</si>
  <si>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</si>
  <si>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</si>
  <si>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</si>
  <si>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</si>
  <si>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</si>
  <si>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</si>
  <si>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</si>
  <si>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</si>
  <si>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</si>
  <si>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</si>
  <si>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</si>
  <si>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</si>
  <si>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</si>
  <si>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</si>
  <si>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</si>
  <si>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</si>
  <si>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</si>
  <si>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</si>
  <si>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</si>
  <si>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</si>
  <si>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</si>
  <si>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</si>
  <si>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</si>
  <si>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</si>
  <si>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</si>
  <si>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</si>
  <si>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</si>
  <si>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</si>
  <si>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</si>
  <si>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</si>
  <si>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</si>
  <si>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</si>
  <si>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</si>
  <si>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</si>
  <si>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</si>
  <si>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</si>
  <si>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</si>
  <si>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</si>
  <si>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</si>
  <si>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</si>
  <si>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</si>
  <si>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</si>
  <si>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</si>
  <si>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</si>
  <si>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</si>
  <si>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</si>
  <si>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</si>
  <si>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</si>
  <si>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</si>
  <si>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</si>
  <si>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</si>
  <si>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</si>
  <si>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</si>
  <si>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</si>
  <si>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10M388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</si>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</sst>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  <row r="43">
          <cell r="D43">
            <v>17.850000000000001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45" sqref="B45:E50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140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v>13.88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B20/50*10/25</f>
        <v>0.11104000000000001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25745894</v>
      </c>
      <c r="C24" s="465">
        <v>119507.5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25698532</v>
      </c>
      <c r="C25" s="465">
        <v>119634.1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25806823</v>
      </c>
      <c r="C26" s="465">
        <v>120380.1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25741654</v>
      </c>
      <c r="C27" s="465">
        <v>120678.7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25793136</v>
      </c>
      <c r="C28" s="465">
        <v>120418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25748008</v>
      </c>
      <c r="C29" s="468">
        <v>120762.6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25755674.5</v>
      </c>
      <c r="C30" s="472">
        <f>AVERAGE(C24:C29)</f>
        <v>120230.16666666667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1.5172932214038131E-3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141</v>
      </c>
      <c r="C34" s="484"/>
      <c r="D34" s="484"/>
      <c r="E34" s="484"/>
    </row>
    <row r="35" spans="1:5" ht="16.5" customHeight="1" x14ac:dyDescent="0.3">
      <c r="A35" s="458"/>
      <c r="B35" s="483" t="s">
        <v>142</v>
      </c>
      <c r="C35" s="484"/>
      <c r="D35" s="484"/>
      <c r="E35" s="484"/>
    </row>
    <row r="36" spans="1:5" ht="16.5" customHeight="1" x14ac:dyDescent="0.3">
      <c r="A36" s="458"/>
      <c r="B36" s="483" t="s">
        <v>143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v>13.02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B41/50</f>
        <v>0.26039999999999996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60515392</v>
      </c>
      <c r="C45" s="465">
        <v>122355</v>
      </c>
      <c r="D45" s="466">
        <v>1.1000000000000001</v>
      </c>
      <c r="E45" s="467">
        <v>6.8</v>
      </c>
    </row>
    <row r="46" spans="1:5" ht="16.5" customHeight="1" x14ac:dyDescent="0.3">
      <c r="A46" s="464">
        <v>2</v>
      </c>
      <c r="B46" s="465">
        <v>60718249</v>
      </c>
      <c r="C46" s="465">
        <v>121063.6</v>
      </c>
      <c r="D46" s="466">
        <v>1.1000000000000001</v>
      </c>
      <c r="E46" s="466">
        <v>6.8</v>
      </c>
    </row>
    <row r="47" spans="1:5" ht="16.5" customHeight="1" x14ac:dyDescent="0.3">
      <c r="A47" s="464">
        <v>3</v>
      </c>
      <c r="B47" s="465">
        <v>60659300</v>
      </c>
      <c r="C47" s="465">
        <v>122629.6</v>
      </c>
      <c r="D47" s="466">
        <v>1.1000000000000001</v>
      </c>
      <c r="E47" s="466">
        <v>6.8</v>
      </c>
    </row>
    <row r="48" spans="1:5" ht="16.5" customHeight="1" x14ac:dyDescent="0.3">
      <c r="A48" s="464">
        <v>4</v>
      </c>
      <c r="B48" s="465">
        <v>60456985</v>
      </c>
      <c r="C48" s="465">
        <v>121718.5</v>
      </c>
      <c r="D48" s="466">
        <v>1</v>
      </c>
      <c r="E48" s="466">
        <v>6.8</v>
      </c>
    </row>
    <row r="49" spans="1:7" ht="16.5" customHeight="1" x14ac:dyDescent="0.3">
      <c r="A49" s="464">
        <v>5</v>
      </c>
      <c r="B49" s="465">
        <v>60494185</v>
      </c>
      <c r="C49" s="465">
        <v>121932.9</v>
      </c>
      <c r="D49" s="466">
        <v>1.1000000000000001</v>
      </c>
      <c r="E49" s="466">
        <v>6.8</v>
      </c>
    </row>
    <row r="50" spans="1:7" ht="16.5" customHeight="1" x14ac:dyDescent="0.3">
      <c r="A50" s="464">
        <v>6</v>
      </c>
      <c r="B50" s="468">
        <v>60473296</v>
      </c>
      <c r="C50" s="468">
        <v>120772.3</v>
      </c>
      <c r="D50" s="469">
        <v>1.1000000000000001</v>
      </c>
      <c r="E50" s="469">
        <v>6.8</v>
      </c>
    </row>
    <row r="51" spans="1:7" ht="16.5" customHeight="1" x14ac:dyDescent="0.3">
      <c r="A51" s="470" t="s">
        <v>18</v>
      </c>
      <c r="B51" s="471">
        <f>AVERAGE(B45:B50)</f>
        <v>60552901.166666664</v>
      </c>
      <c r="C51" s="472">
        <f>AVERAGE(C45:C50)</f>
        <v>121745.31666666667</v>
      </c>
      <c r="D51" s="473">
        <f>AVERAGE(D45:D50)</f>
        <v>1.0833333333333333</v>
      </c>
      <c r="E51" s="473">
        <f>AVERAGE(E45:E50)</f>
        <v>6.8</v>
      </c>
    </row>
    <row r="52" spans="1:7" ht="16.5" customHeight="1" x14ac:dyDescent="0.3">
      <c r="A52" s="474" t="s">
        <v>19</v>
      </c>
      <c r="B52" s="475">
        <f>(STDEV(B45:B50)/B51)</f>
        <v>1.794723230672961E-3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141</v>
      </c>
      <c r="C55" s="484"/>
      <c r="D55" s="484"/>
      <c r="E55" s="484"/>
    </row>
    <row r="56" spans="1:7" ht="16.5" customHeight="1" x14ac:dyDescent="0.3">
      <c r="A56" s="458"/>
      <c r="B56" s="483" t="s">
        <v>142</v>
      </c>
      <c r="C56" s="484"/>
      <c r="D56" s="484"/>
      <c r="E56" s="484"/>
    </row>
    <row r="57" spans="1:7" ht="16.5" customHeight="1" x14ac:dyDescent="0.3">
      <c r="A57" s="458"/>
      <c r="B57" s="483" t="s">
        <v>143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144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E12" sqref="E12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145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[1]Lamivudine!D43</f>
        <v>17.850000000000001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B20/50*10/25</f>
        <v>0.14280000000000001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86851998</v>
      </c>
      <c r="C24" s="510">
        <v>12096.8</v>
      </c>
      <c r="D24" s="511">
        <v>1.1000000000000001</v>
      </c>
      <c r="E24" s="512">
        <v>2.2000000000000002</v>
      </c>
    </row>
    <row r="25" spans="1:5" ht="16.5" customHeight="1" x14ac:dyDescent="0.3">
      <c r="A25" s="509">
        <v>2</v>
      </c>
      <c r="B25" s="510">
        <v>86812502</v>
      </c>
      <c r="C25" s="510">
        <v>11951.5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87008605</v>
      </c>
      <c r="C26" s="510">
        <v>12072.7</v>
      </c>
      <c r="D26" s="511">
        <v>1.1000000000000001</v>
      </c>
      <c r="E26" s="511">
        <v>2.2000000000000002</v>
      </c>
    </row>
    <row r="27" spans="1:5" ht="16.5" customHeight="1" x14ac:dyDescent="0.3">
      <c r="A27" s="509">
        <v>4</v>
      </c>
      <c r="B27" s="510">
        <v>86816494</v>
      </c>
      <c r="C27" s="510">
        <v>12120.7</v>
      </c>
      <c r="D27" s="511">
        <v>1.1000000000000001</v>
      </c>
      <c r="E27" s="511">
        <v>2.2000000000000002</v>
      </c>
    </row>
    <row r="28" spans="1:5" ht="16.5" customHeight="1" x14ac:dyDescent="0.3">
      <c r="A28" s="509">
        <v>5</v>
      </c>
      <c r="B28" s="510">
        <v>86978023</v>
      </c>
      <c r="C28" s="510">
        <v>12141.3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86818615</v>
      </c>
      <c r="C29" s="513">
        <v>12007.8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86881039.5</v>
      </c>
      <c r="C30" s="517">
        <f>AVERAGE(C24:C29)</f>
        <v>12065.133333333333</v>
      </c>
      <c r="D30" s="518">
        <f>AVERAGE(D24:D29)</f>
        <v>1.1166666666666665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1.0202098512938882E-3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v>12.88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B41/50</f>
        <v>0.2576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42927880</v>
      </c>
      <c r="C45" s="510">
        <v>17497.599999999999</v>
      </c>
      <c r="D45" s="511">
        <v>1.3</v>
      </c>
      <c r="E45" s="512">
        <v>2.6</v>
      </c>
    </row>
    <row r="46" spans="1:5" ht="16.5" customHeight="1" x14ac:dyDescent="0.3">
      <c r="A46" s="509">
        <v>2</v>
      </c>
      <c r="B46" s="510">
        <v>42492230</v>
      </c>
      <c r="C46" s="510">
        <v>17645.5</v>
      </c>
      <c r="D46" s="511">
        <v>1.2</v>
      </c>
      <c r="E46" s="511">
        <v>2.6</v>
      </c>
    </row>
    <row r="47" spans="1:5" ht="16.5" customHeight="1" x14ac:dyDescent="0.3">
      <c r="A47" s="509">
        <v>3</v>
      </c>
      <c r="B47" s="510">
        <v>42541843</v>
      </c>
      <c r="C47" s="510">
        <v>17721.2</v>
      </c>
      <c r="D47" s="511">
        <v>1.2</v>
      </c>
      <c r="E47" s="511">
        <v>2.6</v>
      </c>
    </row>
    <row r="48" spans="1:5" ht="16.5" customHeight="1" x14ac:dyDescent="0.3">
      <c r="A48" s="509">
        <v>4</v>
      </c>
      <c r="B48" s="510">
        <v>42463639</v>
      </c>
      <c r="C48" s="510">
        <v>17633.099999999999</v>
      </c>
      <c r="D48" s="511">
        <v>1.2</v>
      </c>
      <c r="E48" s="511">
        <v>2.6</v>
      </c>
    </row>
    <row r="49" spans="1:7" ht="16.5" customHeight="1" x14ac:dyDescent="0.3">
      <c r="A49" s="509">
        <v>5</v>
      </c>
      <c r="B49" s="510">
        <v>43052804</v>
      </c>
      <c r="C49" s="510">
        <v>17612.5</v>
      </c>
      <c r="D49" s="511">
        <v>1.2</v>
      </c>
      <c r="E49" s="511">
        <v>2.6</v>
      </c>
    </row>
    <row r="50" spans="1:7" ht="16.5" customHeight="1" x14ac:dyDescent="0.3">
      <c r="A50" s="509">
        <v>6</v>
      </c>
      <c r="B50" s="513">
        <v>42590464</v>
      </c>
      <c r="C50" s="513">
        <v>17621.400000000001</v>
      </c>
      <c r="D50" s="514">
        <v>1.2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42678143.333333336</v>
      </c>
      <c r="C51" s="517">
        <f>AVERAGE(C45:C50)</f>
        <v>17621.883333333331</v>
      </c>
      <c r="D51" s="518">
        <f>AVERAGE(D45:D50)</f>
        <v>1.2166666666666668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5.8303706820988233E-3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144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27.92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0.22335999999999998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10775712</v>
      </c>
      <c r="C24" s="18">
        <v>100944.9</v>
      </c>
      <c r="D24" s="19">
        <v>1.1000000000000001</v>
      </c>
      <c r="E24" s="20">
        <v>7.8</v>
      </c>
    </row>
    <row r="25" spans="1:6" ht="16.5" customHeight="1" x14ac:dyDescent="0.3">
      <c r="A25" s="17">
        <v>2</v>
      </c>
      <c r="B25" s="18">
        <v>10781184</v>
      </c>
      <c r="C25" s="18">
        <v>99784.2</v>
      </c>
      <c r="D25" s="19">
        <v>1</v>
      </c>
      <c r="E25" s="19">
        <v>7.8</v>
      </c>
    </row>
    <row r="26" spans="1:6" ht="16.5" customHeight="1" x14ac:dyDescent="0.3">
      <c r="A26" s="17">
        <v>3</v>
      </c>
      <c r="B26" s="18">
        <v>10817283</v>
      </c>
      <c r="C26" s="18">
        <v>100478.5</v>
      </c>
      <c r="D26" s="19">
        <v>1.1000000000000001</v>
      </c>
      <c r="E26" s="19">
        <v>7.8</v>
      </c>
    </row>
    <row r="27" spans="1:6" ht="16.5" customHeight="1" x14ac:dyDescent="0.3">
      <c r="A27" s="17">
        <v>4</v>
      </c>
      <c r="B27" s="18">
        <v>10799030</v>
      </c>
      <c r="C27" s="18">
        <v>100748.6</v>
      </c>
      <c r="D27" s="19">
        <v>1</v>
      </c>
      <c r="E27" s="19">
        <v>7.8</v>
      </c>
    </row>
    <row r="28" spans="1:6" ht="16.5" customHeight="1" x14ac:dyDescent="0.3">
      <c r="A28" s="17">
        <v>5</v>
      </c>
      <c r="B28" s="18">
        <v>10795712</v>
      </c>
      <c r="C28" s="18">
        <v>100959.6</v>
      </c>
      <c r="D28" s="19">
        <v>1</v>
      </c>
      <c r="E28" s="19">
        <v>7.8</v>
      </c>
    </row>
    <row r="29" spans="1:6" ht="16.5" customHeight="1" x14ac:dyDescent="0.3">
      <c r="A29" s="17">
        <v>6</v>
      </c>
      <c r="B29" s="21">
        <v>10805522</v>
      </c>
      <c r="C29" s="21">
        <v>100028.8</v>
      </c>
      <c r="D29" s="22">
        <v>1.1000000000000001</v>
      </c>
      <c r="E29" s="22">
        <v>7.8</v>
      </c>
    </row>
    <row r="30" spans="1:6" ht="16.5" customHeight="1" x14ac:dyDescent="0.3">
      <c r="A30" s="23" t="s">
        <v>18</v>
      </c>
      <c r="B30" s="24">
        <f>AVERAGE(B24:B29)</f>
        <v>10795740.5</v>
      </c>
      <c r="C30" s="25">
        <f>AVERAGE(C24:C29)</f>
        <v>100490.76666666666</v>
      </c>
      <c r="D30" s="26">
        <f>AVERAGE(D24:D29)</f>
        <v>1.05</v>
      </c>
      <c r="E30" s="26">
        <f>AVERAGE(E24:E29)</f>
        <v>7.8</v>
      </c>
    </row>
    <row r="31" spans="1:6" ht="16.5" customHeight="1" x14ac:dyDescent="0.3">
      <c r="A31" s="27" t="s">
        <v>19</v>
      </c>
      <c r="B31" s="28">
        <f>(STDEV(B24:B29)/B30)</f>
        <v>1.4251713709638653E-3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24.69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0.49380000000000002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36668421</v>
      </c>
      <c r="C45" s="18">
        <v>90950.5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36691754</v>
      </c>
      <c r="C46" s="18">
        <v>91479.2</v>
      </c>
      <c r="D46" s="19">
        <v>1.1000000000000001</v>
      </c>
      <c r="E46" s="19">
        <v>8.1999999999999993</v>
      </c>
    </row>
    <row r="47" spans="1:6" ht="16.5" customHeight="1" x14ac:dyDescent="0.3">
      <c r="A47" s="17">
        <v>3</v>
      </c>
      <c r="B47" s="18">
        <v>36723692</v>
      </c>
      <c r="C47" s="18">
        <v>90754.1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36749838</v>
      </c>
      <c r="C48" s="18">
        <v>91202.6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36754871</v>
      </c>
      <c r="C49" s="18">
        <v>90873.7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36743835</v>
      </c>
      <c r="C50" s="21">
        <v>91422.5</v>
      </c>
      <c r="D50" s="22">
        <v>1</v>
      </c>
      <c r="E50" s="22">
        <v>8.1999999999999993</v>
      </c>
    </row>
    <row r="51" spans="1:7" ht="16.5" customHeight="1" x14ac:dyDescent="0.3">
      <c r="A51" s="23" t="s">
        <v>18</v>
      </c>
      <c r="B51" s="24">
        <f>AVERAGE(B45:B50)</f>
        <v>36722068.5</v>
      </c>
      <c r="C51" s="25">
        <f>AVERAGE(C45:C50)</f>
        <v>91113.766666666677</v>
      </c>
      <c r="D51" s="26">
        <f>AVERAGE(D45:D50)</f>
        <v>1.0166666666666666</v>
      </c>
      <c r="E51" s="26">
        <f>AVERAGE(E45:E50)</f>
        <v>8.2000000000000011</v>
      </c>
    </row>
    <row r="52" spans="1:7" ht="16.5" customHeight="1" x14ac:dyDescent="0.3">
      <c r="A52" s="27" t="s">
        <v>19</v>
      </c>
      <c r="B52" s="28">
        <f>(STDEV(B45:B50)/B51)</f>
        <v>9.5276206092348176E-4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144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0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7" t="s">
        <v>45</v>
      </c>
      <c r="B1" s="557"/>
      <c r="C1" s="557"/>
      <c r="D1" s="557"/>
      <c r="E1" s="557"/>
      <c r="F1" s="557"/>
      <c r="G1" s="557"/>
      <c r="H1" s="557"/>
      <c r="I1" s="557"/>
    </row>
    <row r="2" spans="1:9" ht="18.7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8.7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</row>
    <row r="4" spans="1:9" ht="18.75" customHeight="1" x14ac:dyDescent="0.25">
      <c r="A4" s="557"/>
      <c r="B4" s="557"/>
      <c r="C4" s="557"/>
      <c r="D4" s="557"/>
      <c r="E4" s="557"/>
      <c r="F4" s="557"/>
      <c r="G4" s="557"/>
      <c r="H4" s="557"/>
      <c r="I4" s="557"/>
    </row>
    <row r="5" spans="1:9" ht="18.75" customHeight="1" x14ac:dyDescent="0.25">
      <c r="A5" s="557"/>
      <c r="B5" s="557"/>
      <c r="C5" s="557"/>
      <c r="D5" s="557"/>
      <c r="E5" s="557"/>
      <c r="F5" s="557"/>
      <c r="G5" s="557"/>
      <c r="H5" s="557"/>
      <c r="I5" s="557"/>
    </row>
    <row r="6" spans="1:9" ht="18.75" customHeight="1" x14ac:dyDescent="0.25">
      <c r="A6" s="557"/>
      <c r="B6" s="557"/>
      <c r="C6" s="557"/>
      <c r="D6" s="557"/>
      <c r="E6" s="557"/>
      <c r="F6" s="557"/>
      <c r="G6" s="557"/>
      <c r="H6" s="557"/>
      <c r="I6" s="557"/>
    </row>
    <row r="7" spans="1:9" ht="18.75" customHeight="1" x14ac:dyDescent="0.25">
      <c r="A7" s="557"/>
      <c r="B7" s="557"/>
      <c r="C7" s="557"/>
      <c r="D7" s="557"/>
      <c r="E7" s="557"/>
      <c r="F7" s="557"/>
      <c r="G7" s="557"/>
      <c r="H7" s="557"/>
      <c r="I7" s="557"/>
    </row>
    <row r="8" spans="1:9" x14ac:dyDescent="0.25">
      <c r="A8" s="558" t="s">
        <v>46</v>
      </c>
      <c r="B8" s="558"/>
      <c r="C8" s="558"/>
      <c r="D8" s="558"/>
      <c r="E8" s="558"/>
      <c r="F8" s="558"/>
      <c r="G8" s="558"/>
      <c r="H8" s="558"/>
      <c r="I8" s="558"/>
    </row>
    <row r="9" spans="1:9" x14ac:dyDescent="0.25">
      <c r="A9" s="558"/>
      <c r="B9" s="558"/>
      <c r="C9" s="558"/>
      <c r="D9" s="558"/>
      <c r="E9" s="558"/>
      <c r="F9" s="558"/>
      <c r="G9" s="558"/>
      <c r="H9" s="558"/>
      <c r="I9" s="558"/>
    </row>
    <row r="10" spans="1:9" x14ac:dyDescent="0.25">
      <c r="A10" s="558"/>
      <c r="B10" s="558"/>
      <c r="C10" s="558"/>
      <c r="D10" s="558"/>
      <c r="E10" s="558"/>
      <c r="F10" s="558"/>
      <c r="G10" s="558"/>
      <c r="H10" s="558"/>
      <c r="I10" s="558"/>
    </row>
    <row r="11" spans="1:9" x14ac:dyDescent="0.25">
      <c r="A11" s="558"/>
      <c r="B11" s="558"/>
      <c r="C11" s="558"/>
      <c r="D11" s="558"/>
      <c r="E11" s="558"/>
      <c r="F11" s="558"/>
      <c r="G11" s="558"/>
      <c r="H11" s="558"/>
      <c r="I11" s="558"/>
    </row>
    <row r="12" spans="1:9" x14ac:dyDescent="0.25">
      <c r="A12" s="558"/>
      <c r="B12" s="558"/>
      <c r="C12" s="558"/>
      <c r="D12" s="558"/>
      <c r="E12" s="558"/>
      <c r="F12" s="558"/>
      <c r="G12" s="558"/>
      <c r="H12" s="558"/>
      <c r="I12" s="558"/>
    </row>
    <row r="13" spans="1:9" x14ac:dyDescent="0.25">
      <c r="A13" s="558"/>
      <c r="B13" s="558"/>
      <c r="C13" s="558"/>
      <c r="D13" s="558"/>
      <c r="E13" s="558"/>
      <c r="F13" s="558"/>
      <c r="G13" s="558"/>
      <c r="H13" s="558"/>
      <c r="I13" s="558"/>
    </row>
    <row r="14" spans="1:9" x14ac:dyDescent="0.25">
      <c r="A14" s="558"/>
      <c r="B14" s="558"/>
      <c r="C14" s="558"/>
      <c r="D14" s="558"/>
      <c r="E14" s="558"/>
      <c r="F14" s="558"/>
      <c r="G14" s="558"/>
      <c r="H14" s="558"/>
      <c r="I14" s="558"/>
    </row>
    <row r="15" spans="1:9" ht="19.5" customHeight="1" x14ac:dyDescent="0.3">
      <c r="A15" s="98"/>
    </row>
    <row r="16" spans="1:9" ht="19.5" customHeight="1" x14ac:dyDescent="0.3">
      <c r="A16" s="590" t="s">
        <v>31</v>
      </c>
      <c r="B16" s="591"/>
      <c r="C16" s="591"/>
      <c r="D16" s="591"/>
      <c r="E16" s="591"/>
      <c r="F16" s="591"/>
      <c r="G16" s="591"/>
      <c r="H16" s="592"/>
    </row>
    <row r="17" spans="1:14" ht="20.25" customHeight="1" x14ac:dyDescent="0.25">
      <c r="A17" s="593" t="s">
        <v>47</v>
      </c>
      <c r="B17" s="593"/>
      <c r="C17" s="593"/>
      <c r="D17" s="593"/>
      <c r="E17" s="593"/>
      <c r="F17" s="593"/>
      <c r="G17" s="593"/>
      <c r="H17" s="593"/>
    </row>
    <row r="18" spans="1:14" ht="26.25" customHeight="1" x14ac:dyDescent="0.4">
      <c r="A18" s="100" t="s">
        <v>33</v>
      </c>
      <c r="B18" s="589" t="s">
        <v>5</v>
      </c>
      <c r="C18" s="58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94" t="s">
        <v>138</v>
      </c>
      <c r="C20" s="5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94" t="s">
        <v>11</v>
      </c>
      <c r="C21" s="594"/>
      <c r="D21" s="594"/>
      <c r="E21" s="594"/>
      <c r="F21" s="594"/>
      <c r="G21" s="594"/>
      <c r="H21" s="59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89" t="s">
        <v>138</v>
      </c>
      <c r="C26" s="589"/>
    </row>
    <row r="27" spans="1:14" ht="26.25" customHeight="1" x14ac:dyDescent="0.4">
      <c r="A27" s="109" t="s">
        <v>48</v>
      </c>
      <c r="B27" s="595" t="s">
        <v>139</v>
      </c>
      <c r="C27" s="59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5" t="s">
        <v>50</v>
      </c>
      <c r="D29" s="566"/>
      <c r="E29" s="566"/>
      <c r="F29" s="566"/>
      <c r="G29" s="5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8" t="s">
        <v>53</v>
      </c>
      <c r="D31" s="569"/>
      <c r="E31" s="569"/>
      <c r="F31" s="569"/>
      <c r="G31" s="569"/>
      <c r="H31" s="5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8" t="s">
        <v>55</v>
      </c>
      <c r="D32" s="569"/>
      <c r="E32" s="569"/>
      <c r="F32" s="569"/>
      <c r="G32" s="569"/>
      <c r="H32" s="5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571" t="s">
        <v>59</v>
      </c>
      <c r="E36" s="596"/>
      <c r="F36" s="571" t="s">
        <v>60</v>
      </c>
      <c r="G36" s="5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10831975</v>
      </c>
      <c r="E38" s="133">
        <f>IF(ISBLANK(D38),"-",$D$48/$D$45*D38)</f>
        <v>11673963.509439491</v>
      </c>
      <c r="F38" s="132">
        <v>10219114</v>
      </c>
      <c r="G38" s="134">
        <f>IF(ISBLANK(F38),"-",$D$48/$F$45*F38)</f>
        <v>11909214.086877208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10823231</v>
      </c>
      <c r="E39" s="138">
        <f>IF(ISBLANK(D39),"-",$D$48/$D$45*D39)</f>
        <v>11664539.822907114</v>
      </c>
      <c r="F39" s="137">
        <v>10256447</v>
      </c>
      <c r="G39" s="139">
        <f>IF(ISBLANK(F39),"-",$D$48/$F$45*F39)</f>
        <v>11952721.448621619</v>
      </c>
      <c r="I39" s="573">
        <f>ABS((F43/D43*D42)-F42)/D42</f>
        <v>2.2544637923458087E-2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10801724</v>
      </c>
      <c r="E40" s="138">
        <f>IF(ISBLANK(D40),"-",$D$48/$D$45*D40)</f>
        <v>11641361.045888379</v>
      </c>
      <c r="F40" s="137">
        <v>10271854</v>
      </c>
      <c r="G40" s="139">
        <f>IF(ISBLANK(F40),"-",$D$48/$F$45*F40)</f>
        <v>11970676.553284952</v>
      </c>
      <c r="I40" s="5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10818976.666666666</v>
      </c>
      <c r="E42" s="148">
        <f>AVERAGE(E38:E41)</f>
        <v>11659954.792744994</v>
      </c>
      <c r="F42" s="147">
        <f>AVERAGE(F38:F41)</f>
        <v>10249138.333333334</v>
      </c>
      <c r="G42" s="149">
        <f>AVERAGE(G38:G41)</f>
        <v>11944204.029594593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27.92</v>
      </c>
      <c r="E43" s="140"/>
      <c r="F43" s="152">
        <v>25.82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27.92</v>
      </c>
      <c r="E44" s="155"/>
      <c r="F44" s="154">
        <f>F43*$B$34</f>
        <v>25.82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27.836240000000004</v>
      </c>
      <c r="E45" s="158"/>
      <c r="F45" s="157">
        <f>F44*$B$30/100</f>
        <v>25.742539999999998</v>
      </c>
      <c r="H45" s="150"/>
    </row>
    <row r="46" spans="1:14" ht="19.5" customHeight="1" x14ac:dyDescent="0.3">
      <c r="A46" s="559" t="s">
        <v>78</v>
      </c>
      <c r="B46" s="560"/>
      <c r="C46" s="153" t="s">
        <v>79</v>
      </c>
      <c r="D46" s="159">
        <f>D45/$B$45</f>
        <v>0.22268992000000004</v>
      </c>
      <c r="E46" s="160"/>
      <c r="F46" s="161">
        <f>F45/$B$45</f>
        <v>0.20594031999999998</v>
      </c>
      <c r="H46" s="150"/>
    </row>
    <row r="47" spans="1:14" ht="27" customHeight="1" x14ac:dyDescent="0.4">
      <c r="A47" s="561"/>
      <c r="B47" s="562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11802079.411169795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1.3330347835708131E-2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f>Uniformity!C46</f>
        <v>1898.05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76" t="s">
        <v>94</v>
      </c>
      <c r="D60" s="579">
        <v>1890.24</v>
      </c>
      <c r="E60" s="182">
        <v>1</v>
      </c>
      <c r="F60" s="183">
        <v>11518321</v>
      </c>
      <c r="G60" s="248">
        <f>IF(ISBLANK(F60),"-",(F60/$D$50*$D$47*$B$68)*($B$57/$D$60))</f>
        <v>587.99359461390236</v>
      </c>
      <c r="H60" s="266">
        <f t="shared" ref="H60:H71" si="0">IF(ISBLANK(F60),"-",(G60/$B$56)*100)</f>
        <v>97.998932435650403</v>
      </c>
      <c r="L60" s="112"/>
    </row>
    <row r="61" spans="1:12" s="14" customFormat="1" ht="26.25" customHeight="1" x14ac:dyDescent="0.4">
      <c r="A61" s="124" t="s">
        <v>95</v>
      </c>
      <c r="B61" s="125">
        <v>200</v>
      </c>
      <c r="C61" s="577"/>
      <c r="D61" s="580"/>
      <c r="E61" s="184">
        <v>2</v>
      </c>
      <c r="F61" s="137">
        <v>11327957</v>
      </c>
      <c r="G61" s="249">
        <f>IF(ISBLANK(F61),"-",(F61/$D$50*$D$47*$B$68)*($B$57/$D$60))</f>
        <v>578.27578829082108</v>
      </c>
      <c r="H61" s="267">
        <f t="shared" si="0"/>
        <v>96.37929804847019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77"/>
      <c r="D62" s="580"/>
      <c r="E62" s="184">
        <v>3</v>
      </c>
      <c r="F62" s="185">
        <v>11293669</v>
      </c>
      <c r="G62" s="249">
        <f>IF(ISBLANK(F62),"-",(F62/$D$50*$D$47*$B$68)*($B$57/$D$60))</f>
        <v>576.52543558124466</v>
      </c>
      <c r="H62" s="267">
        <f t="shared" si="0"/>
        <v>96.087572596874111</v>
      </c>
      <c r="L62" s="112"/>
    </row>
    <row r="63" spans="1:12" ht="27" customHeight="1" x14ac:dyDescent="0.4">
      <c r="A63" s="124" t="s">
        <v>97</v>
      </c>
      <c r="B63" s="125">
        <v>1</v>
      </c>
      <c r="C63" s="586"/>
      <c r="D63" s="58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76" t="s">
        <v>99</v>
      </c>
      <c r="D64" s="579">
        <v>1923.32</v>
      </c>
      <c r="E64" s="182">
        <v>1</v>
      </c>
      <c r="F64" s="183">
        <v>11977019</v>
      </c>
      <c r="G64" s="248">
        <f>IF(ISBLANK(F64),"-",(F64/$D$50*$D$47*$B$68)*($B$57/$D$64))</f>
        <v>600.8935709593834</v>
      </c>
      <c r="H64" s="266">
        <f t="shared" si="0"/>
        <v>100.14892849323056</v>
      </c>
    </row>
    <row r="65" spans="1:8" ht="26.25" customHeight="1" x14ac:dyDescent="0.4">
      <c r="A65" s="124" t="s">
        <v>100</v>
      </c>
      <c r="B65" s="125">
        <v>1</v>
      </c>
      <c r="C65" s="577"/>
      <c r="D65" s="580"/>
      <c r="E65" s="184">
        <v>2</v>
      </c>
      <c r="F65" s="137">
        <v>11914937</v>
      </c>
      <c r="G65" s="249">
        <f>IF(ISBLANK(F65),"-",(F65/$D$50*$D$47*$B$68)*($B$57/$D$64))</f>
        <v>597.77888318337671</v>
      </c>
      <c r="H65" s="267">
        <f t="shared" si="0"/>
        <v>99.629813863896118</v>
      </c>
    </row>
    <row r="66" spans="1:8" ht="26.25" customHeight="1" x14ac:dyDescent="0.4">
      <c r="A66" s="124" t="s">
        <v>101</v>
      </c>
      <c r="B66" s="125">
        <v>1</v>
      </c>
      <c r="C66" s="577"/>
      <c r="D66" s="580"/>
      <c r="E66" s="184">
        <v>3</v>
      </c>
      <c r="F66" s="137">
        <v>12022326</v>
      </c>
      <c r="G66" s="249">
        <f>IF(ISBLANK(F66),"-",(F66/$D$50*$D$47*$B$68)*($B$57/$D$64))</f>
        <v>603.16664784265936</v>
      </c>
      <c r="H66" s="267">
        <f t="shared" si="0"/>
        <v>100.52777464044323</v>
      </c>
    </row>
    <row r="67" spans="1:8" ht="27" customHeight="1" x14ac:dyDescent="0.4">
      <c r="A67" s="124" t="s">
        <v>102</v>
      </c>
      <c r="B67" s="125">
        <v>1</v>
      </c>
      <c r="C67" s="586"/>
      <c r="D67" s="58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576" t="s">
        <v>104</v>
      </c>
      <c r="D68" s="579">
        <v>1882.58</v>
      </c>
      <c r="E68" s="182">
        <v>1</v>
      </c>
      <c r="F68" s="183">
        <v>11248815</v>
      </c>
      <c r="G68" s="248">
        <f>IF(ISBLANK(F68),"-",(F68/$D$50*$D$47*$B$68)*($B$57/$D$68))</f>
        <v>576.57220246134568</v>
      </c>
      <c r="H68" s="267">
        <f t="shared" si="0"/>
        <v>96.095367076890952</v>
      </c>
    </row>
    <row r="69" spans="1:8" ht="27" customHeight="1" x14ac:dyDescent="0.4">
      <c r="A69" s="172" t="s">
        <v>105</v>
      </c>
      <c r="B69" s="189">
        <f>(D47*B68)/B56*B57</f>
        <v>1898.05</v>
      </c>
      <c r="C69" s="577"/>
      <c r="D69" s="580"/>
      <c r="E69" s="184">
        <v>2</v>
      </c>
      <c r="F69" s="137">
        <v>11380344</v>
      </c>
      <c r="G69" s="249">
        <f>IF(ISBLANK(F69),"-",(F69/$D$50*$D$47*$B$68)*($B$57/$D$68))</f>
        <v>583.31388727148249</v>
      </c>
      <c r="H69" s="267">
        <f t="shared" si="0"/>
        <v>97.218981211913743</v>
      </c>
    </row>
    <row r="70" spans="1:8" ht="26.25" customHeight="1" x14ac:dyDescent="0.4">
      <c r="A70" s="582" t="s">
        <v>78</v>
      </c>
      <c r="B70" s="583"/>
      <c r="C70" s="577"/>
      <c r="D70" s="580"/>
      <c r="E70" s="184">
        <v>3</v>
      </c>
      <c r="F70" s="137">
        <v>11208086</v>
      </c>
      <c r="G70" s="249">
        <f>IF(ISBLANK(F70),"-",(F70/$D$50*$D$47*$B$68)*($B$57/$D$68))</f>
        <v>574.48458618940515</v>
      </c>
      <c r="H70" s="267">
        <f t="shared" si="0"/>
        <v>95.747431031567515</v>
      </c>
    </row>
    <row r="71" spans="1:8" ht="27" customHeight="1" x14ac:dyDescent="0.4">
      <c r="A71" s="584"/>
      <c r="B71" s="585"/>
      <c r="C71" s="578"/>
      <c r="D71" s="58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586.55606626595795</v>
      </c>
      <c r="H72" s="269">
        <f>AVERAGE(H60:H71)</f>
        <v>97.759344377659659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1.9387754798999308E-2</v>
      </c>
      <c r="H73" s="253">
        <f>STDEV(H60:H71)/H72</f>
        <v>1.9387754798999294E-2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63" t="str">
        <f>B26</f>
        <v>Efavirenz</v>
      </c>
      <c r="D76" s="563"/>
      <c r="E76" s="198" t="s">
        <v>108</v>
      </c>
      <c r="F76" s="198"/>
      <c r="G76" s="199">
        <f>H72</f>
        <v>97.759344377659659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97" t="str">
        <f>B26</f>
        <v>Efavirenz</v>
      </c>
      <c r="C79" s="597"/>
    </row>
    <row r="80" spans="1:8" ht="26.25" customHeight="1" x14ac:dyDescent="0.4">
      <c r="A80" s="109" t="s">
        <v>48</v>
      </c>
      <c r="B80" s="597" t="str">
        <f>B27</f>
        <v>E35 1</v>
      </c>
      <c r="C80" s="597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5" t="s">
        <v>50</v>
      </c>
      <c r="D82" s="566"/>
      <c r="E82" s="566"/>
      <c r="F82" s="566"/>
      <c r="G82" s="5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8" t="s">
        <v>111</v>
      </c>
      <c r="D84" s="569"/>
      <c r="E84" s="569"/>
      <c r="F84" s="569"/>
      <c r="G84" s="569"/>
      <c r="H84" s="5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8" t="s">
        <v>112</v>
      </c>
      <c r="D85" s="569"/>
      <c r="E85" s="569"/>
      <c r="F85" s="569"/>
      <c r="G85" s="569"/>
      <c r="H85" s="5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571" t="s">
        <v>60</v>
      </c>
      <c r="G89" s="57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36606538</v>
      </c>
      <c r="E91" s="133">
        <f>IF(ISBLANK(D91),"-",$D$101/$D$98*D91)</f>
        <v>45441445.624000713</v>
      </c>
      <c r="F91" s="132">
        <v>37139183</v>
      </c>
      <c r="G91" s="134">
        <f>IF(ISBLANK(F91),"-",$D$101/$F$98*F91)</f>
        <v>45262376.43672207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36606066</v>
      </c>
      <c r="E92" s="138">
        <f>IF(ISBLANK(D92),"-",$D$101/$D$98*D92)</f>
        <v>45440859.707836382</v>
      </c>
      <c r="F92" s="137">
        <v>37181406</v>
      </c>
      <c r="G92" s="139">
        <f>IF(ISBLANK(F92),"-",$D$101/$F$98*F92)</f>
        <v>45313834.577852629</v>
      </c>
      <c r="I92" s="573">
        <f>ABS((F96/D96*D95)-F95)/D95</f>
        <v>3.2512599207742045E-3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36628015</v>
      </c>
      <c r="E93" s="138">
        <f>IF(ISBLANK(D93),"-",$D$101/$D$98*D93)</f>
        <v>45468106.050825745</v>
      </c>
      <c r="F93" s="137">
        <v>37202030</v>
      </c>
      <c r="G93" s="139">
        <f>IF(ISBLANK(F93),"-",$D$101/$F$98*F93)</f>
        <v>45338969.520956546</v>
      </c>
      <c r="I93" s="57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36613539.666666664</v>
      </c>
      <c r="E95" s="148">
        <f>AVERAGE(E91:E94)</f>
        <v>45450137.127554275</v>
      </c>
      <c r="F95" s="211">
        <f>AVERAGE(F91:F94)</f>
        <v>37174206.333333336</v>
      </c>
      <c r="G95" s="212">
        <f>AVERAGE(G91:G94)</f>
        <v>45305060.17851042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24.24</v>
      </c>
      <c r="E96" s="140"/>
      <c r="F96" s="152">
        <v>24.69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24.24</v>
      </c>
      <c r="E97" s="155"/>
      <c r="F97" s="154">
        <f>F96*$B$87</f>
        <v>24.69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24.167280000000002</v>
      </c>
      <c r="E98" s="158"/>
      <c r="F98" s="157">
        <f>F97*$B$83/100</f>
        <v>24.615930000000002</v>
      </c>
    </row>
    <row r="99" spans="1:10" ht="19.5" customHeight="1" x14ac:dyDescent="0.3">
      <c r="A99" s="559" t="s">
        <v>78</v>
      </c>
      <c r="B99" s="574"/>
      <c r="C99" s="215" t="s">
        <v>116</v>
      </c>
      <c r="D99" s="219">
        <f>D98/$B$98</f>
        <v>0.48334560000000004</v>
      </c>
      <c r="E99" s="158"/>
      <c r="F99" s="161">
        <f>F98/$B$98</f>
        <v>0.49231860000000005</v>
      </c>
      <c r="G99" s="220"/>
      <c r="H99" s="150"/>
    </row>
    <row r="100" spans="1:10" ht="19.5" customHeight="1" x14ac:dyDescent="0.3">
      <c r="A100" s="561"/>
      <c r="B100" s="575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45377598.65303234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1.8465161183346649E-3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41831620</v>
      </c>
      <c r="E108" s="250">
        <f t="shared" ref="E108:E113" si="1">IF(ISBLANK(D108),"-",D108/$D$103*$D$100*$B$116)</f>
        <v>553.11371128103474</v>
      </c>
      <c r="F108" s="277">
        <f t="shared" ref="F108:F113" si="2">IF(ISBLANK(D108), "-", (E108/$B$56)*100)</f>
        <v>92.185618546839123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41763736</v>
      </c>
      <c r="E109" s="251">
        <f t="shared" si="1"/>
        <v>552.21612301702294</v>
      </c>
      <c r="F109" s="278">
        <f t="shared" si="2"/>
        <v>92.036020502837161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41874704</v>
      </c>
      <c r="E110" s="251">
        <f t="shared" si="1"/>
        <v>553.68338444064057</v>
      </c>
      <c r="F110" s="278">
        <f t="shared" si="2"/>
        <v>92.280564073440104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41995845</v>
      </c>
      <c r="E111" s="251">
        <f t="shared" si="1"/>
        <v>555.28515716898085</v>
      </c>
      <c r="F111" s="278">
        <f t="shared" si="2"/>
        <v>92.547526194830141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41941262</v>
      </c>
      <c r="E112" s="251">
        <f t="shared" si="1"/>
        <v>554.56343982447322</v>
      </c>
      <c r="F112" s="278">
        <f t="shared" si="2"/>
        <v>92.427239970745532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41958338</v>
      </c>
      <c r="E113" s="252">
        <f t="shared" si="1"/>
        <v>554.78922524071663</v>
      </c>
      <c r="F113" s="279">
        <f t="shared" si="2"/>
        <v>92.464870873452782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553.94184016214479</v>
      </c>
      <c r="F115" s="281">
        <f>AVERAGE(F108:F113)</f>
        <v>92.323640027024126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2.0802869621473793E-3</v>
      </c>
      <c r="F116" s="235">
        <f>STDEV(F108:F113)/F115</f>
        <v>2.0802869621473694E-3</v>
      </c>
      <c r="I116" s="98"/>
    </row>
    <row r="117" spans="1:10" ht="27" customHeight="1" x14ac:dyDescent="0.4">
      <c r="A117" s="559" t="s">
        <v>78</v>
      </c>
      <c r="B117" s="56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61"/>
      <c r="B118" s="562"/>
      <c r="C118" s="98"/>
      <c r="D118" s="260"/>
      <c r="E118" s="587" t="s">
        <v>123</v>
      </c>
      <c r="F118" s="58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552.21612301702294</v>
      </c>
      <c r="F119" s="282">
        <f>MIN(F108:F113)</f>
        <v>92.036020502837161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555.28515716898085</v>
      </c>
      <c r="F120" s="283">
        <f>MAX(F108:F113)</f>
        <v>92.547526194830141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63" t="str">
        <f>B26</f>
        <v>Efavirenz</v>
      </c>
      <c r="D124" s="563"/>
      <c r="E124" s="198" t="s">
        <v>127</v>
      </c>
      <c r="F124" s="198"/>
      <c r="G124" s="284">
        <f>F115</f>
        <v>92.323640027024126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92.036020502837161</v>
      </c>
      <c r="E125" s="209" t="s">
        <v>130</v>
      </c>
      <c r="F125" s="284">
        <f>MAX(F108:F113)</f>
        <v>92.547526194830141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64" t="s">
        <v>26</v>
      </c>
      <c r="C127" s="564"/>
      <c r="E127" s="204" t="s">
        <v>27</v>
      </c>
      <c r="F127" s="239"/>
      <c r="G127" s="564" t="s">
        <v>28</v>
      </c>
      <c r="H127" s="564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e">
        <f>#REF!</f>
        <v>#REF!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">
        <v>7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131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tr">
        <f>'Lamivudine '!B21</f>
        <v>Each film coated tablet contains: Tenofovir Disoproxil Fumarate 300 mg equivalent to Tenofovir Disoproxil 245 mg and Lamivudine USP 300 mg.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v>42678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/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133</v>
      </c>
      <c r="C26" s="607"/>
    </row>
    <row r="27" spans="1:14" ht="26.25" customHeight="1" x14ac:dyDescent="0.4">
      <c r="A27" s="300" t="s">
        <v>48</v>
      </c>
      <c r="B27" s="609" t="s">
        <v>134</v>
      </c>
      <c r="C27" s="609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50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10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25</v>
      </c>
      <c r="C38" s="322">
        <v>1</v>
      </c>
      <c r="D38" s="323">
        <v>25788256</v>
      </c>
      <c r="E38" s="324">
        <f>IF(ISBLANK(D38),"-",$D$48/$D$45*D38)</f>
        <v>28207644.471409071</v>
      </c>
      <c r="F38" s="323">
        <v>27013314</v>
      </c>
      <c r="G38" s="325">
        <f>IF(ISBLANK(F38),"-",$D$48/$F$45*F38)</f>
        <v>28740095.582873952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25769917</v>
      </c>
      <c r="E39" s="329">
        <f>IF(ISBLANK(D39),"-",$D$48/$D$45*D39)</f>
        <v>28187584.953155447</v>
      </c>
      <c r="F39" s="328">
        <v>27138977</v>
      </c>
      <c r="G39" s="330">
        <f>IF(ISBLANK(F39),"-",$D$48/$F$45*F39)</f>
        <v>28873791.383071985</v>
      </c>
      <c r="I39" s="617">
        <f>ABS((F43/D43*D42)-F42)/D42</f>
        <v>2.2672252570891876E-2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25777612</v>
      </c>
      <c r="E40" s="329">
        <f>IF(ISBLANK(D40),"-",$D$48/$D$45*D40)</f>
        <v>28196001.878449172</v>
      </c>
      <c r="F40" s="328">
        <v>27109850</v>
      </c>
      <c r="G40" s="330">
        <f>IF(ISBLANK(F40),"-",$D$48/$F$45*F40)</f>
        <v>28842802.487594649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25778595</v>
      </c>
      <c r="E42" s="338">
        <f>AVERAGE(E38:E41)</f>
        <v>28197077.10100456</v>
      </c>
      <c r="F42" s="337">
        <f>AVERAGE(F38:F41)</f>
        <v>27087380.333333332</v>
      </c>
      <c r="G42" s="339">
        <f>AVERAGE(G38:G41)</f>
        <v>28818896.484513532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13.88</v>
      </c>
      <c r="E43" s="289"/>
      <c r="F43" s="341">
        <v>14.27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13.88</v>
      </c>
      <c r="E44" s="344"/>
      <c r="F44" s="343">
        <f>F43*$B$34</f>
        <v>14.27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13.71344</v>
      </c>
      <c r="E45" s="346"/>
      <c r="F45" s="345">
        <f>F44*$B$30/100</f>
        <v>14.09876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0.10970752</v>
      </c>
      <c r="E46" s="348"/>
      <c r="F46" s="349">
        <f>F45/$B$45</f>
        <v>0.11279008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28507986.792759042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1.2049512496220733E-2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1898.05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200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2</v>
      </c>
      <c r="C60" s="622" t="s">
        <v>94</v>
      </c>
      <c r="D60" s="625">
        <f>Efavirenz!D60</f>
        <v>1890.24</v>
      </c>
      <c r="E60" s="369">
        <v>1</v>
      </c>
      <c r="F60" s="370"/>
      <c r="G60" s="371" t="str">
        <f>IF(ISBLANK(F60),"-",(F60/$D$50*$D$47*$B$68)*($B$57/$D$60))</f>
        <v>-</v>
      </c>
      <c r="H60" s="372" t="str">
        <f t="shared" ref="H60:H71" si="0">IF(ISBLANK(F60),"-",(G60/$B$56)*100)</f>
        <v>-</v>
      </c>
      <c r="L60" s="303"/>
    </row>
    <row r="61" spans="1:12" s="286" customFormat="1" ht="26.25" customHeight="1" x14ac:dyDescent="0.4">
      <c r="A61" s="315" t="s">
        <v>95</v>
      </c>
      <c r="B61" s="316">
        <v>25</v>
      </c>
      <c r="C61" s="623"/>
      <c r="D61" s="626"/>
      <c r="E61" s="373">
        <v>2</v>
      </c>
      <c r="F61" s="328"/>
      <c r="G61" s="374" t="str">
        <f>IF(ISBLANK(F61),"-",(F61/$D$50*$D$47*$B$68)*($B$57/$D$60))</f>
        <v>-</v>
      </c>
      <c r="H61" s="375" t="str">
        <f t="shared" si="0"/>
        <v>-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/>
      <c r="G62" s="374" t="str">
        <f>IF(ISBLANK(F62),"-",(F62/$D$50*$D$47*$B$68)*($B$57/$D$60))</f>
        <v>-</v>
      </c>
      <c r="H62" s="375" t="str">
        <f t="shared" si="0"/>
        <v>-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Efavirenz!D64</f>
        <v>1923.32</v>
      </c>
      <c r="E64" s="369">
        <v>1</v>
      </c>
      <c r="F64" s="370">
        <v>28457574</v>
      </c>
      <c r="G64" s="371">
        <f>IF(ISBLANK(F64),"-",(F64/$D$50*$D$47*$B$68)*($B$57/$D$64))</f>
        <v>295.5348361773427</v>
      </c>
      <c r="H64" s="372">
        <f t="shared" si="0"/>
        <v>98.511612059114228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28281257</v>
      </c>
      <c r="G65" s="374">
        <f>IF(ISBLANK(F65),"-",(F65/$D$50*$D$47*$B$68)*($B$57/$D$64))</f>
        <v>293.70376597753295</v>
      </c>
      <c r="H65" s="375">
        <f t="shared" si="0"/>
        <v>97.901255325844318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28520509</v>
      </c>
      <c r="G66" s="374">
        <f>IF(ISBLANK(F66),"-",(F66/$D$50*$D$47*$B$68)*($B$57/$D$64))</f>
        <v>296.18842263256272</v>
      </c>
      <c r="H66" s="375">
        <f t="shared" si="0"/>
        <v>98.729474210854235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2500</v>
      </c>
      <c r="C68" s="622" t="s">
        <v>104</v>
      </c>
      <c r="D68" s="625">
        <f>Efavirenz!D68</f>
        <v>1882.58</v>
      </c>
      <c r="E68" s="369">
        <v>1</v>
      </c>
      <c r="F68" s="370">
        <v>27417012</v>
      </c>
      <c r="G68" s="371">
        <f>IF(ISBLANK(F68),"-",(F68/$D$50*$D$47*$B$68)*($B$57/$D$68))</f>
        <v>290.89016377013957</v>
      </c>
      <c r="H68" s="375">
        <f t="shared" si="0"/>
        <v>96.963387923379855</v>
      </c>
    </row>
    <row r="69" spans="1:8" ht="27" customHeight="1" thickBot="1" x14ac:dyDescent="0.45">
      <c r="A69" s="360" t="s">
        <v>105</v>
      </c>
      <c r="B69" s="382">
        <f>(D47*B68)/B56*B57</f>
        <v>1898.05</v>
      </c>
      <c r="C69" s="623"/>
      <c r="D69" s="626"/>
      <c r="E69" s="373">
        <v>2</v>
      </c>
      <c r="F69" s="328">
        <v>27745368</v>
      </c>
      <c r="G69" s="374">
        <f>IF(ISBLANK(F69),"-",(F69/$D$50*$D$47*$B$68)*($B$57/$D$68))</f>
        <v>294.37396902998728</v>
      </c>
      <c r="H69" s="375">
        <f t="shared" si="0"/>
        <v>98.124656343329093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27292794</v>
      </c>
      <c r="G70" s="374">
        <f>IF(ISBLANK(F70),"-",(F70/$D$50*$D$47*$B$68)*($B$57/$D$68))</f>
        <v>289.57223042411346</v>
      </c>
      <c r="H70" s="375">
        <f t="shared" si="0"/>
        <v>96.524076808037819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293.37723133527976</v>
      </c>
      <c r="H72" s="385">
        <f>AVERAGE(H60:H71)</f>
        <v>97.792410445093253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8.9304430855005387E-3</v>
      </c>
      <c r="H73" s="387">
        <f>STDEV(H60:H71)/H72</f>
        <v>8.9304430855005196E-3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6</v>
      </c>
      <c r="H74" s="389">
        <f>COUNT(H60:H71)</f>
        <v>6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Tenofovir DF</v>
      </c>
      <c r="D76" s="613"/>
      <c r="E76" s="289" t="s">
        <v>108</v>
      </c>
      <c r="F76" s="289"/>
      <c r="G76" s="390">
        <f>H72</f>
        <v>97.792410445093253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Tenofovir DF</v>
      </c>
      <c r="C79" s="634"/>
    </row>
    <row r="80" spans="1:8" ht="26.25" customHeight="1" x14ac:dyDescent="0.4">
      <c r="A80" s="300" t="s">
        <v>48</v>
      </c>
      <c r="B80" s="634" t="str">
        <f>B27</f>
        <v>T11 8</v>
      </c>
      <c r="C80" s="634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50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1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1</v>
      </c>
      <c r="C91" s="395">
        <v>1</v>
      </c>
      <c r="D91" s="539">
        <v>60296334</v>
      </c>
      <c r="E91" s="324">
        <f>IF(ISBLANK(D91),"-",$D$101/$D$98*D91)</f>
        <v>70309537.024944499</v>
      </c>
      <c r="F91" s="539">
        <v>73711348</v>
      </c>
      <c r="G91" s="325">
        <f>IF(ISBLANK(F91),"-",$D$101/$F$98*F91)</f>
        <v>70162972.599088758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60270590</v>
      </c>
      <c r="E92" s="329">
        <f>IF(ISBLANK(D92),"-",$D$101/$D$98*D92)</f>
        <v>70279517.808168069</v>
      </c>
      <c r="F92" s="540">
        <v>73867049</v>
      </c>
      <c r="G92" s="330">
        <f>IF(ISBLANK(F92),"-",$D$101/$F$98*F92)</f>
        <v>70311178.340715557</v>
      </c>
      <c r="I92" s="617">
        <f>ABS((F96/D96*D95)-F95)/D95</f>
        <v>1.3211910157913237E-3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60408517</v>
      </c>
      <c r="E93" s="329">
        <f>IF(ISBLANK(D93),"-",$D$101/$D$98*D93)</f>
        <v>70440349.866601989</v>
      </c>
      <c r="F93" s="540">
        <v>73884365</v>
      </c>
      <c r="G93" s="330">
        <f>IF(ISBLANK(F93),"-",$D$101/$F$98*F93)</f>
        <v>70327660.769357696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60325147</v>
      </c>
      <c r="E95" s="338">
        <f>AVERAGE(E91:E94)</f>
        <v>70343134.899904847</v>
      </c>
      <c r="F95" s="398">
        <f>AVERAGE(F91:F94)</f>
        <v>73820920.666666672</v>
      </c>
      <c r="G95" s="399">
        <f>AVERAGE(G91:G94)</f>
        <v>70267270.569720671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v>13.02</v>
      </c>
      <c r="E96" s="289"/>
      <c r="F96" s="341">
        <v>15.95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13.02</v>
      </c>
      <c r="E97" s="344"/>
      <c r="F97" s="343">
        <f>F96*$B$87</f>
        <v>15.95</v>
      </c>
    </row>
    <row r="98" spans="1:10" ht="19.5" customHeight="1" thickBot="1" x14ac:dyDescent="0.35">
      <c r="A98" s="315" t="s">
        <v>76</v>
      </c>
      <c r="B98" s="344">
        <f>(B97/B96)*(B95/B94)*(B93/B92)*(B91/B90)*B89</f>
        <v>50</v>
      </c>
      <c r="C98" s="402" t="s">
        <v>115</v>
      </c>
      <c r="D98" s="404">
        <f>D97*$B$83/100</f>
        <v>12.863759999999999</v>
      </c>
      <c r="E98" s="346"/>
      <c r="F98" s="345">
        <f>F97*$B$83/100</f>
        <v>15.758599999999999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0.25727519999999998</v>
      </c>
      <c r="E99" s="346"/>
      <c r="F99" s="349">
        <f>F98/$B$98</f>
        <v>0.31517200000000001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70305202.734812751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1.267629718709891E-3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57498356</v>
      </c>
      <c r="E108" s="418">
        <f t="shared" ref="E108:E113" si="1">IF(ISBLANK(D108),"-",D108/$D$103*$D$100*$B$116)</f>
        <v>245.35178235761816</v>
      </c>
      <c r="F108" s="419">
        <f t="shared" ref="F108:F113" si="2">IF(ISBLANK(D108), "-", (E108/$B$56)*100)</f>
        <v>81.783927452539388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57546842</v>
      </c>
      <c r="E109" s="421">
        <f t="shared" si="1"/>
        <v>245.55867742987715</v>
      </c>
      <c r="F109" s="422">
        <f t="shared" si="2"/>
        <v>81.852892476625712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57650207</v>
      </c>
      <c r="E110" s="421">
        <f t="shared" si="1"/>
        <v>245.99974720556591</v>
      </c>
      <c r="F110" s="422">
        <f t="shared" si="2"/>
        <v>81.999915735188637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57812170</v>
      </c>
      <c r="E111" s="421">
        <f t="shared" si="1"/>
        <v>246.690861064995</v>
      </c>
      <c r="F111" s="422">
        <f t="shared" si="2"/>
        <v>82.230287021665006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57706349</v>
      </c>
      <c r="E112" s="421">
        <f t="shared" si="1"/>
        <v>246.23931126832144</v>
      </c>
      <c r="F112" s="422">
        <f t="shared" si="2"/>
        <v>82.079770422773805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57760466</v>
      </c>
      <c r="E113" s="424">
        <f t="shared" si="1"/>
        <v>246.47023443429589</v>
      </c>
      <c r="F113" s="425">
        <f t="shared" si="2"/>
        <v>82.156744811431963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246.0517689601123</v>
      </c>
      <c r="F115" s="429">
        <f>AVERAGE(F108:F113)</f>
        <v>82.017256320037419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2.1153692121776216E-3</v>
      </c>
      <c r="F116" s="432">
        <f>STDEV(F108:F113)/F115</f>
        <v>2.1153692121776389E-3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245.35178235761816</v>
      </c>
      <c r="F119" s="439">
        <f>MIN(F108:F113)</f>
        <v>81.783927452539388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246.690861064995</v>
      </c>
      <c r="F120" s="441">
        <f>MAX(F108:F113)</f>
        <v>82.230287021665006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Tenofovir DF</v>
      </c>
      <c r="D124" s="613"/>
      <c r="E124" s="289" t="s">
        <v>127</v>
      </c>
      <c r="F124" s="289"/>
      <c r="G124" s="442">
        <f>F115</f>
        <v>82.017256320037419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81.783927452539388</v>
      </c>
      <c r="E125" s="300" t="s">
        <v>130</v>
      </c>
      <c r="F125" s="442">
        <f>MAX(F108:F113)</f>
        <v>82.230287021665006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1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e">
        <f>'TDF '!B18:C18</f>
        <v>#REF!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">
        <v>7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135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">
        <v>136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f>'TDF '!B22</f>
        <v>42678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/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132</v>
      </c>
      <c r="C26" s="607"/>
    </row>
    <row r="27" spans="1:14" ht="26.25" customHeight="1" x14ac:dyDescent="0.4">
      <c r="A27" s="300" t="s">
        <v>48</v>
      </c>
      <c r="B27" s="634" t="s">
        <v>137</v>
      </c>
      <c r="C27" s="634"/>
    </row>
    <row r="28" spans="1:14" ht="27" customHeight="1" thickBot="1" x14ac:dyDescent="0.45">
      <c r="A28" s="300" t="s">
        <v>6</v>
      </c>
      <c r="B28" s="301">
        <v>99.3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99.3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50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10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25</v>
      </c>
      <c r="C38" s="322">
        <v>1</v>
      </c>
      <c r="D38" s="323">
        <v>86973335</v>
      </c>
      <c r="E38" s="324">
        <f>IF(ISBLANK(D38),"-",$D$48/$D$45*D38)</f>
        <v>76668802.59153007</v>
      </c>
      <c r="F38" s="323">
        <v>73753629</v>
      </c>
      <c r="G38" s="325">
        <f>IF(ISBLANK(F38),"-",$D$48/$F$45*F38)</f>
        <v>78679601.490091667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86930636</v>
      </c>
      <c r="E39" s="329">
        <f>IF(ISBLANK(D39),"-",$D$48/$D$45*D39)</f>
        <v>76631162.535507664</v>
      </c>
      <c r="F39" s="328">
        <v>74147100</v>
      </c>
      <c r="G39" s="330">
        <f>IF(ISBLANK(F39),"-",$D$48/$F$45*F39)</f>
        <v>79099352.245378673</v>
      </c>
      <c r="I39" s="617">
        <f>ABS((F43/D43*D42)-F42)/D42</f>
        <v>2.4615191636853367E-2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86924071</v>
      </c>
      <c r="E40" s="329">
        <f>IF(ISBLANK(D40),"-",$D$48/$D$45*D40)</f>
        <v>76625375.35155049</v>
      </c>
      <c r="F40" s="328">
        <v>74049778</v>
      </c>
      <c r="G40" s="330">
        <f>IF(ISBLANK(F40),"-",$D$48/$F$45*F40)</f>
        <v>78995530.151740149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86942680.666666672</v>
      </c>
      <c r="E42" s="338">
        <f>AVERAGE(E38:E41)</f>
        <v>76641780.159529403</v>
      </c>
      <c r="F42" s="337">
        <f>AVERAGE(F38:F41)</f>
        <v>73983502.333333328</v>
      </c>
      <c r="G42" s="339">
        <f>AVERAGE(G38:G41)</f>
        <v>78924827.962403491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17.850000000000001</v>
      </c>
      <c r="E43" s="289"/>
      <c r="F43" s="341">
        <v>14.75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17.850000000000001</v>
      </c>
      <c r="E44" s="344"/>
      <c r="F44" s="343">
        <f>F43*$B$34</f>
        <v>14.75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17.72505</v>
      </c>
      <c r="E45" s="346"/>
      <c r="F45" s="345">
        <f>F44*$B$30/100</f>
        <v>14.646749999999999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0.14180039999999999</v>
      </c>
      <c r="E46" s="348"/>
      <c r="F46" s="349">
        <f>F45/$B$45</f>
        <v>0.11717399999999999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0.125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15.625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15.625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77783304.060966447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1.6175534440238986E-2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1898.05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200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2</v>
      </c>
      <c r="C60" s="622" t="s">
        <v>94</v>
      </c>
      <c r="D60" s="625">
        <f>'TDF '!D60:D63</f>
        <v>1890.24</v>
      </c>
      <c r="E60" s="369">
        <v>1</v>
      </c>
      <c r="F60" s="370">
        <v>75546463</v>
      </c>
      <c r="G60" s="371">
        <f>IF(ISBLANK(F60),"-",(F60/$D$50*$D$47*$B$68)*($B$57/$D$60))</f>
        <v>304.76737203386938</v>
      </c>
      <c r="H60" s="372">
        <f t="shared" ref="H60:H71" si="0">IF(ISBLANK(F60),"-",(G60/$B$56)*100)</f>
        <v>101.58912401128978</v>
      </c>
      <c r="L60" s="303"/>
    </row>
    <row r="61" spans="1:12" s="286" customFormat="1" ht="26.25" customHeight="1" x14ac:dyDescent="0.4">
      <c r="A61" s="315" t="s">
        <v>95</v>
      </c>
      <c r="B61" s="316">
        <v>25</v>
      </c>
      <c r="C61" s="623"/>
      <c r="D61" s="626"/>
      <c r="E61" s="373">
        <v>2</v>
      </c>
      <c r="F61" s="328">
        <v>74382141</v>
      </c>
      <c r="G61" s="374">
        <f>IF(ISBLANK(F61),"-",(F61/$D$50*$D$47*$B$68)*($B$57/$D$60))</f>
        <v>300.07029765010611</v>
      </c>
      <c r="H61" s="375">
        <f t="shared" si="0"/>
        <v>100.02343255003537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>
        <v>74085043</v>
      </c>
      <c r="G62" s="374">
        <f>IF(ISBLANK(F62),"-",(F62/$D$50*$D$47*$B$68)*($B$57/$D$60))</f>
        <v>298.87175342843261</v>
      </c>
      <c r="H62" s="375">
        <f t="shared" si="0"/>
        <v>99.623917809477533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'TDF '!D64:D67</f>
        <v>1923.32</v>
      </c>
      <c r="E64" s="369">
        <v>1</v>
      </c>
      <c r="F64" s="370">
        <v>75173118</v>
      </c>
      <c r="G64" s="371">
        <f>IF(ISBLANK(F64),"-",(F64/$D$50*$D$47*$B$68)*($B$57/$D$64))</f>
        <v>298.04531519722883</v>
      </c>
      <c r="H64" s="372">
        <f t="shared" si="0"/>
        <v>99.348438399076272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74687045</v>
      </c>
      <c r="G65" s="374">
        <f>IF(ISBLANK(F65),"-",(F65/$D$50*$D$47*$B$68)*($B$57/$D$64))</f>
        <v>296.1181398405559</v>
      </c>
      <c r="H65" s="375">
        <f t="shared" si="0"/>
        <v>98.706046613518623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75303922</v>
      </c>
      <c r="G66" s="374">
        <f>IF(ISBLANK(F66),"-",(F66/$D$50*$D$47*$B$68)*($B$57/$D$64))</f>
        <v>298.56392504668401</v>
      </c>
      <c r="H66" s="375">
        <f t="shared" si="0"/>
        <v>99.521308348894664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2500</v>
      </c>
      <c r="C68" s="622" t="s">
        <v>104</v>
      </c>
      <c r="D68" s="625">
        <f>'TDF '!D68:D71</f>
        <v>1882.58</v>
      </c>
      <c r="E68" s="369">
        <v>1</v>
      </c>
      <c r="F68" s="370">
        <v>71727003</v>
      </c>
      <c r="G68" s="371">
        <f>IF(ISBLANK(F68),"-",(F68/$D$50*$D$47*$B$68)*($B$57/$D$68))</f>
        <v>290.53638448802792</v>
      </c>
      <c r="H68" s="375">
        <f t="shared" si="0"/>
        <v>96.845461496009307</v>
      </c>
    </row>
    <row r="69" spans="1:8" ht="27" customHeight="1" thickBot="1" x14ac:dyDescent="0.45">
      <c r="A69" s="360" t="s">
        <v>105</v>
      </c>
      <c r="B69" s="382">
        <f>(D47*B68)/B56*B57</f>
        <v>1977.1354166666667</v>
      </c>
      <c r="C69" s="623"/>
      <c r="D69" s="626"/>
      <c r="E69" s="373">
        <v>2</v>
      </c>
      <c r="F69" s="328">
        <v>72571048</v>
      </c>
      <c r="G69" s="374">
        <f>IF(ISBLANK(F69),"-",(F69/$D$50*$D$47*$B$68)*($B$57/$D$68))</f>
        <v>293.95526123442141</v>
      </c>
      <c r="H69" s="375">
        <f t="shared" si="0"/>
        <v>97.985087078140481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71405660</v>
      </c>
      <c r="G70" s="374">
        <f>IF(ISBLANK(F70),"-",(F70/$D$50*$D$47*$B$68)*($B$57/$D$68))</f>
        <v>289.23475707442276</v>
      </c>
      <c r="H70" s="375">
        <f t="shared" si="0"/>
        <v>96.411585691474258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296.68480066597209</v>
      </c>
      <c r="H72" s="385">
        <f>AVERAGE(H60:H71)</f>
        <v>98.89493355532403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1.6340889208026656E-2</v>
      </c>
      <c r="H73" s="387">
        <f>STDEV(H60:H71)/H72</f>
        <v>1.6340889208026611E-2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9</v>
      </c>
      <c r="H74" s="389">
        <f>COUNT(H60:H71)</f>
        <v>9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Lamivudine</v>
      </c>
      <c r="D76" s="613"/>
      <c r="E76" s="289" t="s">
        <v>108</v>
      </c>
      <c r="F76" s="289"/>
      <c r="G76" s="390">
        <f>H72</f>
        <v>98.89493355532403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Lamivudine</v>
      </c>
      <c r="C79" s="634"/>
    </row>
    <row r="80" spans="1:8" ht="26.25" customHeight="1" x14ac:dyDescent="0.4">
      <c r="A80" s="300" t="s">
        <v>48</v>
      </c>
      <c r="B80" s="634" t="str">
        <f>B27</f>
        <v>10M388</v>
      </c>
      <c r="C80" s="634"/>
    </row>
    <row r="81" spans="1:12" ht="27" customHeight="1" thickBot="1" x14ac:dyDescent="0.45">
      <c r="A81" s="300" t="s">
        <v>6</v>
      </c>
      <c r="B81" s="301">
        <f>B28</f>
        <v>99.3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99.3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50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1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1</v>
      </c>
      <c r="C91" s="395">
        <v>1</v>
      </c>
      <c r="D91" s="132">
        <v>42655878</v>
      </c>
      <c r="E91" s="324">
        <f>IF(ISBLANK(D91),"-",$D$101/$D$98*D91)</f>
        <v>50027066.014899321</v>
      </c>
      <c r="F91" s="132">
        <v>44803635</v>
      </c>
      <c r="G91" s="325">
        <f>IF(ISBLANK(F91),"-",$D$101/$F$98*F91)</f>
        <v>49837413.069691077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42265757</v>
      </c>
      <c r="E92" s="329">
        <f>IF(ISBLANK(D92),"-",$D$101/$D$98*D92)</f>
        <v>49569529.798652679</v>
      </c>
      <c r="F92" s="137">
        <v>44637746</v>
      </c>
      <c r="G92" s="330">
        <f>IF(ISBLANK(F92),"-",$D$101/$F$98*F92)</f>
        <v>49652886.108503267</v>
      </c>
      <c r="I92" s="617">
        <f>ABS((F96/D96*D95)-F95)/D95</f>
        <v>3.7065878116987748E-4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42488997</v>
      </c>
      <c r="E93" s="329">
        <f>IF(ISBLANK(D93),"-",$D$101/$D$98*D93)</f>
        <v>49831346.991049141</v>
      </c>
      <c r="F93" s="137">
        <v>44846516</v>
      </c>
      <c r="G93" s="330">
        <f>IF(ISBLANK(F93),"-",$D$101/$F$98*F93)</f>
        <v>49885111.835870236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42470210.666666664</v>
      </c>
      <c r="E95" s="338">
        <f>AVERAGE(E91:E94)</f>
        <v>49809314.268200375</v>
      </c>
      <c r="F95" s="398">
        <f>AVERAGE(F91:F94)</f>
        <v>44762632.333333336</v>
      </c>
      <c r="G95" s="399">
        <f>AVERAGE(G91:G94)</f>
        <v>49791803.67135486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v>12.88</v>
      </c>
      <c r="E96" s="289"/>
      <c r="F96" s="341">
        <v>13.58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12.88</v>
      </c>
      <c r="E97" s="344"/>
      <c r="F97" s="343">
        <f>F96*$B$87</f>
        <v>13.58</v>
      </c>
    </row>
    <row r="98" spans="1:10" ht="19.5" customHeight="1" thickBot="1" x14ac:dyDescent="0.35">
      <c r="A98" s="315" t="s">
        <v>76</v>
      </c>
      <c r="B98" s="344">
        <f>(B97/B96)*(B95/B94)*(B93/B92)*(B91/B90)*B89</f>
        <v>50</v>
      </c>
      <c r="C98" s="402" t="s">
        <v>115</v>
      </c>
      <c r="D98" s="404">
        <f>D97*$B$83/100</f>
        <v>12.789840000000002</v>
      </c>
      <c r="E98" s="346"/>
      <c r="F98" s="345">
        <f>F97*$B$83/100</f>
        <v>13.48494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0.25579680000000005</v>
      </c>
      <c r="E99" s="346"/>
      <c r="F99" s="349">
        <f>F98/$B$98</f>
        <v>0.26969880000000002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49800558.969777621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3.3109941891347082E-3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46082819</v>
      </c>
      <c r="E108" s="418">
        <f t="shared" ref="E108:E113" si="1">IF(ISBLANK(D108),"-",D108/$D$103*$D$100*$B$116)</f>
        <v>277.60422746238373</v>
      </c>
      <c r="F108" s="419">
        <f t="shared" ref="F108:F113" si="2">IF(ISBLANK(D108), "-", (E108/$B$56)*100)</f>
        <v>92.534742487461244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45757884</v>
      </c>
      <c r="E109" s="421">
        <f t="shared" si="1"/>
        <v>275.64680967397777</v>
      </c>
      <c r="F109" s="422">
        <f t="shared" si="2"/>
        <v>91.882269891325919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45919312</v>
      </c>
      <c r="E110" s="421">
        <f t="shared" si="1"/>
        <v>276.61925659027423</v>
      </c>
      <c r="F110" s="422">
        <f t="shared" si="2"/>
        <v>92.206418863424744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46270791</v>
      </c>
      <c r="E111" s="421">
        <f t="shared" si="1"/>
        <v>278.73657619835313</v>
      </c>
      <c r="F111" s="422">
        <f t="shared" si="2"/>
        <v>92.912192066117711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46261876</v>
      </c>
      <c r="E112" s="421">
        <f t="shared" si="1"/>
        <v>278.68287198186795</v>
      </c>
      <c r="F112" s="422">
        <f t="shared" si="2"/>
        <v>92.894290660622644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46364943</v>
      </c>
      <c r="E113" s="424">
        <f t="shared" si="1"/>
        <v>279.30375055511371</v>
      </c>
      <c r="F113" s="425">
        <f t="shared" si="2"/>
        <v>93.101250185037898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277.76558207699509</v>
      </c>
      <c r="F115" s="429">
        <f>AVERAGE(F108:F113)</f>
        <v>92.588527358998363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5.0861726741789903E-3</v>
      </c>
      <c r="F116" s="432">
        <f>STDEV(F108:F113)/F115</f>
        <v>5.0861726741789877E-3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275.64680967397777</v>
      </c>
      <c r="F119" s="439">
        <f>MIN(F108:F113)</f>
        <v>91.882269891325919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279.30375055511371</v>
      </c>
      <c r="F120" s="441">
        <f>MAX(F108:F113)</f>
        <v>93.101250185037898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Lamivudine</v>
      </c>
      <c r="D124" s="613"/>
      <c r="E124" s="289" t="s">
        <v>127</v>
      </c>
      <c r="F124" s="289"/>
      <c r="G124" s="442">
        <f>F115</f>
        <v>92.588527358998363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91.882269891325919</v>
      </c>
      <c r="E125" s="300" t="s">
        <v>130</v>
      </c>
      <c r="F125" s="442">
        <f>MAX(F108:F113)</f>
        <v>93.101250185037898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2016-11-15T10:33:12Z</cp:lastPrinted>
  <dcterms:created xsi:type="dcterms:W3CDTF">2005-07-05T10:19:27Z</dcterms:created>
  <dcterms:modified xsi:type="dcterms:W3CDTF">2017-03-23T07:22:16Z</dcterms:modified>
  <cp:category/>
</cp:coreProperties>
</file>