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6"/>
  </bookViews>
  <sheets>
    <sheet name="Uniformity" sheetId="12" r:id="rId1"/>
    <sheet name="SST Lam" sheetId="13" r:id="rId2"/>
    <sheet name="SST Zid" sheetId="14" r:id="rId3"/>
    <sheet name="SST Nev" sheetId="15" r:id="rId4"/>
    <sheet name="Lamivudine" sheetId="9" r:id="rId5"/>
    <sheet name="ZIDOVUDINE" sheetId="10" r:id="rId6"/>
    <sheet name="Nevirapine" sheetId="11" r:id="rId7"/>
  </sheets>
  <definedNames>
    <definedName name="_xlnm.Print_Area" localSheetId="4">Lamivudine!$A$1:$H$250</definedName>
    <definedName name="_xlnm.Print_Area" localSheetId="1">'SST Lam'!$A$1:$G$30</definedName>
    <definedName name="_xlnm.Print_Area" localSheetId="3">'SST Nev'!$A$1:$G$31</definedName>
    <definedName name="_xlnm.Print_Area" localSheetId="2">'SST Zid'!$A$1:$G$31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19" i="15" l="1"/>
  <c r="E17" i="15"/>
  <c r="D17" i="15"/>
  <c r="C17" i="15"/>
  <c r="B17" i="15"/>
  <c r="B18" i="15" s="1"/>
  <c r="B8" i="15"/>
  <c r="B19" i="14"/>
  <c r="E17" i="14"/>
  <c r="D17" i="14"/>
  <c r="C17" i="14"/>
  <c r="B17" i="14"/>
  <c r="B18" i="14" s="1"/>
  <c r="B8" i="14"/>
  <c r="B19" i="13"/>
  <c r="E17" i="13"/>
  <c r="D17" i="13"/>
  <c r="C17" i="13"/>
  <c r="B17" i="13"/>
  <c r="B18" i="13" s="1"/>
  <c r="B8" i="13"/>
  <c r="C19" i="12" l="1"/>
  <c r="D26" i="12"/>
  <c r="D30" i="12"/>
  <c r="D34" i="12"/>
  <c r="D38" i="12"/>
  <c r="D42" i="12"/>
  <c r="C45" i="12"/>
  <c r="C46" i="12"/>
  <c r="D27" i="12" s="1"/>
  <c r="B49" i="12"/>
  <c r="C50" i="12"/>
  <c r="D50" i="12"/>
  <c r="D41" i="12" l="1"/>
  <c r="D37" i="12"/>
  <c r="D33" i="12"/>
  <c r="D29" i="12"/>
  <c r="D25" i="12"/>
  <c r="D49" i="12"/>
  <c r="D40" i="12"/>
  <c r="D36" i="12"/>
  <c r="D32" i="12"/>
  <c r="D28" i="12"/>
  <c r="D24" i="12"/>
  <c r="C49" i="12"/>
  <c r="D43" i="12"/>
  <c r="D39" i="12"/>
  <c r="D35" i="12"/>
  <c r="D31" i="12"/>
  <c r="C124" i="11"/>
  <c r="B116" i="11"/>
  <c r="D100" i="11"/>
  <c r="D101" i="11" s="1"/>
  <c r="B98" i="11"/>
  <c r="F95" i="11"/>
  <c r="D95" i="11"/>
  <c r="G94" i="11"/>
  <c r="E94" i="11"/>
  <c r="E91" i="11"/>
  <c r="B87" i="11"/>
  <c r="F97" i="11" s="1"/>
  <c r="F98" i="11" s="1"/>
  <c r="F99" i="11" s="1"/>
  <c r="B83" i="11"/>
  <c r="C76" i="11"/>
  <c r="H71" i="11"/>
  <c r="G71" i="11"/>
  <c r="B69" i="11"/>
  <c r="B68" i="11"/>
  <c r="H67" i="11"/>
  <c r="G67" i="11"/>
  <c r="H63" i="11"/>
  <c r="G63" i="11"/>
  <c r="C56" i="11"/>
  <c r="B55" i="11"/>
  <c r="B45" i="11"/>
  <c r="D48" i="11" s="1"/>
  <c r="F44" i="11"/>
  <c r="F45" i="11" s="1"/>
  <c r="F46" i="11" s="1"/>
  <c r="D44" i="11"/>
  <c r="D45" i="11" s="1"/>
  <c r="D46" i="11" s="1"/>
  <c r="F42" i="11"/>
  <c r="D42" i="11"/>
  <c r="I39" i="11" s="1"/>
  <c r="G41" i="11"/>
  <c r="E41" i="11"/>
  <c r="B34" i="11"/>
  <c r="B30" i="11"/>
  <c r="C124" i="10"/>
  <c r="B116" i="10"/>
  <c r="D100" i="10"/>
  <c r="D101" i="10" s="1"/>
  <c r="B98" i="10"/>
  <c r="F95" i="10"/>
  <c r="D95" i="10"/>
  <c r="G94" i="10"/>
  <c r="E94" i="10"/>
  <c r="E91" i="10"/>
  <c r="B87" i="10"/>
  <c r="F97" i="10" s="1"/>
  <c r="F98" i="10" s="1"/>
  <c r="F99" i="10" s="1"/>
  <c r="B83" i="10"/>
  <c r="C76" i="10"/>
  <c r="H71" i="10"/>
  <c r="G71" i="10"/>
  <c r="B69" i="10"/>
  <c r="B68" i="10"/>
  <c r="H67" i="10"/>
  <c r="G67" i="10"/>
  <c r="H63" i="10"/>
  <c r="G63" i="10"/>
  <c r="C56" i="10"/>
  <c r="B55" i="10"/>
  <c r="B45" i="10"/>
  <c r="D48" i="10" s="1"/>
  <c r="F44" i="10"/>
  <c r="F45" i="10" s="1"/>
  <c r="F46" i="10" s="1"/>
  <c r="D44" i="10"/>
  <c r="D45" i="10" s="1"/>
  <c r="D46" i="10" s="1"/>
  <c r="F42" i="10"/>
  <c r="D42" i="10"/>
  <c r="I39" i="10" s="1"/>
  <c r="G41" i="10"/>
  <c r="E41" i="10"/>
  <c r="B34" i="10"/>
  <c r="B30" i="10"/>
  <c r="I92" i="11" l="1"/>
  <c r="E38" i="11"/>
  <c r="D102" i="11"/>
  <c r="G93" i="11"/>
  <c r="G91" i="11"/>
  <c r="G92" i="11"/>
  <c r="G39" i="11"/>
  <c r="G38" i="11"/>
  <c r="E39" i="11"/>
  <c r="G40" i="11"/>
  <c r="D49" i="11"/>
  <c r="E40" i="11"/>
  <c r="D97" i="11"/>
  <c r="D98" i="11" s="1"/>
  <c r="D99" i="11" s="1"/>
  <c r="I92" i="10"/>
  <c r="E38" i="10"/>
  <c r="D102" i="10"/>
  <c r="G93" i="10"/>
  <c r="G91" i="10"/>
  <c r="G92" i="10"/>
  <c r="G39" i="10"/>
  <c r="G40" i="10"/>
  <c r="G38" i="10"/>
  <c r="D49" i="10"/>
  <c r="E39" i="10"/>
  <c r="E40" i="10"/>
  <c r="D97" i="10"/>
  <c r="D98" i="10" s="1"/>
  <c r="D99" i="10" s="1"/>
  <c r="C124" i="9"/>
  <c r="B116" i="9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D100" i="9"/>
  <c r="B98" i="9"/>
  <c r="F95" i="9"/>
  <c r="D95" i="9"/>
  <c r="G94" i="9"/>
  <c r="E94" i="9"/>
  <c r="I92" i="9"/>
  <c r="E91" i="9"/>
  <c r="B87" i="9"/>
  <c r="D97" i="9" s="1"/>
  <c r="D98" i="9" s="1"/>
  <c r="B83" i="9"/>
  <c r="C76" i="9"/>
  <c r="H71" i="9"/>
  <c r="G71" i="9"/>
  <c r="B68" i="9"/>
  <c r="B69" i="9" s="1"/>
  <c r="H67" i="9"/>
  <c r="G67" i="9"/>
  <c r="H63" i="9"/>
  <c r="G63" i="9"/>
  <c r="C56" i="9"/>
  <c r="B55" i="9"/>
  <c r="B45" i="9"/>
  <c r="D48" i="9" s="1"/>
  <c r="F44" i="9"/>
  <c r="F45" i="9" s="1"/>
  <c r="F42" i="9"/>
  <c r="D42" i="9"/>
  <c r="G41" i="9"/>
  <c r="E41" i="9"/>
  <c r="B34" i="9"/>
  <c r="D44" i="9" s="1"/>
  <c r="D45" i="9" s="1"/>
  <c r="B30" i="9"/>
  <c r="D52" i="11" l="1"/>
  <c r="E93" i="11"/>
  <c r="E92" i="11"/>
  <c r="E42" i="11"/>
  <c r="D50" i="11"/>
  <c r="G42" i="11"/>
  <c r="G95" i="11"/>
  <c r="G42" i="10"/>
  <c r="G95" i="10"/>
  <c r="D50" i="10"/>
  <c r="E42" i="10"/>
  <c r="E93" i="10"/>
  <c r="D52" i="10"/>
  <c r="E92" i="10"/>
  <c r="F125" i="9"/>
  <c r="D101" i="9"/>
  <c r="D99" i="9"/>
  <c r="F97" i="9"/>
  <c r="F98" i="9" s="1"/>
  <c r="E120" i="9"/>
  <c r="G61" i="9"/>
  <c r="H61" i="9" s="1"/>
  <c r="G60" i="9"/>
  <c r="H60" i="9" s="1"/>
  <c r="G62" i="9"/>
  <c r="H62" i="9" s="1"/>
  <c r="F119" i="9"/>
  <c r="F120" i="9"/>
  <c r="F117" i="9"/>
  <c r="I39" i="9"/>
  <c r="D46" i="9"/>
  <c r="F46" i="9"/>
  <c r="E38" i="9"/>
  <c r="G40" i="9"/>
  <c r="G39" i="9"/>
  <c r="D49" i="9"/>
  <c r="E40" i="9"/>
  <c r="G38" i="9"/>
  <c r="E39" i="9"/>
  <c r="E119" i="9"/>
  <c r="E115" i="9"/>
  <c r="E116" i="9" s="1"/>
  <c r="F115" i="9"/>
  <c r="E117" i="9"/>
  <c r="D125" i="9"/>
  <c r="D103" i="11" l="1"/>
  <c r="E95" i="11"/>
  <c r="D105" i="11"/>
  <c r="G64" i="11"/>
  <c r="H64" i="11" s="1"/>
  <c r="D51" i="11"/>
  <c r="G61" i="11"/>
  <c r="H61" i="11" s="1"/>
  <c r="G70" i="11"/>
  <c r="H70" i="11" s="1"/>
  <c r="G68" i="11"/>
  <c r="H68" i="11" s="1"/>
  <c r="G69" i="11"/>
  <c r="H69" i="11" s="1"/>
  <c r="G66" i="11"/>
  <c r="H66" i="11" s="1"/>
  <c r="G62" i="11"/>
  <c r="H62" i="11" s="1"/>
  <c r="G60" i="11"/>
  <c r="G65" i="11"/>
  <c r="H65" i="11" s="1"/>
  <c r="E95" i="10"/>
  <c r="D103" i="10"/>
  <c r="D105" i="10"/>
  <c r="G65" i="10"/>
  <c r="H65" i="10" s="1"/>
  <c r="G61" i="10"/>
  <c r="H61" i="10" s="1"/>
  <c r="G70" i="10"/>
  <c r="H70" i="10" s="1"/>
  <c r="G68" i="10"/>
  <c r="H68" i="10" s="1"/>
  <c r="G69" i="10"/>
  <c r="H69" i="10" s="1"/>
  <c r="G66" i="10"/>
  <c r="H66" i="10" s="1"/>
  <c r="G64" i="10"/>
  <c r="H64" i="10" s="1"/>
  <c r="G62" i="10"/>
  <c r="H62" i="10" s="1"/>
  <c r="G60" i="10"/>
  <c r="D51" i="10"/>
  <c r="D102" i="9"/>
  <c r="E92" i="9"/>
  <c r="E93" i="9"/>
  <c r="F99" i="9"/>
  <c r="G92" i="9"/>
  <c r="G93" i="9"/>
  <c r="G91" i="9"/>
  <c r="G124" i="9"/>
  <c r="F116" i="9"/>
  <c r="G42" i="9"/>
  <c r="D52" i="9"/>
  <c r="D50" i="9"/>
  <c r="E42" i="9"/>
  <c r="E113" i="11" l="1"/>
  <c r="F113" i="11" s="1"/>
  <c r="E111" i="11"/>
  <c r="F111" i="11" s="1"/>
  <c r="D104" i="11"/>
  <c r="E112" i="11"/>
  <c r="F112" i="11" s="1"/>
  <c r="E110" i="11"/>
  <c r="F110" i="11" s="1"/>
  <c r="E108" i="11"/>
  <c r="E109" i="11"/>
  <c r="F109" i="11" s="1"/>
  <c r="G74" i="11"/>
  <c r="G72" i="11"/>
  <c r="G73" i="11" s="1"/>
  <c r="H60" i="1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G74" i="10"/>
  <c r="G72" i="10"/>
  <c r="G73" i="10" s="1"/>
  <c r="H60" i="10"/>
  <c r="D103" i="9"/>
  <c r="D104" i="9" s="1"/>
  <c r="E95" i="9"/>
  <c r="G95" i="9"/>
  <c r="D105" i="9"/>
  <c r="D51" i="9"/>
  <c r="G70" i="9"/>
  <c r="H70" i="9" s="1"/>
  <c r="G65" i="9"/>
  <c r="H65" i="9" s="1"/>
  <c r="G68" i="9"/>
  <c r="H68" i="9" s="1"/>
  <c r="G69" i="9"/>
  <c r="H69" i="9" s="1"/>
  <c r="G66" i="9"/>
  <c r="H66" i="9" s="1"/>
  <c r="G64" i="9"/>
  <c r="H74" i="11" l="1"/>
  <c r="H72" i="11"/>
  <c r="E120" i="11"/>
  <c r="E117" i="11"/>
  <c r="F108" i="11"/>
  <c r="E115" i="11"/>
  <c r="E116" i="11" s="1"/>
  <c r="E119" i="11"/>
  <c r="E120" i="10"/>
  <c r="E117" i="10"/>
  <c r="F108" i="10"/>
  <c r="E115" i="10"/>
  <c r="E116" i="10" s="1"/>
  <c r="E119" i="10"/>
  <c r="H72" i="10"/>
  <c r="H74" i="10"/>
  <c r="H64" i="9"/>
  <c r="G74" i="9"/>
  <c r="G72" i="9"/>
  <c r="G73" i="9" s="1"/>
  <c r="G76" i="11" l="1"/>
  <c r="H73" i="11"/>
  <c r="F125" i="11"/>
  <c r="F120" i="11"/>
  <c r="F117" i="11"/>
  <c r="D125" i="11"/>
  <c r="F115" i="11"/>
  <c r="F119" i="11"/>
  <c r="D125" i="10"/>
  <c r="F115" i="10"/>
  <c r="F119" i="10"/>
  <c r="F125" i="10"/>
  <c r="F120" i="10"/>
  <c r="F117" i="10"/>
  <c r="G76" i="10"/>
  <c r="H73" i="10"/>
  <c r="H74" i="9"/>
  <c r="H72" i="9"/>
  <c r="G124" i="11" l="1"/>
  <c r="F116" i="11"/>
  <c r="G124" i="10"/>
  <c r="F116" i="10"/>
  <c r="G76" i="9"/>
  <c r="H73" i="9"/>
</calcChain>
</file>

<file path=xl/sharedStrings.xml><?xml version="1.0" encoding="utf-8"?>
<sst xmlns="http://schemas.openxmlformats.org/spreadsheetml/2006/main" count="619" uniqueCount="145">
  <si>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</si>
  <si>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</si>
  <si>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</si>
  <si>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</si>
  <si>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</si>
  <si>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</si>
  <si>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</si>
  <si>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</si>
  <si>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</si>
  <si>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</si>
  <si>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</si>
  <si>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</si>
  <si>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</si>
  <si>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</si>
  <si>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</si>
  <si>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</si>
  <si>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</si>
  <si>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</si>
  <si>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</si>
  <si>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</si>
  <si>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</si>
  <si>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</si>
  <si>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</si>
  <si>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</si>
  <si>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</si>
  <si>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</si>
  <si>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</si>
  <si>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</si>
  <si>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</si>
  <si>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</si>
  <si>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</si>
  <si>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</si>
  <si>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</si>
  <si>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</si>
  <si>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</si>
  <si>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</si>
  <si>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</si>
  <si>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</si>
  <si>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</si>
  <si>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</si>
  <si>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</si>
  <si>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</si>
  <si>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</si>
  <si>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</si>
  <si>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</si>
  <si>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</si>
  <si>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</si>
  <si>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</si>
  <si>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</si>
  <si>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</si>
  <si>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</si>
  <si>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</si>
  <si>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</si>
  <si>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</si>
  <si>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</si>
  <si>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</si>
  <si>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</si>
  <si>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</si>
  <si>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</si>
  <si>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</si>
  <si>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</si>
  <si>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</si>
  <si>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</si>
  <si>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</si>
  <si>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</si>
  <si>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</si>
  <si>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</si>
  <si>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</si>
  <si>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</si>
  <si>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</si>
  <si>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</si>
  <si>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</si>
  <si>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</si>
  <si>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</si>
  <si>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</si>
  <si>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</si>
  <si>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</si>
  <si>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</si>
  <si>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</si>
  <si>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</si>
  <si>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</si>
  <si>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</si>
  <si>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</si>
  <si>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</si>
  <si>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</si>
  <si>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</si>
  <si>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</si>
  <si>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</si>
  <si>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</si>
  <si>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</si>
  <si>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</si>
  <si>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</si>
  <si>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</si>
  <si>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</si>
  <si>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</si>
  <si>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</si>
  <si>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</si>
  <si>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</si>
  <si>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</si>
  <si>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</si>
  <si>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</si>
  <si>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</si>
  <si>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2016-12-15 08:43:51</t>
  </si>
  <si>
    <t>Lamivudine</t>
  </si>
  <si>
    <t>L42-1</t>
  </si>
  <si>
    <t>Lamivudine ,Nevirapine $ Zidovudine</t>
  </si>
  <si>
    <t>NDQB201611215</t>
  </si>
  <si>
    <t>Lamivudine  150MG,Nevirapine 200mg $ Zidovudine 300mg</t>
  </si>
  <si>
    <t>Zidovudine</t>
  </si>
  <si>
    <t>USP</t>
  </si>
  <si>
    <t>usp</t>
  </si>
  <si>
    <t>Nevirapine</t>
  </si>
  <si>
    <t>NDQB201611217</t>
  </si>
  <si>
    <t>% Deviation from mean</t>
  </si>
  <si>
    <t>Average</t>
  </si>
  <si>
    <t>Total</t>
  </si>
  <si>
    <t>% Deviation</t>
  </si>
  <si>
    <t>Tablet weight (mg)</t>
  </si>
  <si>
    <t>Uniformity of weight</t>
  </si>
  <si>
    <t>2016-11-09 10:38:34</t>
  </si>
  <si>
    <t>Each film-coated tablet contains Lamivudine USP 150 mg,Nevirapine USP 200mg and Zidovudine USP 300 mg.</t>
  </si>
  <si>
    <t xml:space="preserve">Lamivudine,Zidovudine and Nevirapine </t>
  </si>
  <si>
    <t>LAMIVUDINE, ZIDOVUDINE AND NEVIRAPINE TABLETS</t>
  </si>
  <si>
    <t>Uniformity of Weight Test Report</t>
  </si>
  <si>
    <t>HPLC System Suitability Report</t>
  </si>
  <si>
    <t>Assay &amp; Dissolution</t>
  </si>
  <si>
    <t>Sample(s)</t>
  </si>
  <si>
    <t>LAMIVUDINE, NEVIRAPINE &amp; ZIDOVUDINE TABS</t>
  </si>
  <si>
    <t xml:space="preserve">Lamivudine  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</si>
  <si>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</si>
  <si>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</si>
  <si>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</si>
  <si>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</si>
  <si>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</si>
  <si>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</si>
  <si>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</si>
  <si>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</si>
  <si>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</si>
  <si>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</si>
  <si>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</si>
  <si>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</si>
  <si>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</si>
  <si>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S. Mwangi</t>
  </si>
  <si>
    <t>Sarah K</t>
  </si>
  <si>
    <t>Sarah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</si>
</sst>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%"/>
    <numFmt numFmtId="165" formatCode="0.0000"/>
    <numFmt numFmtId="166" formatCode="dd\-mmm\-yyyy"/>
    <numFmt numFmtId="167" formatCode="dd\-mmm\-yy"/>
    <numFmt numFmtId="168" formatCode="0.0000\ &quot;mg&quot;"/>
    <numFmt numFmtId="169" formatCode="0.000"/>
    <numFmt numFmtId="170" formatCode="0.0\ &quot;mg&quot;"/>
    <numFmt numFmtId="171" formatCode="0.00\ &quot;%&quot;"/>
    <numFmt numFmtId="172" formatCode="0.0\ &quot;%&quot;"/>
    <numFmt numFmtId="173" formatCode="0\ &quot;%&quot;"/>
    <numFmt numFmtId="174" formatCode="0.00000"/>
    <numFmt numFmtId="175" formatCode="[$-409]d/mmm/yy;@"/>
  </numFmts>
  <fonts count="33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u/>
      <sz val="12"/>
      <color rgb="FF000000"/>
      <name val="Book Antiqua"/>
    </font>
    <font>
      <b/>
      <i/>
      <sz val="10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8" fillId="2" borderId="0"/>
    <xf numFmtId="0" fontId="18" fillId="2" borderId="0"/>
    <xf numFmtId="0" fontId="18" fillId="2" borderId="0"/>
    <xf numFmtId="0" fontId="25" fillId="2" borderId="0"/>
  </cellStyleXfs>
  <cellXfs count="310">
    <xf numFmtId="0" fontId="0" fillId="2" borderId="0" xfId="0" applyFill="1"/>
    <xf numFmtId="0" fontId="1" fillId="2" borderId="0" xfId="2" applyFont="1" applyFill="1"/>
    <xf numFmtId="0" fontId="4" fillId="2" borderId="0" xfId="2" applyFont="1" applyFill="1"/>
    <xf numFmtId="0" fontId="18" fillId="2" borderId="0" xfId="2" applyFill="1"/>
    <xf numFmtId="0" fontId="5" fillId="2" borderId="0" xfId="2" applyFont="1" applyFill="1"/>
    <xf numFmtId="0" fontId="6" fillId="2" borderId="0" xfId="2" applyFont="1" applyFill="1" applyAlignment="1" applyProtection="1">
      <alignment horizontal="right"/>
      <protection locked="0"/>
    </xf>
    <xf numFmtId="0" fontId="6" fillId="2" borderId="0" xfId="2" applyFont="1" applyFill="1" applyAlignment="1" applyProtection="1">
      <alignment horizontal="left"/>
      <protection locked="0"/>
    </xf>
    <xf numFmtId="0" fontId="7" fillId="2" borderId="0" xfId="2" applyFont="1" applyFill="1"/>
    <xf numFmtId="0" fontId="7" fillId="3" borderId="0" xfId="2" applyFont="1" applyFill="1" applyAlignment="1" applyProtection="1">
      <alignment horizontal="left"/>
      <protection locked="0"/>
    </xf>
    <xf numFmtId="0" fontId="4" fillId="3" borderId="0" xfId="2" applyFont="1" applyFill="1" applyProtection="1">
      <protection locked="0"/>
    </xf>
    <xf numFmtId="166" fontId="7" fillId="3" borderId="0" xfId="2" applyNumberFormat="1" applyFont="1" applyFill="1" applyAlignment="1" applyProtection="1">
      <alignment horizontal="center"/>
      <protection locked="0"/>
    </xf>
    <xf numFmtId="167" fontId="4" fillId="2" borderId="0" xfId="2" applyNumberFormat="1" applyFont="1" applyFill="1" applyAlignment="1">
      <alignment horizontal="left"/>
    </xf>
    <xf numFmtId="0" fontId="2" fillId="2" borderId="0" xfId="2" applyFont="1" applyFill="1" applyAlignment="1">
      <alignment horizontal="left"/>
    </xf>
    <xf numFmtId="0" fontId="5" fillId="2" borderId="0" xfId="2" applyFont="1" applyFill="1" applyAlignment="1">
      <alignment horizontal="right"/>
    </xf>
    <xf numFmtId="0" fontId="4" fillId="2" borderId="0" xfId="2" applyFont="1" applyFill="1" applyAlignment="1">
      <alignment horizontal="right"/>
    </xf>
    <xf numFmtId="0" fontId="7" fillId="3" borderId="0" xfId="2" applyFont="1" applyFill="1" applyAlignment="1" applyProtection="1">
      <alignment horizontal="left"/>
      <protection locked="0"/>
    </xf>
    <xf numFmtId="0" fontId="6" fillId="3" borderId="0" xfId="2" applyFont="1" applyFill="1" applyAlignment="1" applyProtection="1">
      <alignment horizontal="center"/>
      <protection locked="0"/>
    </xf>
    <xf numFmtId="0" fontId="7" fillId="3" borderId="0" xfId="2" applyFont="1" applyFill="1" applyAlignment="1" applyProtection="1">
      <alignment horizontal="center"/>
      <protection locked="0"/>
    </xf>
    <xf numFmtId="0" fontId="3" fillId="2" borderId="1" xfId="2" applyFont="1" applyFill="1" applyBorder="1" applyAlignment="1">
      <alignment horizontal="center"/>
    </xf>
    <xf numFmtId="0" fontId="8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/>
    <xf numFmtId="0" fontId="10" fillId="2" borderId="0" xfId="2" applyFont="1" applyFill="1"/>
    <xf numFmtId="2" fontId="6" fillId="3" borderId="0" xfId="2" applyNumberFormat="1" applyFont="1" applyFill="1" applyAlignment="1" applyProtection="1">
      <alignment horizontal="center"/>
      <protection locked="0"/>
    </xf>
    <xf numFmtId="0" fontId="5" fillId="2" borderId="0" xfId="2" applyFont="1" applyFill="1" applyAlignment="1">
      <alignment vertical="center" wrapText="1"/>
    </xf>
    <xf numFmtId="0" fontId="11" fillId="2" borderId="0" xfId="2" applyFont="1" applyFill="1"/>
    <xf numFmtId="2" fontId="5" fillId="2" borderId="0" xfId="2" applyNumberFormat="1" applyFont="1" applyFill="1" applyAlignment="1">
      <alignment horizontal="center"/>
    </xf>
    <xf numFmtId="0" fontId="12" fillId="2" borderId="0" xfId="2" applyFont="1" applyFill="1" applyAlignment="1">
      <alignment horizontal="left" vertical="center" wrapText="1"/>
    </xf>
    <xf numFmtId="168" fontId="5" fillId="2" borderId="0" xfId="2" applyNumberFormat="1" applyFont="1" applyFill="1" applyAlignment="1">
      <alignment horizontal="center"/>
    </xf>
    <xf numFmtId="0" fontId="4" fillId="2" borderId="15" xfId="2" applyFont="1" applyFill="1" applyBorder="1" applyAlignment="1">
      <alignment horizontal="right"/>
    </xf>
    <xf numFmtId="0" fontId="6" fillId="3" borderId="16" xfId="2" applyFont="1" applyFill="1" applyBorder="1" applyAlignment="1" applyProtection="1">
      <alignment horizontal="center"/>
      <protection locked="0"/>
    </xf>
    <xf numFmtId="0" fontId="4" fillId="2" borderId="17" xfId="2" applyFont="1" applyFill="1" applyBorder="1" applyAlignment="1">
      <alignment horizontal="right"/>
    </xf>
    <xf numFmtId="0" fontId="6" fillId="3" borderId="18" xfId="2" applyFont="1" applyFill="1" applyBorder="1" applyAlignment="1" applyProtection="1">
      <alignment horizontal="center"/>
      <protection locked="0"/>
    </xf>
    <xf numFmtId="0" fontId="5" fillId="2" borderId="16" xfId="2" applyFont="1" applyFill="1" applyBorder="1" applyAlignment="1">
      <alignment horizontal="center"/>
    </xf>
    <xf numFmtId="0" fontId="5" fillId="2" borderId="19" xfId="2" applyFont="1" applyFill="1" applyBorder="1" applyAlignment="1">
      <alignment horizontal="center"/>
    </xf>
    <xf numFmtId="0" fontId="5" fillId="2" borderId="20" xfId="2" applyFont="1" applyFill="1" applyBorder="1" applyAlignment="1">
      <alignment horizontal="center"/>
    </xf>
    <xf numFmtId="0" fontId="5" fillId="2" borderId="21" xfId="2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6" fillId="3" borderId="23" xfId="2" applyFont="1" applyFill="1" applyBorder="1" applyAlignment="1" applyProtection="1">
      <alignment horizontal="center"/>
      <protection locked="0"/>
    </xf>
    <xf numFmtId="169" fontId="4" fillId="2" borderId="20" xfId="2" applyNumberFormat="1" applyFont="1" applyFill="1" applyBorder="1" applyAlignment="1">
      <alignment horizontal="center"/>
    </xf>
    <xf numFmtId="169" fontId="4" fillId="2" borderId="24" xfId="2" applyNumberFormat="1" applyFont="1" applyFill="1" applyBorder="1" applyAlignment="1">
      <alignment horizontal="center"/>
    </xf>
    <xf numFmtId="0" fontId="11" fillId="2" borderId="7" xfId="2" applyFont="1" applyFill="1" applyBorder="1"/>
    <xf numFmtId="0" fontId="4" fillId="2" borderId="18" xfId="2" applyFont="1" applyFill="1" applyBorder="1" applyAlignment="1">
      <alignment horizontal="center"/>
    </xf>
    <xf numFmtId="0" fontId="6" fillId="3" borderId="17" xfId="2" applyFont="1" applyFill="1" applyBorder="1" applyAlignment="1" applyProtection="1">
      <alignment horizontal="center"/>
      <protection locked="0"/>
    </xf>
    <xf numFmtId="169" fontId="4" fillId="2" borderId="25" xfId="2" applyNumberFormat="1" applyFont="1" applyFill="1" applyBorder="1" applyAlignment="1">
      <alignment horizontal="center"/>
    </xf>
    <xf numFmtId="169" fontId="4" fillId="2" borderId="26" xfId="2" applyNumberFormat="1" applyFont="1" applyFill="1" applyBorder="1" applyAlignment="1">
      <alignment horizontal="center"/>
    </xf>
    <xf numFmtId="0" fontId="4" fillId="2" borderId="27" xfId="2" applyFont="1" applyFill="1" applyBorder="1" applyAlignment="1">
      <alignment horizontal="center"/>
    </xf>
    <xf numFmtId="0" fontId="6" fillId="3" borderId="28" xfId="2" applyFont="1" applyFill="1" applyBorder="1" applyAlignment="1" applyProtection="1">
      <alignment horizontal="center"/>
      <protection locked="0"/>
    </xf>
    <xf numFmtId="169" fontId="4" fillId="2" borderId="29" xfId="2" applyNumberFormat="1" applyFont="1" applyFill="1" applyBorder="1" applyAlignment="1">
      <alignment horizontal="center"/>
    </xf>
    <xf numFmtId="169" fontId="4" fillId="2" borderId="30" xfId="2" applyNumberFormat="1" applyFont="1" applyFill="1" applyBorder="1" applyAlignment="1">
      <alignment horizontal="center"/>
    </xf>
    <xf numFmtId="0" fontId="4" fillId="2" borderId="9" xfId="2" applyFont="1" applyFill="1" applyBorder="1"/>
    <xf numFmtId="0" fontId="4" fillId="2" borderId="18" xfId="2" applyFont="1" applyFill="1" applyBorder="1" applyAlignment="1">
      <alignment horizontal="right"/>
    </xf>
    <xf numFmtId="1" fontId="5" fillId="4" borderId="31" xfId="2" applyNumberFormat="1" applyFont="1" applyFill="1" applyBorder="1" applyAlignment="1">
      <alignment horizontal="center"/>
    </xf>
    <xf numFmtId="169" fontId="5" fillId="4" borderId="32" xfId="2" applyNumberFormat="1" applyFont="1" applyFill="1" applyBorder="1" applyAlignment="1">
      <alignment horizontal="center"/>
    </xf>
    <xf numFmtId="169" fontId="5" fillId="4" borderId="33" xfId="2" applyNumberFormat="1" applyFont="1" applyFill="1" applyBorder="1" applyAlignment="1">
      <alignment horizontal="center"/>
    </xf>
    <xf numFmtId="0" fontId="1" fillId="2" borderId="0" xfId="2" applyFont="1" applyFill="1" applyAlignment="1">
      <alignment horizontal="center"/>
    </xf>
    <xf numFmtId="0" fontId="4" fillId="2" borderId="34" xfId="2" applyFont="1" applyFill="1" applyBorder="1" applyAlignment="1">
      <alignment horizontal="right"/>
    </xf>
    <xf numFmtId="0" fontId="6" fillId="3" borderId="10" xfId="2" applyFont="1" applyFill="1" applyBorder="1" applyAlignment="1" applyProtection="1">
      <alignment horizontal="center"/>
      <protection locked="0"/>
    </xf>
    <xf numFmtId="0" fontId="4" fillId="2" borderId="5" xfId="2" applyFont="1" applyFill="1" applyBorder="1" applyAlignment="1">
      <alignment horizontal="right"/>
    </xf>
    <xf numFmtId="2" fontId="4" fillId="4" borderId="35" xfId="2" applyNumberFormat="1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2" fontId="4" fillId="5" borderId="35" xfId="2" applyNumberFormat="1" applyFont="1" applyFill="1" applyBorder="1" applyAlignment="1">
      <alignment horizontal="center"/>
    </xf>
    <xf numFmtId="2" fontId="4" fillId="2" borderId="0" xfId="2" applyNumberFormat="1" applyFont="1" applyFill="1" applyAlignment="1">
      <alignment horizontal="center"/>
    </xf>
    <xf numFmtId="165" fontId="4" fillId="4" borderId="35" xfId="2" applyNumberFormat="1" applyFont="1" applyFill="1" applyBorder="1" applyAlignment="1">
      <alignment horizontal="center"/>
    </xf>
    <xf numFmtId="165" fontId="4" fillId="2" borderId="0" xfId="2" applyNumberFormat="1" applyFont="1" applyFill="1" applyAlignment="1">
      <alignment horizontal="center"/>
    </xf>
    <xf numFmtId="165" fontId="4" fillId="4" borderId="11" xfId="2" applyNumberFormat="1" applyFont="1" applyFill="1" applyBorder="1" applyAlignment="1">
      <alignment horizontal="center"/>
    </xf>
    <xf numFmtId="0" fontId="4" fillId="2" borderId="36" xfId="2" applyFont="1" applyFill="1" applyBorder="1" applyAlignment="1">
      <alignment horizontal="right"/>
    </xf>
    <xf numFmtId="165" fontId="6" fillId="3" borderId="35" xfId="2" applyNumberFormat="1" applyFont="1" applyFill="1" applyBorder="1" applyAlignment="1" applyProtection="1">
      <alignment horizontal="center"/>
      <protection locked="0"/>
    </xf>
    <xf numFmtId="165" fontId="4" fillId="2" borderId="0" xfId="2" applyNumberFormat="1" applyFont="1" applyFill="1"/>
    <xf numFmtId="0" fontId="4" fillId="2" borderId="23" xfId="2" applyFont="1" applyFill="1" applyBorder="1" applyAlignment="1">
      <alignment horizontal="right"/>
    </xf>
    <xf numFmtId="1" fontId="4" fillId="2" borderId="0" xfId="2" applyNumberFormat="1" applyFont="1" applyFill="1" applyAlignment="1">
      <alignment horizontal="center"/>
    </xf>
    <xf numFmtId="0" fontId="4" fillId="2" borderId="9" xfId="2" applyFont="1" applyFill="1" applyBorder="1" applyAlignment="1">
      <alignment horizontal="right"/>
    </xf>
    <xf numFmtId="2" fontId="4" fillId="4" borderId="9" xfId="2" applyNumberFormat="1" applyFont="1" applyFill="1" applyBorder="1" applyAlignment="1">
      <alignment horizontal="center"/>
    </xf>
    <xf numFmtId="169" fontId="5" fillId="5" borderId="7" xfId="2" applyNumberFormat="1" applyFont="1" applyFill="1" applyBorder="1" applyAlignment="1">
      <alignment horizontal="center"/>
    </xf>
    <xf numFmtId="169" fontId="4" fillId="2" borderId="0" xfId="2" applyNumberFormat="1" applyFont="1" applyFill="1" applyAlignment="1">
      <alignment horizontal="center"/>
    </xf>
    <xf numFmtId="10" fontId="4" fillId="4" borderId="35" xfId="2" applyNumberFormat="1" applyFont="1" applyFill="1" applyBorder="1" applyAlignment="1">
      <alignment horizontal="center"/>
    </xf>
    <xf numFmtId="0" fontId="4" fillId="2" borderId="37" xfId="2" applyFont="1" applyFill="1" applyBorder="1" applyAlignment="1">
      <alignment horizontal="right"/>
    </xf>
    <xf numFmtId="0" fontId="4" fillId="5" borderId="9" xfId="2" applyFont="1" applyFill="1" applyBorder="1" applyAlignment="1">
      <alignment horizontal="center"/>
    </xf>
    <xf numFmtId="0" fontId="2" fillId="2" borderId="0" xfId="2" applyFont="1" applyFill="1"/>
    <xf numFmtId="0" fontId="5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170" fontId="6" fillId="3" borderId="0" xfId="2" applyNumberFormat="1" applyFont="1" applyFill="1" applyAlignment="1" applyProtection="1">
      <alignment horizontal="center"/>
      <protection locked="0"/>
    </xf>
    <xf numFmtId="165" fontId="5" fillId="2" borderId="0" xfId="2" applyNumberFormat="1" applyFont="1" applyFill="1" applyAlignment="1" applyProtection="1">
      <alignment horizontal="center"/>
      <protection locked="0"/>
    </xf>
    <xf numFmtId="2" fontId="5" fillId="2" borderId="7" xfId="2" applyNumberFormat="1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6" fillId="3" borderId="15" xfId="2" applyFont="1" applyFill="1" applyBorder="1" applyAlignment="1" applyProtection="1">
      <alignment horizontal="center"/>
      <protection locked="0"/>
    </xf>
    <xf numFmtId="165" fontId="4" fillId="2" borderId="15" xfId="2" applyNumberFormat="1" applyFont="1" applyFill="1" applyBorder="1" applyAlignment="1">
      <alignment horizontal="center"/>
    </xf>
    <xf numFmtId="171" fontId="4" fillId="2" borderId="7" xfId="2" applyNumberFormat="1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/>
    </xf>
    <xf numFmtId="165" fontId="4" fillId="2" borderId="17" xfId="2" applyNumberFormat="1" applyFont="1" applyFill="1" applyBorder="1" applyAlignment="1">
      <alignment horizontal="center"/>
    </xf>
    <xf numFmtId="171" fontId="4" fillId="2" borderId="8" xfId="2" applyNumberFormat="1" applyFont="1" applyFill="1" applyBorder="1" applyAlignment="1">
      <alignment horizontal="center" vertical="center"/>
    </xf>
    <xf numFmtId="1" fontId="6" fillId="3" borderId="17" xfId="2" applyNumberFormat="1" applyFont="1" applyFill="1" applyBorder="1" applyAlignment="1" applyProtection="1">
      <alignment horizontal="center"/>
      <protection locked="0"/>
    </xf>
    <xf numFmtId="0" fontId="4" fillId="2" borderId="9" xfId="2" applyFont="1" applyFill="1" applyBorder="1" applyAlignment="1">
      <alignment horizontal="center"/>
    </xf>
    <xf numFmtId="0" fontId="6" fillId="3" borderId="37" xfId="2" applyFont="1" applyFill="1" applyBorder="1" applyAlignment="1" applyProtection="1">
      <alignment horizontal="center"/>
      <protection locked="0"/>
    </xf>
    <xf numFmtId="165" fontId="4" fillId="2" borderId="37" xfId="2" applyNumberFormat="1" applyFont="1" applyFill="1" applyBorder="1" applyAlignment="1">
      <alignment horizontal="center"/>
    </xf>
    <xf numFmtId="171" fontId="4" fillId="2" borderId="9" xfId="2" applyNumberFormat="1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/>
    </xf>
    <xf numFmtId="2" fontId="7" fillId="2" borderId="38" xfId="2" applyNumberFormat="1" applyFont="1" applyFill="1" applyBorder="1" applyAlignment="1">
      <alignment horizontal="center"/>
    </xf>
    <xf numFmtId="0" fontId="4" fillId="2" borderId="39" xfId="2" applyFont="1" applyFill="1" applyBorder="1" applyAlignment="1">
      <alignment horizontal="right"/>
    </xf>
    <xf numFmtId="2" fontId="6" fillId="5" borderId="27" xfId="2" applyNumberFormat="1" applyFont="1" applyFill="1" applyBorder="1" applyAlignment="1">
      <alignment horizontal="center"/>
    </xf>
    <xf numFmtId="171" fontId="6" fillId="5" borderId="27" xfId="2" applyNumberFormat="1" applyFont="1" applyFill="1" applyBorder="1" applyAlignment="1">
      <alignment horizontal="center"/>
    </xf>
    <xf numFmtId="0" fontId="4" fillId="2" borderId="35" xfId="2" applyFont="1" applyFill="1" applyBorder="1" applyAlignment="1">
      <alignment horizontal="right"/>
    </xf>
    <xf numFmtId="10" fontId="6" fillId="4" borderId="48" xfId="2" applyNumberFormat="1" applyFont="1" applyFill="1" applyBorder="1" applyAlignment="1">
      <alignment horizontal="center"/>
    </xf>
    <xf numFmtId="0" fontId="4" fillId="2" borderId="11" xfId="2" applyFont="1" applyFill="1" applyBorder="1" applyAlignment="1">
      <alignment horizontal="right"/>
    </xf>
    <xf numFmtId="0" fontId="6" fillId="5" borderId="40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164" fontId="6" fillId="2" borderId="0" xfId="2" applyNumberFormat="1" applyFont="1" applyFill="1" applyAlignment="1">
      <alignment horizontal="center"/>
    </xf>
    <xf numFmtId="0" fontId="5" fillId="2" borderId="41" xfId="2" applyFont="1" applyFill="1" applyBorder="1" applyAlignment="1">
      <alignment horizontal="center"/>
    </xf>
    <xf numFmtId="0" fontId="5" fillId="2" borderId="34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24" xfId="2" applyFont="1" applyFill="1" applyBorder="1" applyAlignment="1">
      <alignment horizontal="center"/>
    </xf>
    <xf numFmtId="0" fontId="4" fillId="2" borderId="42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169" fontId="6" fillId="3" borderId="28" xfId="2" applyNumberFormat="1" applyFont="1" applyFill="1" applyBorder="1" applyAlignment="1" applyProtection="1">
      <alignment horizontal="center"/>
      <protection locked="0"/>
    </xf>
    <xf numFmtId="1" fontId="5" fillId="4" borderId="43" xfId="2" applyNumberFormat="1" applyFont="1" applyFill="1" applyBorder="1" applyAlignment="1">
      <alignment horizontal="center"/>
    </xf>
    <xf numFmtId="1" fontId="5" fillId="4" borderId="44" xfId="2" applyNumberFormat="1" applyFont="1" applyFill="1" applyBorder="1" applyAlignment="1">
      <alignment horizontal="center"/>
    </xf>
    <xf numFmtId="169" fontId="5" fillId="4" borderId="9" xfId="2" applyNumberFormat="1" applyFont="1" applyFill="1" applyBorder="1" applyAlignment="1">
      <alignment horizontal="center"/>
    </xf>
    <xf numFmtId="0" fontId="4" fillId="2" borderId="45" xfId="2" applyFont="1" applyFill="1" applyBorder="1" applyAlignment="1">
      <alignment horizontal="right"/>
    </xf>
    <xf numFmtId="0" fontId="6" fillId="3" borderId="46" xfId="2" applyFont="1" applyFill="1" applyBorder="1" applyAlignment="1" applyProtection="1">
      <alignment horizontal="center"/>
      <protection locked="0"/>
    </xf>
    <xf numFmtId="0" fontId="4" fillId="2" borderId="19" xfId="2" applyFont="1" applyFill="1" applyBorder="1" applyAlignment="1">
      <alignment horizontal="right"/>
    </xf>
    <xf numFmtId="2" fontId="4" fillId="4" borderId="21" xfId="2" applyNumberFormat="1" applyFont="1" applyFill="1" applyBorder="1" applyAlignment="1">
      <alignment horizontal="center"/>
    </xf>
    <xf numFmtId="2" fontId="4" fillId="5" borderId="21" xfId="2" applyNumberFormat="1" applyFont="1" applyFill="1" applyBorder="1" applyAlignment="1">
      <alignment horizontal="center"/>
    </xf>
    <xf numFmtId="165" fontId="4" fillId="4" borderId="21" xfId="2" applyNumberFormat="1" applyFont="1" applyFill="1" applyBorder="1" applyAlignment="1">
      <alignment horizontal="center"/>
    </xf>
    <xf numFmtId="165" fontId="4" fillId="5" borderId="21" xfId="2" applyNumberFormat="1" applyFont="1" applyFill="1" applyBorder="1" applyAlignment="1">
      <alignment horizontal="center"/>
    </xf>
    <xf numFmtId="2" fontId="1" fillId="2" borderId="0" xfId="2" applyNumberFormat="1" applyFont="1" applyFill="1" applyAlignment="1">
      <alignment horizontal="center"/>
    </xf>
    <xf numFmtId="0" fontId="4" fillId="2" borderId="47" xfId="2" applyFont="1" applyFill="1" applyBorder="1" applyAlignment="1">
      <alignment horizontal="right"/>
    </xf>
    <xf numFmtId="2" fontId="4" fillId="5" borderId="24" xfId="2" applyNumberFormat="1" applyFont="1" applyFill="1" applyBorder="1" applyAlignment="1">
      <alignment horizontal="center"/>
    </xf>
    <xf numFmtId="0" fontId="5" fillId="2" borderId="0" xfId="2" applyFont="1" applyFill="1" applyAlignment="1">
      <alignment horizontal="center" wrapText="1"/>
    </xf>
    <xf numFmtId="0" fontId="4" fillId="2" borderId="10" xfId="2" applyFont="1" applyFill="1" applyBorder="1" applyAlignment="1">
      <alignment horizontal="right"/>
    </xf>
    <xf numFmtId="169" fontId="5" fillId="5" borderId="10" xfId="2" applyNumberFormat="1" applyFont="1" applyFill="1" applyBorder="1" applyAlignment="1">
      <alignment horizontal="center"/>
    </xf>
    <xf numFmtId="10" fontId="4" fillId="2" borderId="0" xfId="2" applyNumberFormat="1" applyFont="1" applyFill="1" applyAlignment="1">
      <alignment horizontal="center"/>
    </xf>
    <xf numFmtId="10" fontId="5" fillId="4" borderId="35" xfId="2" applyNumberFormat="1" applyFont="1" applyFill="1" applyBorder="1" applyAlignment="1">
      <alignment horizontal="center"/>
    </xf>
    <xf numFmtId="0" fontId="5" fillId="5" borderId="11" xfId="2" applyFont="1" applyFill="1" applyBorder="1" applyAlignment="1">
      <alignment horizontal="center"/>
    </xf>
    <xf numFmtId="0" fontId="5" fillId="2" borderId="16" xfId="2" applyFont="1" applyFill="1" applyBorder="1" applyAlignment="1">
      <alignment horizontal="center" wrapText="1"/>
    </xf>
    <xf numFmtId="1" fontId="6" fillId="3" borderId="7" xfId="2" applyNumberFormat="1" applyFont="1" applyFill="1" applyBorder="1" applyAlignment="1" applyProtection="1">
      <alignment horizontal="center"/>
      <protection locked="0"/>
    </xf>
    <xf numFmtId="165" fontId="4" fillId="2" borderId="7" xfId="2" applyNumberFormat="1" applyFont="1" applyFill="1" applyBorder="1" applyAlignment="1">
      <alignment horizontal="center"/>
    </xf>
    <xf numFmtId="171" fontId="4" fillId="2" borderId="16" xfId="2" applyNumberFormat="1" applyFont="1" applyFill="1" applyBorder="1" applyAlignment="1">
      <alignment horizontal="center"/>
    </xf>
    <xf numFmtId="1" fontId="6" fillId="3" borderId="8" xfId="2" applyNumberFormat="1" applyFont="1" applyFill="1" applyBorder="1" applyAlignment="1" applyProtection="1">
      <alignment horizontal="center"/>
      <protection locked="0"/>
    </xf>
    <xf numFmtId="165" fontId="4" fillId="2" borderId="8" xfId="2" applyNumberFormat="1" applyFont="1" applyFill="1" applyBorder="1" applyAlignment="1">
      <alignment horizontal="center"/>
    </xf>
    <xf numFmtId="171" fontId="4" fillId="2" borderId="18" xfId="2" applyNumberFormat="1" applyFont="1" applyFill="1" applyBorder="1" applyAlignment="1">
      <alignment horizontal="center"/>
    </xf>
    <xf numFmtId="1" fontId="6" fillId="3" borderId="9" xfId="2" applyNumberFormat="1" applyFont="1" applyFill="1" applyBorder="1" applyAlignment="1" applyProtection="1">
      <alignment horizontal="center"/>
      <protection locked="0"/>
    </xf>
    <xf numFmtId="165" fontId="4" fillId="2" borderId="9" xfId="2" applyNumberFormat="1" applyFont="1" applyFill="1" applyBorder="1" applyAlignment="1">
      <alignment horizontal="center"/>
    </xf>
    <xf numFmtId="171" fontId="4" fillId="2" borderId="38" xfId="2" applyNumberFormat="1" applyFont="1" applyFill="1" applyBorder="1" applyAlignment="1">
      <alignment horizontal="center"/>
    </xf>
    <xf numFmtId="0" fontId="4" fillId="2" borderId="17" xfId="2" applyFont="1" applyFill="1" applyBorder="1" applyAlignment="1">
      <alignment horizontal="center"/>
    </xf>
    <xf numFmtId="169" fontId="4" fillId="2" borderId="10" xfId="2" applyNumberFormat="1" applyFont="1" applyFill="1" applyBorder="1" applyAlignment="1">
      <alignment horizontal="right"/>
    </xf>
    <xf numFmtId="2" fontId="6" fillId="5" borderId="49" xfId="2" applyNumberFormat="1" applyFont="1" applyFill="1" applyBorder="1" applyAlignment="1">
      <alignment horizontal="center"/>
    </xf>
    <xf numFmtId="172" fontId="6" fillId="5" borderId="46" xfId="2" applyNumberFormat="1" applyFont="1" applyFill="1" applyBorder="1" applyAlignment="1">
      <alignment horizontal="center"/>
    </xf>
    <xf numFmtId="0" fontId="4" fillId="2" borderId="17" xfId="2" applyFont="1" applyFill="1" applyBorder="1"/>
    <xf numFmtId="0" fontId="4" fillId="2" borderId="8" xfId="2" applyFont="1" applyFill="1" applyBorder="1" applyAlignment="1">
      <alignment horizontal="right"/>
    </xf>
    <xf numFmtId="10" fontId="6" fillId="4" borderId="21" xfId="2" applyNumberFormat="1" applyFont="1" applyFill="1" applyBorder="1" applyAlignment="1">
      <alignment horizontal="center"/>
    </xf>
    <xf numFmtId="0" fontId="4" fillId="2" borderId="37" xfId="2" applyFont="1" applyFill="1" applyBorder="1"/>
    <xf numFmtId="0" fontId="6" fillId="5" borderId="22" xfId="2" applyFont="1" applyFill="1" applyBorder="1" applyAlignment="1">
      <alignment horizontal="center"/>
    </xf>
    <xf numFmtId="0" fontId="6" fillId="5" borderId="50" xfId="2" applyFont="1" applyFill="1" applyBorder="1" applyAlignment="1">
      <alignment horizontal="center"/>
    </xf>
    <xf numFmtId="0" fontId="4" fillId="2" borderId="7" xfId="2" applyFont="1" applyFill="1" applyBorder="1"/>
    <xf numFmtId="0" fontId="12" fillId="2" borderId="0" xfId="2" applyFont="1" applyFill="1" applyAlignment="1">
      <alignment horizontal="right" vertical="center" wrapText="1"/>
    </xf>
    <xf numFmtId="2" fontId="6" fillId="4" borderId="48" xfId="2" applyNumberFormat="1" applyFont="1" applyFill="1" applyBorder="1" applyAlignment="1">
      <alignment horizontal="center"/>
    </xf>
    <xf numFmtId="172" fontId="6" fillId="4" borderId="48" xfId="2" applyNumberFormat="1" applyFont="1" applyFill="1" applyBorder="1" applyAlignment="1">
      <alignment horizontal="center"/>
    </xf>
    <xf numFmtId="2" fontId="6" fillId="5" borderId="40" xfId="2" applyNumberFormat="1" applyFont="1" applyFill="1" applyBorder="1" applyAlignment="1">
      <alignment horizontal="center"/>
    </xf>
    <xf numFmtId="172" fontId="6" fillId="5" borderId="40" xfId="2" applyNumberFormat="1" applyFont="1" applyFill="1" applyBorder="1" applyAlignment="1">
      <alignment horizontal="center"/>
    </xf>
    <xf numFmtId="173" fontId="16" fillId="2" borderId="0" xfId="2" applyNumberFormat="1" applyFont="1" applyFill="1" applyAlignment="1">
      <alignment horizontal="center"/>
    </xf>
    <xf numFmtId="0" fontId="12" fillId="2" borderId="3" xfId="2" applyFont="1" applyFill="1" applyBorder="1" applyAlignment="1">
      <alignment horizontal="left" vertical="center" wrapText="1"/>
    </xf>
    <xf numFmtId="0" fontId="4" fillId="2" borderId="3" xfId="2" applyFont="1" applyFill="1" applyBorder="1"/>
    <xf numFmtId="0" fontId="5" fillId="2" borderId="4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2" xfId="2" applyFont="1" applyFill="1" applyBorder="1"/>
    <xf numFmtId="0" fontId="5" fillId="2" borderId="5" xfId="2" applyFont="1" applyFill="1" applyBorder="1"/>
    <xf numFmtId="0" fontId="4" fillId="2" borderId="5" xfId="2" applyFont="1" applyFill="1" applyBorder="1"/>
    <xf numFmtId="0" fontId="18" fillId="2" borderId="0" xfId="3" applyFill="1"/>
    <xf numFmtId="0" fontId="19" fillId="2" borderId="0" xfId="3" applyFont="1" applyFill="1"/>
    <xf numFmtId="0" fontId="20" fillId="2" borderId="5" xfId="3" applyFont="1" applyFill="1" applyBorder="1"/>
    <xf numFmtId="0" fontId="20" fillId="2" borderId="0" xfId="3" applyFont="1" applyFill="1"/>
    <xf numFmtId="0" fontId="3" fillId="2" borderId="5" xfId="3" applyFont="1" applyFill="1" applyBorder="1"/>
    <xf numFmtId="0" fontId="3" fillId="2" borderId="0" xfId="3" applyFont="1" applyFill="1"/>
    <xf numFmtId="0" fontId="3" fillId="2" borderId="0" xfId="3" applyFont="1" applyFill="1" applyAlignment="1">
      <alignment horizontal="right"/>
    </xf>
    <xf numFmtId="0" fontId="20" fillId="2" borderId="2" xfId="3" applyFont="1" applyFill="1" applyBorder="1"/>
    <xf numFmtId="0" fontId="3" fillId="2" borderId="4" xfId="3" applyFont="1" applyFill="1" applyBorder="1" applyAlignment="1">
      <alignment horizontal="center"/>
    </xf>
    <xf numFmtId="0" fontId="20" fillId="2" borderId="4" xfId="3" applyFont="1" applyFill="1" applyBorder="1" applyAlignment="1">
      <alignment horizontal="center"/>
    </xf>
    <xf numFmtId="0" fontId="3" fillId="2" borderId="4" xfId="3" applyFont="1" applyFill="1" applyBorder="1"/>
    <xf numFmtId="0" fontId="21" fillId="2" borderId="0" xfId="3" applyFont="1" applyFill="1"/>
    <xf numFmtId="10" fontId="20" fillId="2" borderId="3" xfId="3" applyNumberFormat="1" applyFont="1" applyFill="1" applyBorder="1"/>
    <xf numFmtId="0" fontId="20" fillId="2" borderId="0" xfId="3" applyFont="1" applyFill="1" applyAlignment="1">
      <alignment horizontal="center"/>
    </xf>
    <xf numFmtId="0" fontId="20" fillId="2" borderId="3" xfId="3" applyFont="1" applyFill="1" applyBorder="1"/>
    <xf numFmtId="2" fontId="3" fillId="2" borderId="6" xfId="3" applyNumberFormat="1" applyFont="1" applyFill="1" applyBorder="1" applyAlignment="1">
      <alignment horizontal="center" vertical="center"/>
    </xf>
    <xf numFmtId="164" fontId="3" fillId="2" borderId="11" xfId="3" applyNumberFormat="1" applyFont="1" applyFill="1" applyBorder="1" applyAlignment="1">
      <alignment horizontal="center"/>
    </xf>
    <xf numFmtId="164" fontId="3" fillId="2" borderId="10" xfId="3" applyNumberFormat="1" applyFont="1" applyFill="1" applyBorder="1" applyAlignment="1">
      <alignment horizontal="center"/>
    </xf>
    <xf numFmtId="2" fontId="22" fillId="2" borderId="0" xfId="3" applyNumberFormat="1" applyFont="1" applyFill="1"/>
    <xf numFmtId="10" fontId="1" fillId="2" borderId="0" xfId="3" applyNumberFormat="1" applyFont="1" applyFill="1"/>
    <xf numFmtId="0" fontId="3" fillId="2" borderId="6" xfId="3" applyFont="1" applyFill="1" applyBorder="1" applyAlignment="1">
      <alignment horizontal="center" wrapText="1"/>
    </xf>
    <xf numFmtId="0" fontId="3" fillId="2" borderId="6" xfId="3" applyFont="1" applyFill="1" applyBorder="1" applyAlignment="1">
      <alignment horizontal="center" vertical="center"/>
    </xf>
    <xf numFmtId="2" fontId="22" fillId="2" borderId="0" xfId="3" applyNumberFormat="1" applyFont="1" applyFill="1" applyAlignment="1">
      <alignment horizontal="right"/>
    </xf>
    <xf numFmtId="2" fontId="3" fillId="2" borderId="0" xfId="3" applyNumberFormat="1" applyFont="1" applyFill="1"/>
    <xf numFmtId="174" fontId="3" fillId="2" borderId="6" xfId="3" applyNumberFormat="1" applyFont="1" applyFill="1" applyBorder="1" applyAlignment="1">
      <alignment horizontal="center" vertical="center"/>
    </xf>
    <xf numFmtId="0" fontId="20" fillId="2" borderId="6" xfId="3" applyFont="1" applyFill="1" applyBorder="1" applyAlignment="1">
      <alignment horizontal="right" vertical="center"/>
    </xf>
    <xf numFmtId="165" fontId="1" fillId="2" borderId="0" xfId="3" applyNumberFormat="1" applyFont="1" applyFill="1" applyAlignment="1">
      <alignment horizontal="center"/>
    </xf>
    <xf numFmtId="165" fontId="20" fillId="2" borderId="0" xfId="3" applyNumberFormat="1" applyFont="1" applyFill="1" applyAlignment="1">
      <alignment horizontal="center"/>
    </xf>
    <xf numFmtId="165" fontId="20" fillId="2" borderId="6" xfId="3" applyNumberFormat="1" applyFont="1" applyFill="1" applyBorder="1" applyAlignment="1">
      <alignment horizontal="center" vertical="center"/>
    </xf>
    <xf numFmtId="10" fontId="1" fillId="2" borderId="0" xfId="3" applyNumberFormat="1" applyFont="1" applyFill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0" fillId="2" borderId="9" xfId="3" applyNumberFormat="1" applyFont="1" applyFill="1" applyBorder="1" applyAlignment="1">
      <alignment horizontal="center"/>
    </xf>
    <xf numFmtId="2" fontId="20" fillId="3" borderId="9" xfId="3" applyNumberFormat="1" applyFont="1" applyFill="1" applyBorder="1" applyProtection="1">
      <protection locked="0"/>
    </xf>
    <xf numFmtId="10" fontId="20" fillId="2" borderId="8" xfId="3" applyNumberFormat="1" applyFont="1" applyFill="1" applyBorder="1" applyAlignment="1">
      <alignment horizontal="center"/>
    </xf>
    <xf numFmtId="2" fontId="20" fillId="3" borderId="8" xfId="3" applyNumberFormat="1" applyFont="1" applyFill="1" applyBorder="1" applyProtection="1">
      <protection locked="0"/>
    </xf>
    <xf numFmtId="10" fontId="20" fillId="2" borderId="7" xfId="3" applyNumberFormat="1" applyFont="1" applyFill="1" applyBorder="1" applyAlignment="1">
      <alignment horizontal="center"/>
    </xf>
    <xf numFmtId="0" fontId="1" fillId="2" borderId="0" xfId="3" applyFont="1" applyFill="1" applyAlignment="1">
      <alignment horizontal="center"/>
    </xf>
    <xf numFmtId="174" fontId="3" fillId="2" borderId="6" xfId="3" applyNumberFormat="1" applyFont="1" applyFill="1" applyBorder="1" applyAlignment="1">
      <alignment horizontal="center" wrapText="1"/>
    </xf>
    <xf numFmtId="174" fontId="19" fillId="2" borderId="0" xfId="3" applyNumberFormat="1" applyFont="1" applyFill="1"/>
    <xf numFmtId="0" fontId="23" fillId="2" borderId="0" xfId="3" applyFont="1" applyFill="1" applyAlignment="1">
      <alignment horizontal="left"/>
    </xf>
    <xf numFmtId="175" fontId="20" fillId="2" borderId="0" xfId="3" applyNumberFormat="1" applyFont="1" applyFill="1"/>
    <xf numFmtId="175" fontId="20" fillId="2" borderId="0" xfId="3" applyNumberFormat="1" applyFont="1" applyFill="1" applyAlignment="1">
      <alignment horizontal="center"/>
    </xf>
    <xf numFmtId="0" fontId="23" fillId="2" borderId="0" xfId="3" applyFont="1" applyFill="1"/>
    <xf numFmtId="0" fontId="24" fillId="2" borderId="0" xfId="3" applyFont="1" applyFill="1" applyAlignment="1">
      <alignment wrapText="1"/>
    </xf>
    <xf numFmtId="0" fontId="3" fillId="2" borderId="0" xfId="3" applyFont="1" applyFill="1" applyAlignment="1">
      <alignment horizontal="right"/>
    </xf>
    <xf numFmtId="0" fontId="23" fillId="2" borderId="0" xfId="3" applyFont="1" applyFill="1" applyAlignment="1">
      <alignment horizontal="center"/>
    </xf>
    <xf numFmtId="165" fontId="3" fillId="2" borderId="7" xfId="3" applyNumberFormat="1" applyFont="1" applyFill="1" applyBorder="1" applyAlignment="1">
      <alignment horizontal="center" vertical="center"/>
    </xf>
    <xf numFmtId="165" fontId="3" fillId="2" borderId="9" xfId="3" applyNumberFormat="1" applyFont="1" applyFill="1" applyBorder="1" applyAlignment="1">
      <alignment horizontal="center" vertical="center"/>
    </xf>
    <xf numFmtId="0" fontId="24" fillId="2" borderId="12" xfId="3" applyFont="1" applyFill="1" applyBorder="1" applyAlignment="1">
      <alignment horizontal="center" wrapText="1"/>
    </xf>
    <xf numFmtId="0" fontId="24" fillId="2" borderId="13" xfId="3" applyFont="1" applyFill="1" applyBorder="1" applyAlignment="1">
      <alignment horizontal="center" wrapText="1"/>
    </xf>
    <xf numFmtId="0" fontId="24" fillId="2" borderId="14" xfId="3" applyFont="1" applyFill="1" applyBorder="1" applyAlignment="1">
      <alignment horizontal="center" wrapText="1"/>
    </xf>
    <xf numFmtId="174" fontId="19" fillId="2" borderId="0" xfId="3" applyNumberFormat="1" applyFont="1" applyFill="1" applyAlignment="1">
      <alignment horizontal="center"/>
    </xf>
    <xf numFmtId="10" fontId="8" fillId="2" borderId="8" xfId="2" applyNumberFormat="1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left" vertical="center" wrapText="1"/>
    </xf>
    <xf numFmtId="0" fontId="12" fillId="2" borderId="4" xfId="2" applyFont="1" applyFill="1" applyBorder="1" applyAlignment="1">
      <alignment horizontal="left" vertical="center" wrapText="1"/>
    </xf>
    <xf numFmtId="0" fontId="12" fillId="2" borderId="37" xfId="2" applyFont="1" applyFill="1" applyBorder="1" applyAlignment="1">
      <alignment horizontal="left" vertical="center" wrapText="1"/>
    </xf>
    <xf numFmtId="0" fontId="12" fillId="2" borderId="3" xfId="2" applyFont="1" applyFill="1" applyBorder="1" applyAlignment="1">
      <alignment horizontal="left" vertical="center" wrapText="1"/>
    </xf>
    <xf numFmtId="0" fontId="12" fillId="2" borderId="16" xfId="2" applyFont="1" applyFill="1" applyBorder="1" applyAlignment="1">
      <alignment horizontal="left" vertical="center" wrapText="1"/>
    </xf>
    <xf numFmtId="0" fontId="12" fillId="2" borderId="38" xfId="2" applyFont="1" applyFill="1" applyBorder="1" applyAlignment="1">
      <alignment horizontal="left" vertical="center" wrapText="1"/>
    </xf>
    <xf numFmtId="0" fontId="5" fillId="2" borderId="41" xfId="2" applyFont="1" applyFill="1" applyBorder="1" applyAlignment="1">
      <alignment horizontal="center" vertical="center"/>
    </xf>
    <xf numFmtId="0" fontId="5" fillId="2" borderId="49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6" fillId="3" borderId="0" xfId="2" applyFont="1" applyFill="1" applyAlignment="1" applyProtection="1">
      <alignment horizontal="left"/>
      <protection locked="0"/>
    </xf>
    <xf numFmtId="0" fontId="12" fillId="2" borderId="12" xfId="2" applyFont="1" applyFill="1" applyBorder="1" applyAlignment="1">
      <alignment horizontal="justify" vertical="center" wrapText="1"/>
    </xf>
    <xf numFmtId="0" fontId="12" fillId="2" borderId="13" xfId="2" applyFont="1" applyFill="1" applyBorder="1" applyAlignment="1">
      <alignment horizontal="justify" vertical="center" wrapText="1"/>
    </xf>
    <xf numFmtId="0" fontId="12" fillId="2" borderId="14" xfId="2" applyFont="1" applyFill="1" applyBorder="1" applyAlignment="1">
      <alignment horizontal="justify" vertical="center" wrapText="1"/>
    </xf>
    <xf numFmtId="0" fontId="12" fillId="2" borderId="12" xfId="2" applyFont="1" applyFill="1" applyBorder="1" applyAlignment="1">
      <alignment horizontal="left" vertical="center" wrapText="1"/>
    </xf>
    <xf numFmtId="0" fontId="12" fillId="2" borderId="13" xfId="2" applyFont="1" applyFill="1" applyBorder="1" applyAlignment="1">
      <alignment horizontal="left" vertical="center" wrapText="1"/>
    </xf>
    <xf numFmtId="0" fontId="12" fillId="2" borderId="14" xfId="2" applyFont="1" applyFill="1" applyBorder="1" applyAlignment="1">
      <alignment horizontal="left" vertical="center" wrapText="1"/>
    </xf>
    <xf numFmtId="0" fontId="5" fillId="2" borderId="41" xfId="2" applyFont="1" applyFill="1" applyBorder="1" applyAlignment="1">
      <alignment horizontal="center"/>
    </xf>
    <xf numFmtId="0" fontId="5" fillId="2" borderId="49" xfId="2" applyFont="1" applyFill="1" applyBorder="1" applyAlignment="1">
      <alignment horizontal="center"/>
    </xf>
    <xf numFmtId="0" fontId="5" fillId="2" borderId="34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2" fontId="6" fillId="3" borderId="7" xfId="2" applyNumberFormat="1" applyFont="1" applyFill="1" applyBorder="1" applyAlignment="1" applyProtection="1">
      <alignment horizontal="center" vertical="center"/>
      <protection locked="0"/>
    </xf>
    <xf numFmtId="2" fontId="6" fillId="3" borderId="8" xfId="2" applyNumberFormat="1" applyFont="1" applyFill="1" applyBorder="1" applyAlignment="1" applyProtection="1">
      <alignment horizontal="center" vertical="center"/>
      <protection locked="0"/>
    </xf>
    <xf numFmtId="2" fontId="6" fillId="3" borderId="9" xfId="2" applyNumberFormat="1" applyFont="1" applyFill="1" applyBorder="1" applyAlignment="1" applyProtection="1">
      <alignment horizontal="center" vertical="center"/>
      <protection locked="0"/>
    </xf>
    <xf numFmtId="0" fontId="5" fillId="2" borderId="37" xfId="2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6" xfId="2" applyFont="1" applyFill="1" applyBorder="1" applyAlignment="1">
      <alignment horizontal="center" vertical="center" wrapText="1"/>
    </xf>
    <xf numFmtId="0" fontId="12" fillId="2" borderId="37" xfId="2" applyFont="1" applyFill="1" applyBorder="1" applyAlignment="1">
      <alignment horizontal="center" vertical="center" wrapText="1"/>
    </xf>
    <xf numFmtId="0" fontId="12" fillId="2" borderId="38" xfId="2" applyFont="1" applyFill="1" applyBorder="1" applyAlignment="1">
      <alignment horizontal="center" vertical="center" wrapText="1"/>
    </xf>
    <xf numFmtId="0" fontId="14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2" fillId="2" borderId="12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4" xfId="2" applyFont="1" applyFill="1" applyBorder="1" applyAlignment="1">
      <alignment horizontal="center"/>
    </xf>
    <xf numFmtId="0" fontId="13" fillId="2" borderId="4" xfId="2" applyFont="1" applyFill="1" applyBorder="1" applyAlignment="1">
      <alignment horizontal="center" vertical="center"/>
    </xf>
    <xf numFmtId="0" fontId="6" fillId="3" borderId="0" xfId="2" applyFont="1" applyFill="1" applyAlignment="1" applyProtection="1">
      <alignment horizontal="left" wrapText="1"/>
      <protection locked="0"/>
    </xf>
    <xf numFmtId="0" fontId="7" fillId="3" borderId="0" xfId="2" applyFont="1" applyFill="1" applyAlignment="1" applyProtection="1">
      <alignment horizontal="left" wrapText="1"/>
      <protection locked="0"/>
    </xf>
    <xf numFmtId="0" fontId="7" fillId="3" borderId="0" xfId="2" applyFont="1" applyFill="1" applyAlignment="1" applyProtection="1">
      <alignment horizontal="left"/>
      <protection locked="0"/>
    </xf>
    <xf numFmtId="0" fontId="26" fillId="2" borderId="0" xfId="4" applyFont="1" applyFill="1"/>
    <xf numFmtId="0" fontId="27" fillId="2" borderId="0" xfId="4" applyFont="1" applyFill="1"/>
    <xf numFmtId="0" fontId="27" fillId="2" borderId="0" xfId="4" applyFont="1" applyFill="1" applyAlignment="1">
      <alignment horizontal="right"/>
    </xf>
    <xf numFmtId="0" fontId="28" fillId="2" borderId="0" xfId="4" applyFont="1" applyFill="1" applyAlignment="1">
      <alignment horizontal="center"/>
    </xf>
    <xf numFmtId="0" fontId="29" fillId="2" borderId="0" xfId="4" applyFont="1" applyFill="1"/>
    <xf numFmtId="0" fontId="29" fillId="2" borderId="0" xfId="4" applyFont="1" applyFill="1" applyAlignment="1">
      <alignment horizontal="left"/>
    </xf>
    <xf numFmtId="0" fontId="30" fillId="2" borderId="0" xfId="4" applyFont="1" applyFill="1" applyAlignment="1">
      <alignment horizontal="left"/>
    </xf>
    <xf numFmtId="0" fontId="30" fillId="2" borderId="0" xfId="4" applyFont="1" applyFill="1" applyAlignment="1">
      <alignment horizontal="center"/>
    </xf>
    <xf numFmtId="0" fontId="31" fillId="2" borderId="0" xfId="4" applyFont="1" applyFill="1"/>
    <xf numFmtId="0" fontId="30" fillId="2" borderId="0" xfId="4" applyFont="1" applyFill="1"/>
    <xf numFmtId="2" fontId="30" fillId="2" borderId="0" xfId="4" applyNumberFormat="1" applyFont="1" applyFill="1" applyAlignment="1">
      <alignment horizontal="center"/>
    </xf>
    <xf numFmtId="174" fontId="30" fillId="2" borderId="0" xfId="4" applyNumberFormat="1" applyFont="1" applyFill="1" applyAlignment="1">
      <alignment horizontal="center"/>
    </xf>
    <xf numFmtId="0" fontId="30" fillId="2" borderId="1" xfId="4" applyFont="1" applyFill="1" applyBorder="1" applyAlignment="1">
      <alignment horizontal="center"/>
    </xf>
    <xf numFmtId="0" fontId="30" fillId="2" borderId="51" xfId="4" applyFont="1" applyFill="1" applyBorder="1" applyAlignment="1">
      <alignment horizontal="center"/>
    </xf>
    <xf numFmtId="0" fontId="31" fillId="2" borderId="52" xfId="4" applyFont="1" applyFill="1" applyBorder="1" applyAlignment="1">
      <alignment horizontal="center"/>
    </xf>
    <xf numFmtId="0" fontId="32" fillId="3" borderId="52" xfId="4" applyFont="1" applyFill="1" applyBorder="1" applyAlignment="1" applyProtection="1">
      <alignment horizontal="center"/>
      <protection locked="0"/>
    </xf>
    <xf numFmtId="2" fontId="32" fillId="3" borderId="52" xfId="4" applyNumberFormat="1" applyFont="1" applyFill="1" applyBorder="1" applyAlignment="1" applyProtection="1">
      <alignment horizontal="center"/>
      <protection locked="0"/>
    </xf>
    <xf numFmtId="2" fontId="32" fillId="3" borderId="53" xfId="4" applyNumberFormat="1" applyFont="1" applyFill="1" applyBorder="1" applyAlignment="1" applyProtection="1">
      <alignment horizontal="center"/>
      <protection locked="0"/>
    </xf>
    <xf numFmtId="0" fontId="32" fillId="3" borderId="54" xfId="4" applyFont="1" applyFill="1" applyBorder="1" applyAlignment="1" applyProtection="1">
      <alignment horizontal="center"/>
      <protection locked="0"/>
    </xf>
    <xf numFmtId="2" fontId="32" fillId="3" borderId="54" xfId="4" applyNumberFormat="1" applyFont="1" applyFill="1" applyBorder="1" applyAlignment="1" applyProtection="1">
      <alignment horizontal="center"/>
      <protection locked="0"/>
    </xf>
    <xf numFmtId="0" fontId="31" fillId="2" borderId="53" xfId="4" applyFont="1" applyFill="1" applyBorder="1"/>
    <xf numFmtId="1" fontId="30" fillId="6" borderId="51" xfId="4" applyNumberFormat="1" applyFont="1" applyFill="1" applyBorder="1" applyAlignment="1">
      <alignment horizontal="center"/>
    </xf>
    <xf numFmtId="1" fontId="30" fillId="6" borderId="1" xfId="4" applyNumberFormat="1" applyFont="1" applyFill="1" applyBorder="1" applyAlignment="1">
      <alignment horizontal="center"/>
    </xf>
    <xf numFmtId="2" fontId="30" fillId="6" borderId="1" xfId="4" applyNumberFormat="1" applyFont="1" applyFill="1" applyBorder="1" applyAlignment="1">
      <alignment horizontal="center"/>
    </xf>
    <xf numFmtId="0" fontId="31" fillId="2" borderId="52" xfId="4" applyFont="1" applyFill="1" applyBorder="1"/>
    <xf numFmtId="10" fontId="30" fillId="7" borderId="1" xfId="4" applyNumberFormat="1" applyFont="1" applyFill="1" applyBorder="1" applyAlignment="1">
      <alignment horizontal="center"/>
    </xf>
    <xf numFmtId="164" fontId="30" fillId="2" borderId="0" xfId="4" applyNumberFormat="1" applyFont="1" applyFill="1" applyAlignment="1">
      <alignment horizontal="center"/>
    </xf>
    <xf numFmtId="0" fontId="31" fillId="2" borderId="55" xfId="4" applyFont="1" applyFill="1" applyBorder="1"/>
    <xf numFmtId="0" fontId="31" fillId="2" borderId="54" xfId="4" applyFont="1" applyFill="1" applyBorder="1"/>
    <xf numFmtId="0" fontId="30" fillId="6" borderId="1" xfId="4" applyFont="1" applyFill="1" applyBorder="1" applyAlignment="1">
      <alignment horizontal="center"/>
    </xf>
    <xf numFmtId="0" fontId="30" fillId="2" borderId="2" xfId="4" applyFont="1" applyFill="1" applyBorder="1" applyAlignment="1">
      <alignment horizontal="center"/>
    </xf>
    <xf numFmtId="0" fontId="31" fillId="2" borderId="2" xfId="4" applyFont="1" applyFill="1" applyBorder="1"/>
    <xf numFmtId="0" fontId="31" fillId="2" borderId="56" xfId="4" applyFont="1" applyFill="1" applyBorder="1"/>
    <xf numFmtId="0" fontId="31" fillId="2" borderId="0" xfId="4" applyFont="1" applyFill="1" applyAlignment="1" applyProtection="1">
      <alignment horizontal="left"/>
      <protection locked="0"/>
    </xf>
    <xf numFmtId="0" fontId="31" fillId="2" borderId="0" xfId="4" applyFont="1" applyFill="1" applyProtection="1">
      <protection locked="0"/>
    </xf>
    <xf numFmtId="0" fontId="27" fillId="2" borderId="3" xfId="4" applyFont="1" applyFill="1" applyBorder="1"/>
    <xf numFmtId="0" fontId="27" fillId="2" borderId="0" xfId="4" applyFont="1" applyFill="1" applyAlignment="1">
      <alignment horizontal="center"/>
    </xf>
    <xf numFmtId="10" fontId="27" fillId="2" borderId="3" xfId="4" applyNumberFormat="1" applyFont="1" applyFill="1" applyBorder="1"/>
    <xf numFmtId="0" fontId="25" fillId="2" borderId="0" xfId="4" applyFill="1"/>
    <xf numFmtId="0" fontId="26" fillId="2" borderId="4" xfId="4" applyFont="1" applyFill="1" applyBorder="1" applyAlignment="1">
      <alignment horizontal="center"/>
    </xf>
    <xf numFmtId="0" fontId="26" fillId="2" borderId="4" xfId="4" applyFont="1" applyFill="1" applyBorder="1" applyAlignment="1">
      <alignment horizontal="center"/>
    </xf>
    <xf numFmtId="0" fontId="27" fillId="2" borderId="4" xfId="4" applyFont="1" applyFill="1" applyBorder="1" applyAlignment="1">
      <alignment horizontal="center"/>
    </xf>
    <xf numFmtId="0" fontId="26" fillId="2" borderId="0" xfId="4" applyFont="1" applyFill="1" applyAlignment="1">
      <alignment horizontal="right"/>
    </xf>
    <xf numFmtId="0" fontId="27" fillId="2" borderId="2" xfId="4" applyFont="1" applyFill="1" applyBorder="1"/>
    <xf numFmtId="15" fontId="27" fillId="2" borderId="2" xfId="4" applyNumberFormat="1" applyFont="1" applyFill="1" applyBorder="1"/>
    <xf numFmtId="0" fontId="26" fillId="2" borderId="5" xfId="4" applyFont="1" applyFill="1" applyBorder="1"/>
    <xf numFmtId="15" fontId="26" fillId="2" borderId="5" xfId="4" applyNumberFormat="1" applyFont="1" applyFill="1" applyBorder="1"/>
    <xf numFmtId="0" fontId="27" fillId="2" borderId="5" xfId="4" applyFont="1" applyFill="1" applyBorder="1"/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70" customWidth="1"/>
    <col min="2" max="2" width="18.42578125" style="170" customWidth="1"/>
    <col min="3" max="3" width="14.28515625" style="170" customWidth="1"/>
    <col min="4" max="4" width="15" style="170" customWidth="1"/>
    <col min="5" max="5" width="9.140625" style="170" customWidth="1"/>
    <col min="6" max="6" width="27.85546875" style="170" customWidth="1"/>
    <col min="7" max="7" width="12.28515625" style="170" customWidth="1"/>
    <col min="8" max="8" width="9.140625" style="170" customWidth="1"/>
    <col min="9" max="16384" width="9.140625" style="169"/>
  </cols>
  <sheetData>
    <row r="10" spans="1:7" ht="13.5" customHeight="1" thickBot="1" x14ac:dyDescent="0.35"/>
    <row r="11" spans="1:7" ht="13.5" customHeight="1" thickBot="1" x14ac:dyDescent="0.35">
      <c r="A11" s="217" t="s">
        <v>9</v>
      </c>
      <c r="B11" s="218"/>
      <c r="C11" s="218"/>
      <c r="D11" s="218"/>
      <c r="E11" s="218"/>
      <c r="F11" s="219"/>
      <c r="G11" s="212"/>
    </row>
    <row r="12" spans="1:7" ht="16.5" customHeight="1" x14ac:dyDescent="0.3">
      <c r="A12" s="214" t="s">
        <v>123</v>
      </c>
      <c r="B12" s="214"/>
      <c r="C12" s="214"/>
      <c r="D12" s="214"/>
      <c r="E12" s="214"/>
      <c r="F12" s="214"/>
      <c r="G12" s="211"/>
    </row>
    <row r="14" spans="1:7" ht="16.5" customHeight="1" x14ac:dyDescent="0.3">
      <c r="A14" s="213" t="s">
        <v>10</v>
      </c>
      <c r="B14" s="213"/>
      <c r="C14" s="172" t="s">
        <v>122</v>
      </c>
    </row>
    <row r="15" spans="1:7" ht="16.5" customHeight="1" x14ac:dyDescent="0.3">
      <c r="A15" s="213" t="s">
        <v>11</v>
      </c>
      <c r="B15" s="213"/>
      <c r="C15" s="172" t="s">
        <v>112</v>
      </c>
    </row>
    <row r="16" spans="1:7" ht="16.5" customHeight="1" x14ac:dyDescent="0.3">
      <c r="A16" s="213" t="s">
        <v>12</v>
      </c>
      <c r="B16" s="213"/>
      <c r="C16" s="172" t="s">
        <v>121</v>
      </c>
    </row>
    <row r="17" spans="1:5" ht="16.5" customHeight="1" x14ac:dyDescent="0.3">
      <c r="A17" s="213" t="s">
        <v>13</v>
      </c>
      <c r="B17" s="213"/>
      <c r="C17" s="172" t="s">
        <v>120</v>
      </c>
    </row>
    <row r="18" spans="1:5" ht="16.5" customHeight="1" x14ac:dyDescent="0.3">
      <c r="A18" s="213" t="s">
        <v>14</v>
      </c>
      <c r="B18" s="213"/>
      <c r="C18" s="210" t="s">
        <v>119</v>
      </c>
    </row>
    <row r="19" spans="1:5" ht="16.5" customHeight="1" x14ac:dyDescent="0.3">
      <c r="A19" s="213" t="s">
        <v>15</v>
      </c>
      <c r="B19" s="213"/>
      <c r="C19" s="210" t="e">
        <f>#REF!</f>
        <v>#REF!</v>
      </c>
    </row>
    <row r="20" spans="1:5" ht="16.5" customHeight="1" x14ac:dyDescent="0.3">
      <c r="A20" s="175"/>
      <c r="B20" s="175"/>
      <c r="C20" s="209"/>
    </row>
    <row r="21" spans="1:5" ht="16.5" customHeight="1" x14ac:dyDescent="0.3">
      <c r="A21" s="214" t="s">
        <v>0</v>
      </c>
      <c r="B21" s="214"/>
      <c r="C21" s="208" t="s">
        <v>118</v>
      </c>
      <c r="D21" s="180"/>
    </row>
    <row r="22" spans="1:5" ht="15.75" customHeight="1" thickBot="1" x14ac:dyDescent="0.35">
      <c r="A22" s="220"/>
      <c r="B22" s="220"/>
      <c r="C22" s="207"/>
      <c r="D22" s="220"/>
      <c r="E22" s="220"/>
    </row>
    <row r="23" spans="1:5" ht="33.75" customHeight="1" thickBot="1" x14ac:dyDescent="0.35">
      <c r="C23" s="206" t="s">
        <v>117</v>
      </c>
      <c r="D23" s="189" t="s">
        <v>116</v>
      </c>
      <c r="E23" s="205"/>
    </row>
    <row r="24" spans="1:5" ht="15.75" customHeight="1" x14ac:dyDescent="0.3">
      <c r="C24" s="203">
        <v>1122.47</v>
      </c>
      <c r="D24" s="204">
        <f t="shared" ref="D24:D43" si="0">(C24-$C$46)/$C$46</f>
        <v>-1.3206246725251636E-2</v>
      </c>
      <c r="E24" s="199"/>
    </row>
    <row r="25" spans="1:5" ht="15.75" customHeight="1" x14ac:dyDescent="0.3">
      <c r="C25" s="203">
        <v>1142.08</v>
      </c>
      <c r="D25" s="202">
        <f t="shared" si="0"/>
        <v>4.0334349604216691E-3</v>
      </c>
      <c r="E25" s="199"/>
    </row>
    <row r="26" spans="1:5" ht="15.75" customHeight="1" x14ac:dyDescent="0.3">
      <c r="C26" s="203">
        <v>1129.5999999999999</v>
      </c>
      <c r="D26" s="202">
        <f t="shared" si="0"/>
        <v>-6.9380707732450454E-3</v>
      </c>
      <c r="E26" s="199"/>
    </row>
    <row r="27" spans="1:5" ht="15.75" customHeight="1" x14ac:dyDescent="0.3">
      <c r="C27" s="203">
        <v>1136.81</v>
      </c>
      <c r="D27" s="202">
        <f t="shared" si="0"/>
        <v>-5.9956465627891567E-4</v>
      </c>
      <c r="E27" s="199"/>
    </row>
    <row r="28" spans="1:5" ht="15.75" customHeight="1" x14ac:dyDescent="0.3">
      <c r="C28" s="203">
        <v>1137.97</v>
      </c>
      <c r="D28" s="202">
        <f t="shared" si="0"/>
        <v>4.2022273563248401E-4</v>
      </c>
      <c r="E28" s="199"/>
    </row>
    <row r="29" spans="1:5" ht="15.75" customHeight="1" x14ac:dyDescent="0.3">
      <c r="C29" s="203">
        <v>1151.98</v>
      </c>
      <c r="D29" s="202">
        <f t="shared" si="0"/>
        <v>1.2736792874147737E-2</v>
      </c>
      <c r="E29" s="199"/>
    </row>
    <row r="30" spans="1:5" ht="15.75" customHeight="1" x14ac:dyDescent="0.3">
      <c r="C30" s="203">
        <v>1150.95</v>
      </c>
      <c r="D30" s="202">
        <f t="shared" si="0"/>
        <v>1.183129200029546E-2</v>
      </c>
      <c r="E30" s="199"/>
    </row>
    <row r="31" spans="1:5" ht="15.75" customHeight="1" x14ac:dyDescent="0.3">
      <c r="C31" s="203">
        <v>1130.69</v>
      </c>
      <c r="D31" s="202">
        <f t="shared" si="0"/>
        <v>-5.9798222756730661E-3</v>
      </c>
      <c r="E31" s="199"/>
    </row>
    <row r="32" spans="1:5" ht="15.75" customHeight="1" x14ac:dyDescent="0.3">
      <c r="C32" s="203">
        <v>1129.5999999999999</v>
      </c>
      <c r="D32" s="202">
        <f t="shared" si="0"/>
        <v>-6.9380707732450454E-3</v>
      </c>
      <c r="E32" s="199"/>
    </row>
    <row r="33" spans="1:7" ht="15.75" customHeight="1" x14ac:dyDescent="0.3">
      <c r="C33" s="203">
        <v>1135.03</v>
      </c>
      <c r="D33" s="202">
        <f t="shared" si="0"/>
        <v>-2.1644108266255842E-3</v>
      </c>
      <c r="E33" s="199"/>
    </row>
    <row r="34" spans="1:7" ht="15.75" customHeight="1" x14ac:dyDescent="0.3">
      <c r="C34" s="203">
        <v>1125.2</v>
      </c>
      <c r="D34" s="202">
        <f t="shared" si="0"/>
        <v>-1.080622984601203E-2</v>
      </c>
      <c r="E34" s="199"/>
    </row>
    <row r="35" spans="1:7" ht="15.75" customHeight="1" x14ac:dyDescent="0.3">
      <c r="C35" s="203">
        <v>1139.3800000000001</v>
      </c>
      <c r="D35" s="202">
        <f t="shared" si="0"/>
        <v>1.6597918930420148E-3</v>
      </c>
      <c r="E35" s="199"/>
    </row>
    <row r="36" spans="1:7" ht="15.75" customHeight="1" x14ac:dyDescent="0.3">
      <c r="C36" s="203">
        <v>1125.4000000000001</v>
      </c>
      <c r="D36" s="202">
        <f t="shared" si="0"/>
        <v>-1.0630404433613487E-2</v>
      </c>
      <c r="E36" s="199"/>
    </row>
    <row r="37" spans="1:7" ht="15.75" customHeight="1" x14ac:dyDescent="0.3">
      <c r="C37" s="203">
        <v>1143.68</v>
      </c>
      <c r="D37" s="202">
        <f t="shared" si="0"/>
        <v>5.4400382596098279E-3</v>
      </c>
      <c r="E37" s="199"/>
    </row>
    <row r="38" spans="1:7" ht="15.75" customHeight="1" x14ac:dyDescent="0.3">
      <c r="C38" s="203">
        <v>1127.03</v>
      </c>
      <c r="D38" s="202">
        <f t="shared" si="0"/>
        <v>-9.1974273225657755E-3</v>
      </c>
      <c r="E38" s="199"/>
    </row>
    <row r="39" spans="1:7" ht="15.75" customHeight="1" x14ac:dyDescent="0.3">
      <c r="C39" s="203">
        <v>1145.48</v>
      </c>
      <c r="D39" s="202">
        <f t="shared" si="0"/>
        <v>7.0224669711963306E-3</v>
      </c>
      <c r="E39" s="199"/>
    </row>
    <row r="40" spans="1:7" ht="15.75" customHeight="1" x14ac:dyDescent="0.3">
      <c r="C40" s="203">
        <v>1146.08</v>
      </c>
      <c r="D40" s="202">
        <f t="shared" si="0"/>
        <v>7.5499432083917656E-3</v>
      </c>
      <c r="E40" s="199"/>
    </row>
    <row r="41" spans="1:7" ht="15.75" customHeight="1" x14ac:dyDescent="0.3">
      <c r="C41" s="203">
        <v>1142.28</v>
      </c>
      <c r="D41" s="202">
        <f t="shared" si="0"/>
        <v>4.2092603728202142E-3</v>
      </c>
      <c r="E41" s="199"/>
    </row>
    <row r="42" spans="1:7" ht="15.75" customHeight="1" x14ac:dyDescent="0.3">
      <c r="C42" s="203">
        <v>1142.99</v>
      </c>
      <c r="D42" s="202">
        <f t="shared" si="0"/>
        <v>4.8334405868349379E-3</v>
      </c>
      <c r="E42" s="199"/>
    </row>
    <row r="43" spans="1:7" ht="16.5" customHeight="1" thickBot="1" x14ac:dyDescent="0.35">
      <c r="C43" s="201">
        <v>1145.1400000000001</v>
      </c>
      <c r="D43" s="200">
        <f t="shared" si="0"/>
        <v>6.7235637701189444E-3</v>
      </c>
      <c r="E43" s="199"/>
    </row>
    <row r="44" spans="1:7" ht="16.5" customHeight="1" thickBot="1" x14ac:dyDescent="0.35">
      <c r="C44" s="195"/>
      <c r="D44" s="199"/>
      <c r="E44" s="198"/>
    </row>
    <row r="45" spans="1:7" ht="16.5" customHeight="1" thickBot="1" x14ac:dyDescent="0.35">
      <c r="B45" s="194" t="s">
        <v>115</v>
      </c>
      <c r="C45" s="197">
        <f>SUM(C24:C44)</f>
        <v>22749.84</v>
      </c>
      <c r="D45" s="196"/>
      <c r="E45" s="195"/>
    </row>
    <row r="46" spans="1:7" ht="17.25" customHeight="1" thickBot="1" x14ac:dyDescent="0.35">
      <c r="B46" s="194" t="s">
        <v>114</v>
      </c>
      <c r="C46" s="193">
        <f>AVERAGE(C24:C44)</f>
        <v>1137.492</v>
      </c>
      <c r="E46" s="191"/>
    </row>
    <row r="47" spans="1:7" ht="17.25" customHeight="1" thickBot="1" x14ac:dyDescent="0.35">
      <c r="A47" s="172"/>
      <c r="B47" s="192"/>
      <c r="D47" s="187"/>
      <c r="E47" s="191"/>
    </row>
    <row r="48" spans="1:7" ht="33.75" customHeight="1" thickBot="1" x14ac:dyDescent="0.35">
      <c r="B48" s="190" t="s">
        <v>114</v>
      </c>
      <c r="C48" s="189" t="s">
        <v>113</v>
      </c>
      <c r="D48" s="188"/>
      <c r="G48" s="187"/>
    </row>
    <row r="49" spans="1:6" ht="17.25" customHeight="1" thickBot="1" x14ac:dyDescent="0.35">
      <c r="B49" s="215">
        <f>C46</f>
        <v>1137.492</v>
      </c>
      <c r="C49" s="186">
        <f>-IF(C46&lt;=80,10%,IF(C46&lt;250,7.5%,5%))</f>
        <v>-0.05</v>
      </c>
      <c r="D49" s="184">
        <f>IF(C46&lt;=80,C46*0.9,IF(C46&lt;250,C46*0.925,C46*0.95))</f>
        <v>1080.6173999999999</v>
      </c>
    </row>
    <row r="50" spans="1:6" ht="17.25" customHeight="1" thickBot="1" x14ac:dyDescent="0.35">
      <c r="B50" s="216"/>
      <c r="C50" s="185">
        <f>IF(C46&lt;=80, 10%, IF(C46&lt;250, 7.5%, 5%))</f>
        <v>0.05</v>
      </c>
      <c r="D50" s="184">
        <f>IF(C46&lt;=80, C46*1.1, IF(C46&lt;250, C46*1.075, C46*1.05))</f>
        <v>1194.3666000000001</v>
      </c>
    </row>
    <row r="51" spans="1:6" ht="16.5" customHeight="1" thickBot="1" x14ac:dyDescent="0.35">
      <c r="A51" s="183"/>
      <c r="B51" s="182"/>
      <c r="C51" s="172"/>
      <c r="D51" s="181"/>
      <c r="E51" s="172"/>
      <c r="F51" s="180"/>
    </row>
    <row r="52" spans="1:6" ht="16.5" customHeight="1" x14ac:dyDescent="0.3">
      <c r="A52" s="172"/>
      <c r="B52" s="179" t="s">
        <v>4</v>
      </c>
      <c r="C52" s="179"/>
      <c r="D52" s="177" t="s">
        <v>5</v>
      </c>
      <c r="E52" s="178"/>
      <c r="F52" s="177" t="s">
        <v>6</v>
      </c>
    </row>
    <row r="53" spans="1:6" ht="34.5" customHeight="1" x14ac:dyDescent="0.3">
      <c r="A53" s="175" t="s">
        <v>7</v>
      </c>
      <c r="B53" s="176"/>
      <c r="C53" s="172"/>
      <c r="D53" s="176"/>
      <c r="E53" s="172"/>
      <c r="F53" s="176"/>
    </row>
    <row r="54" spans="1:6" ht="34.5" customHeight="1" x14ac:dyDescent="0.3">
      <c r="A54" s="175" t="s">
        <v>8</v>
      </c>
      <c r="B54" s="173"/>
      <c r="C54" s="174"/>
      <c r="D54" s="173"/>
      <c r="E54" s="172"/>
      <c r="F54" s="171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B27" sqref="B27"/>
    </sheetView>
  </sheetViews>
  <sheetFormatPr defaultRowHeight="13.5" x14ac:dyDescent="0.25"/>
  <cols>
    <col min="1" max="1" width="27.5703125" style="263" customWidth="1"/>
    <col min="2" max="2" width="20.42578125" style="263" customWidth="1"/>
    <col min="3" max="3" width="31.85546875" style="263" customWidth="1"/>
    <col min="4" max="4" width="25.85546875" style="263" customWidth="1"/>
    <col min="5" max="5" width="25.7109375" style="263" customWidth="1"/>
    <col min="6" max="6" width="23.140625" style="263" customWidth="1"/>
    <col min="7" max="7" width="28.42578125" style="263" customWidth="1"/>
    <col min="8" max="8" width="21.5703125" style="263" customWidth="1"/>
    <col min="9" max="9" width="9.140625" style="263" customWidth="1"/>
    <col min="10" max="16384" width="9.140625" style="300"/>
  </cols>
  <sheetData>
    <row r="1" spans="1:6" s="263" customFormat="1" ht="15" customHeight="1" x14ac:dyDescent="0.3">
      <c r="A1" s="262"/>
      <c r="C1" s="264"/>
      <c r="F1" s="264"/>
    </row>
    <row r="2" spans="1:6" s="263" customFormat="1" ht="18.75" customHeight="1" x14ac:dyDescent="0.3">
      <c r="A2" s="265" t="s">
        <v>124</v>
      </c>
      <c r="B2" s="265"/>
      <c r="C2" s="265"/>
      <c r="D2" s="265"/>
      <c r="E2" s="265"/>
    </row>
    <row r="3" spans="1:6" s="263" customFormat="1" ht="16.5" customHeight="1" x14ac:dyDescent="0.3">
      <c r="A3" s="266" t="s">
        <v>0</v>
      </c>
      <c r="B3" s="267" t="s">
        <v>125</v>
      </c>
    </row>
    <row r="4" spans="1:6" s="263" customFormat="1" ht="16.5" customHeight="1" x14ac:dyDescent="0.3">
      <c r="A4" s="268" t="s">
        <v>126</v>
      </c>
      <c r="B4" s="268" t="s">
        <v>127</v>
      </c>
      <c r="D4" s="269"/>
      <c r="E4" s="270"/>
    </row>
    <row r="5" spans="1:6" s="263" customFormat="1" ht="16.5" customHeight="1" x14ac:dyDescent="0.3">
      <c r="A5" s="271" t="s">
        <v>1</v>
      </c>
      <c r="B5" s="271" t="s">
        <v>128</v>
      </c>
      <c r="C5" s="270"/>
      <c r="D5" s="270"/>
      <c r="E5" s="270"/>
    </row>
    <row r="6" spans="1:6" s="263" customFormat="1" ht="16.5" customHeight="1" x14ac:dyDescent="0.3">
      <c r="A6" s="271" t="s">
        <v>2</v>
      </c>
      <c r="B6" s="272">
        <v>99.8</v>
      </c>
      <c r="C6" s="270"/>
      <c r="D6" s="270"/>
      <c r="E6" s="270"/>
    </row>
    <row r="7" spans="1:6" s="263" customFormat="1" ht="16.5" customHeight="1" x14ac:dyDescent="0.3">
      <c r="A7" s="268" t="s">
        <v>129</v>
      </c>
      <c r="B7" s="272">
        <v>9.43</v>
      </c>
      <c r="C7" s="270"/>
      <c r="D7" s="270"/>
      <c r="E7" s="270"/>
    </row>
    <row r="8" spans="1:6" s="263" customFormat="1" ht="16.5" customHeight="1" x14ac:dyDescent="0.3">
      <c r="A8" s="268" t="s">
        <v>130</v>
      </c>
      <c r="B8" s="273">
        <f>B7/10*4/25</f>
        <v>0.15087999999999999</v>
      </c>
      <c r="C8" s="270"/>
      <c r="D8" s="270"/>
      <c r="E8" s="270"/>
    </row>
    <row r="9" spans="1:6" s="263" customFormat="1" ht="15.75" customHeight="1" x14ac:dyDescent="0.25">
      <c r="A9" s="270"/>
      <c r="B9" s="270"/>
      <c r="C9" s="270"/>
      <c r="D9" s="270"/>
      <c r="E9" s="270"/>
    </row>
    <row r="10" spans="1:6" s="263" customFormat="1" ht="16.5" customHeight="1" x14ac:dyDescent="0.3">
      <c r="A10" s="274" t="s">
        <v>131</v>
      </c>
      <c r="B10" s="275" t="s">
        <v>132</v>
      </c>
      <c r="C10" s="274" t="s">
        <v>133</v>
      </c>
      <c r="D10" s="274" t="s">
        <v>134</v>
      </c>
      <c r="E10" s="274" t="s">
        <v>135</v>
      </c>
    </row>
    <row r="11" spans="1:6" s="263" customFormat="1" ht="16.5" customHeight="1" x14ac:dyDescent="0.3">
      <c r="A11" s="276">
        <v>1</v>
      </c>
      <c r="B11" s="277">
        <v>1696955</v>
      </c>
      <c r="C11" s="277">
        <v>7513</v>
      </c>
      <c r="D11" s="278">
        <v>1.18</v>
      </c>
      <c r="E11" s="279">
        <v>2.95</v>
      </c>
    </row>
    <row r="12" spans="1:6" s="263" customFormat="1" ht="16.5" customHeight="1" x14ac:dyDescent="0.3">
      <c r="A12" s="276">
        <v>2</v>
      </c>
      <c r="B12" s="277">
        <v>1690481</v>
      </c>
      <c r="C12" s="277">
        <v>7544</v>
      </c>
      <c r="D12" s="278">
        <v>1.18</v>
      </c>
      <c r="E12" s="278">
        <v>2.95</v>
      </c>
    </row>
    <row r="13" spans="1:6" s="263" customFormat="1" ht="16.5" customHeight="1" x14ac:dyDescent="0.3">
      <c r="A13" s="276">
        <v>3</v>
      </c>
      <c r="B13" s="277">
        <v>1693205</v>
      </c>
      <c r="C13" s="277">
        <v>7544</v>
      </c>
      <c r="D13" s="278">
        <v>1.18</v>
      </c>
      <c r="E13" s="278">
        <v>2.95</v>
      </c>
    </row>
    <row r="14" spans="1:6" s="263" customFormat="1" ht="16.5" customHeight="1" x14ac:dyDescent="0.3">
      <c r="A14" s="276">
        <v>4</v>
      </c>
      <c r="B14" s="277">
        <v>1691056</v>
      </c>
      <c r="C14" s="277">
        <v>7551</v>
      </c>
      <c r="D14" s="278">
        <v>1.17</v>
      </c>
      <c r="E14" s="278">
        <v>2.95</v>
      </c>
    </row>
    <row r="15" spans="1:6" s="263" customFormat="1" ht="16.5" customHeight="1" x14ac:dyDescent="0.3">
      <c r="A15" s="276">
        <v>5</v>
      </c>
      <c r="B15" s="277">
        <v>1700352</v>
      </c>
      <c r="C15" s="277">
        <v>7457</v>
      </c>
      <c r="D15" s="278">
        <v>1.17</v>
      </c>
      <c r="E15" s="278">
        <v>2.95</v>
      </c>
    </row>
    <row r="16" spans="1:6" s="263" customFormat="1" ht="16.5" customHeight="1" x14ac:dyDescent="0.3">
      <c r="A16" s="276">
        <v>6</v>
      </c>
      <c r="B16" s="277">
        <v>1703083</v>
      </c>
      <c r="C16" s="280">
        <v>7506</v>
      </c>
      <c r="D16" s="281">
        <v>1.17</v>
      </c>
      <c r="E16" s="281">
        <v>2.95</v>
      </c>
    </row>
    <row r="17" spans="1:7" s="263" customFormat="1" ht="16.5" customHeight="1" x14ac:dyDescent="0.3">
      <c r="A17" s="282" t="s">
        <v>136</v>
      </c>
      <c r="B17" s="283">
        <f>AVERAGE(B11:B16)</f>
        <v>1695855.3333333333</v>
      </c>
      <c r="C17" s="284">
        <f>AVERAGE(C11:C16)</f>
        <v>7519.166666666667</v>
      </c>
      <c r="D17" s="285">
        <f>AVERAGE(D11:D16)</f>
        <v>1.175</v>
      </c>
      <c r="E17" s="285">
        <f>AVERAGE(E11:E16)</f>
        <v>2.9499999999999997</v>
      </c>
    </row>
    <row r="18" spans="1:7" s="263" customFormat="1" ht="16.5" customHeight="1" x14ac:dyDescent="0.3">
      <c r="A18" s="286" t="s">
        <v>137</v>
      </c>
      <c r="B18" s="287">
        <f>(STDEV(B11:B16)/B17)</f>
        <v>3.0367843741427574E-3</v>
      </c>
      <c r="C18" s="288"/>
      <c r="D18" s="288"/>
      <c r="E18" s="289"/>
    </row>
    <row r="19" spans="1:7" s="263" customFormat="1" ht="16.5" customHeight="1" x14ac:dyDescent="0.3">
      <c r="A19" s="290" t="s">
        <v>3</v>
      </c>
      <c r="B19" s="291">
        <f>COUNT(B11:B16)</f>
        <v>6</v>
      </c>
      <c r="C19" s="292"/>
      <c r="D19" s="293"/>
      <c r="E19" s="294"/>
    </row>
    <row r="20" spans="1:7" s="263" customFormat="1" ht="15.75" customHeight="1" x14ac:dyDescent="0.25">
      <c r="A20" s="270"/>
      <c r="B20" s="270"/>
      <c r="C20" s="270"/>
      <c r="D20" s="270"/>
      <c r="E20" s="270"/>
    </row>
    <row r="21" spans="1:7" s="263" customFormat="1" ht="16.5" customHeight="1" x14ac:dyDescent="0.3">
      <c r="A21" s="271" t="s">
        <v>138</v>
      </c>
      <c r="B21" s="295" t="s">
        <v>139</v>
      </c>
      <c r="C21" s="296"/>
      <c r="D21" s="296"/>
      <c r="E21" s="296"/>
    </row>
    <row r="22" spans="1:7" s="263" customFormat="1" ht="16.5" customHeight="1" x14ac:dyDescent="0.3">
      <c r="A22" s="271"/>
      <c r="B22" s="295" t="s">
        <v>140</v>
      </c>
      <c r="C22" s="296"/>
      <c r="D22" s="296"/>
      <c r="E22" s="296"/>
    </row>
    <row r="23" spans="1:7" s="263" customFormat="1" ht="16.5" customHeight="1" x14ac:dyDescent="0.3">
      <c r="A23" s="271"/>
      <c r="B23" s="295" t="s">
        <v>141</v>
      </c>
      <c r="C23" s="296"/>
      <c r="D23" s="296"/>
      <c r="E23" s="296"/>
    </row>
    <row r="24" spans="1:7" s="263" customFormat="1" ht="15.75" customHeight="1" x14ac:dyDescent="0.25">
      <c r="A24" s="270"/>
      <c r="B24" s="270"/>
      <c r="C24" s="270"/>
      <c r="D24" s="270"/>
      <c r="E24" s="270"/>
    </row>
    <row r="25" spans="1:7" s="263" customFormat="1" ht="14.25" customHeight="1" thickBot="1" x14ac:dyDescent="0.3">
      <c r="A25" s="297"/>
      <c r="B25" s="298"/>
      <c r="D25" s="299"/>
      <c r="F25" s="300"/>
      <c r="G25" s="300"/>
    </row>
    <row r="26" spans="1:7" s="263" customFormat="1" ht="15" customHeight="1" x14ac:dyDescent="0.3">
      <c r="B26" s="301" t="s">
        <v>4</v>
      </c>
      <c r="C26" s="301"/>
      <c r="E26" s="302" t="s">
        <v>5</v>
      </c>
      <c r="F26" s="303"/>
      <c r="G26" s="302" t="s">
        <v>6</v>
      </c>
    </row>
    <row r="27" spans="1:7" s="263" customFormat="1" ht="15" customHeight="1" x14ac:dyDescent="0.3">
      <c r="A27" s="304" t="s">
        <v>7</v>
      </c>
      <c r="B27" s="305" t="s">
        <v>143</v>
      </c>
      <c r="C27" s="305"/>
      <c r="E27" s="306">
        <v>42723</v>
      </c>
      <c r="G27" s="305"/>
    </row>
    <row r="28" spans="1:7" s="263" customFormat="1" ht="15" customHeight="1" x14ac:dyDescent="0.3">
      <c r="A28" s="304" t="s">
        <v>8</v>
      </c>
      <c r="B28" s="307" t="s">
        <v>142</v>
      </c>
      <c r="C28" s="307"/>
      <c r="E28" s="308">
        <v>42817</v>
      </c>
      <c r="G28" s="30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topLeftCell="A13" zoomScale="60" zoomScaleNormal="100" workbookViewId="0">
      <selection activeCell="B27" sqref="B27"/>
    </sheetView>
  </sheetViews>
  <sheetFormatPr defaultRowHeight="13.5" x14ac:dyDescent="0.25"/>
  <cols>
    <col min="1" max="1" width="27.5703125" style="263" customWidth="1"/>
    <col min="2" max="2" width="20.42578125" style="263" customWidth="1"/>
    <col min="3" max="3" width="31.85546875" style="263" customWidth="1"/>
    <col min="4" max="4" width="25.85546875" style="263" customWidth="1"/>
    <col min="5" max="5" width="25.7109375" style="263" customWidth="1"/>
    <col min="6" max="6" width="23.140625" style="263" customWidth="1"/>
    <col min="7" max="7" width="28.42578125" style="263" customWidth="1"/>
    <col min="8" max="8" width="21.5703125" style="263" customWidth="1"/>
    <col min="9" max="9" width="9.140625" style="263" customWidth="1"/>
    <col min="10" max="16384" width="9.140625" style="300"/>
  </cols>
  <sheetData>
    <row r="1" spans="1:6" s="263" customFormat="1" ht="15" customHeight="1" x14ac:dyDescent="0.3">
      <c r="A1" s="262"/>
      <c r="C1" s="264"/>
      <c r="F1" s="264"/>
    </row>
    <row r="2" spans="1:6" s="263" customFormat="1" ht="18.75" customHeight="1" x14ac:dyDescent="0.3">
      <c r="A2" s="265" t="s">
        <v>124</v>
      </c>
      <c r="B2" s="265"/>
      <c r="C2" s="265"/>
      <c r="D2" s="265"/>
      <c r="E2" s="265"/>
    </row>
    <row r="3" spans="1:6" s="263" customFormat="1" ht="16.5" customHeight="1" x14ac:dyDescent="0.3">
      <c r="A3" s="266" t="s">
        <v>0</v>
      </c>
      <c r="B3" s="267" t="s">
        <v>125</v>
      </c>
    </row>
    <row r="4" spans="1:6" s="263" customFormat="1" ht="16.5" customHeight="1" x14ac:dyDescent="0.3">
      <c r="A4" s="268" t="s">
        <v>126</v>
      </c>
      <c r="B4" s="268" t="s">
        <v>127</v>
      </c>
      <c r="D4" s="269"/>
      <c r="E4" s="270"/>
    </row>
    <row r="5" spans="1:6" s="263" customFormat="1" ht="16.5" customHeight="1" x14ac:dyDescent="0.3">
      <c r="A5" s="271" t="s">
        <v>1</v>
      </c>
      <c r="B5" s="271" t="s">
        <v>108</v>
      </c>
      <c r="C5" s="270"/>
      <c r="D5" s="270"/>
      <c r="E5" s="270"/>
    </row>
    <row r="6" spans="1:6" s="263" customFormat="1" ht="16.5" customHeight="1" x14ac:dyDescent="0.3">
      <c r="A6" s="271" t="s">
        <v>2</v>
      </c>
      <c r="B6" s="272">
        <v>99</v>
      </c>
      <c r="C6" s="270"/>
      <c r="D6" s="270"/>
      <c r="E6" s="270"/>
    </row>
    <row r="7" spans="1:6" s="263" customFormat="1" ht="16.5" customHeight="1" x14ac:dyDescent="0.3">
      <c r="A7" s="268" t="s">
        <v>129</v>
      </c>
      <c r="B7" s="272">
        <v>14.85</v>
      </c>
      <c r="C7" s="270"/>
      <c r="D7" s="270"/>
      <c r="E7" s="270"/>
    </row>
    <row r="8" spans="1:6" s="263" customFormat="1" ht="16.5" customHeight="1" x14ac:dyDescent="0.3">
      <c r="A8" s="268" t="s">
        <v>130</v>
      </c>
      <c r="B8" s="273">
        <f>B7/10*4/25</f>
        <v>0.23759999999999998</v>
      </c>
      <c r="C8" s="270"/>
      <c r="D8" s="270"/>
      <c r="E8" s="270"/>
    </row>
    <row r="9" spans="1:6" s="263" customFormat="1" ht="15.75" customHeight="1" x14ac:dyDescent="0.25">
      <c r="A9" s="270"/>
      <c r="B9" s="270"/>
      <c r="C9" s="270"/>
      <c r="D9" s="270"/>
      <c r="E9" s="270"/>
    </row>
    <row r="10" spans="1:6" s="263" customFormat="1" ht="16.5" customHeight="1" x14ac:dyDescent="0.3">
      <c r="A10" s="274" t="s">
        <v>131</v>
      </c>
      <c r="B10" s="275" t="s">
        <v>132</v>
      </c>
      <c r="C10" s="274" t="s">
        <v>133</v>
      </c>
      <c r="D10" s="274" t="s">
        <v>134</v>
      </c>
      <c r="E10" s="274" t="s">
        <v>135</v>
      </c>
    </row>
    <row r="11" spans="1:6" s="263" customFormat="1" ht="16.5" customHeight="1" x14ac:dyDescent="0.3">
      <c r="A11" s="276">
        <v>1</v>
      </c>
      <c r="B11" s="277">
        <v>2362231</v>
      </c>
      <c r="C11" s="277">
        <v>8066</v>
      </c>
      <c r="D11" s="278">
        <v>1.1299999999999999</v>
      </c>
      <c r="E11" s="279">
        <v>4.2300000000000004</v>
      </c>
    </row>
    <row r="12" spans="1:6" s="263" customFormat="1" ht="16.5" customHeight="1" x14ac:dyDescent="0.3">
      <c r="A12" s="276">
        <v>2</v>
      </c>
      <c r="B12" s="277">
        <v>2362827</v>
      </c>
      <c r="C12" s="277">
        <v>8032</v>
      </c>
      <c r="D12" s="278">
        <v>1.1299999999999999</v>
      </c>
      <c r="E12" s="278">
        <v>4.2300000000000004</v>
      </c>
    </row>
    <row r="13" spans="1:6" s="263" customFormat="1" ht="16.5" customHeight="1" x14ac:dyDescent="0.3">
      <c r="A13" s="276">
        <v>3</v>
      </c>
      <c r="B13" s="277">
        <v>2355768</v>
      </c>
      <c r="C13" s="277">
        <v>8096</v>
      </c>
      <c r="D13" s="278">
        <v>1.1299999999999999</v>
      </c>
      <c r="E13" s="278">
        <v>4.2300000000000004</v>
      </c>
    </row>
    <row r="14" spans="1:6" s="263" customFormat="1" ht="16.5" customHeight="1" x14ac:dyDescent="0.3">
      <c r="A14" s="276">
        <v>4</v>
      </c>
      <c r="B14" s="277">
        <v>2353370</v>
      </c>
      <c r="C14" s="277">
        <v>8124</v>
      </c>
      <c r="D14" s="278">
        <v>1.1200000000000001</v>
      </c>
      <c r="E14" s="278">
        <v>4.2300000000000004</v>
      </c>
    </row>
    <row r="15" spans="1:6" s="263" customFormat="1" ht="16.5" customHeight="1" x14ac:dyDescent="0.3">
      <c r="A15" s="276">
        <v>5</v>
      </c>
      <c r="B15" s="277">
        <v>2355817</v>
      </c>
      <c r="C15" s="277">
        <v>8112</v>
      </c>
      <c r="D15" s="278">
        <v>1.1200000000000001</v>
      </c>
      <c r="E15" s="278">
        <v>4.2300000000000004</v>
      </c>
    </row>
    <row r="16" spans="1:6" s="263" customFormat="1" ht="16.5" customHeight="1" x14ac:dyDescent="0.3">
      <c r="A16" s="276">
        <v>6</v>
      </c>
      <c r="B16" s="277">
        <v>2359169</v>
      </c>
      <c r="C16" s="280">
        <v>8144</v>
      </c>
      <c r="D16" s="281">
        <v>1.1200000000000001</v>
      </c>
      <c r="E16" s="281">
        <v>4.24</v>
      </c>
    </row>
    <row r="17" spans="1:7" s="263" customFormat="1" ht="16.5" customHeight="1" x14ac:dyDescent="0.3">
      <c r="A17" s="282" t="s">
        <v>136</v>
      </c>
      <c r="B17" s="283">
        <f>AVERAGE(B11:B16)</f>
        <v>2358197</v>
      </c>
      <c r="C17" s="284">
        <f>AVERAGE(C11:C16)</f>
        <v>8095.666666666667</v>
      </c>
      <c r="D17" s="285">
        <f>AVERAGE(D11:D16)</f>
        <v>1.125</v>
      </c>
      <c r="E17" s="285">
        <f>AVERAGE(E11:E16)</f>
        <v>4.2316666666666665</v>
      </c>
    </row>
    <row r="18" spans="1:7" s="263" customFormat="1" ht="16.5" customHeight="1" x14ac:dyDescent="0.3">
      <c r="A18" s="286" t="s">
        <v>137</v>
      </c>
      <c r="B18" s="287">
        <f>(STDEV(B11:B16)/B17)</f>
        <v>1.6260553743104084E-3</v>
      </c>
      <c r="C18" s="288"/>
      <c r="D18" s="288"/>
      <c r="E18" s="289"/>
    </row>
    <row r="19" spans="1:7" s="263" customFormat="1" ht="16.5" customHeight="1" x14ac:dyDescent="0.3">
      <c r="A19" s="290" t="s">
        <v>3</v>
      </c>
      <c r="B19" s="291">
        <f>COUNT(B11:B16)</f>
        <v>6</v>
      </c>
      <c r="C19" s="292"/>
      <c r="D19" s="293"/>
      <c r="E19" s="294"/>
    </row>
    <row r="20" spans="1:7" s="263" customFormat="1" ht="15.75" customHeight="1" x14ac:dyDescent="0.25">
      <c r="A20" s="270"/>
      <c r="B20" s="270"/>
      <c r="C20" s="270"/>
      <c r="D20" s="270"/>
      <c r="E20" s="270"/>
    </row>
    <row r="21" spans="1:7" s="263" customFormat="1" ht="16.5" customHeight="1" x14ac:dyDescent="0.3">
      <c r="A21" s="271" t="s">
        <v>138</v>
      </c>
      <c r="B21" s="295" t="s">
        <v>139</v>
      </c>
      <c r="C21" s="296"/>
      <c r="D21" s="296"/>
      <c r="E21" s="296"/>
    </row>
    <row r="22" spans="1:7" s="263" customFormat="1" ht="16.5" customHeight="1" x14ac:dyDescent="0.3">
      <c r="A22" s="271"/>
      <c r="B22" s="295" t="s">
        <v>140</v>
      </c>
      <c r="C22" s="296"/>
      <c r="D22" s="296"/>
      <c r="E22" s="296"/>
    </row>
    <row r="23" spans="1:7" s="263" customFormat="1" ht="16.5" customHeight="1" x14ac:dyDescent="0.3">
      <c r="A23" s="271"/>
      <c r="B23" s="295" t="s">
        <v>141</v>
      </c>
      <c r="C23" s="296"/>
      <c r="D23" s="296"/>
      <c r="E23" s="296"/>
    </row>
    <row r="24" spans="1:7" s="263" customFormat="1" ht="15.75" customHeight="1" x14ac:dyDescent="0.25">
      <c r="A24" s="270"/>
      <c r="B24" s="270"/>
      <c r="C24" s="270"/>
      <c r="D24" s="270"/>
      <c r="E24" s="270"/>
    </row>
    <row r="25" spans="1:7" s="263" customFormat="1" ht="14.25" customHeight="1" thickBot="1" x14ac:dyDescent="0.3">
      <c r="A25" s="297"/>
      <c r="B25" s="298"/>
      <c r="D25" s="299"/>
      <c r="F25" s="300"/>
      <c r="G25" s="300"/>
    </row>
    <row r="26" spans="1:7" s="263" customFormat="1" ht="15" customHeight="1" x14ac:dyDescent="0.3">
      <c r="B26" s="301" t="s">
        <v>4</v>
      </c>
      <c r="C26" s="301"/>
      <c r="E26" s="302" t="s">
        <v>5</v>
      </c>
      <c r="F26" s="303"/>
      <c r="G26" s="302" t="s">
        <v>6</v>
      </c>
    </row>
    <row r="27" spans="1:7" s="263" customFormat="1" ht="15" customHeight="1" x14ac:dyDescent="0.3">
      <c r="A27" s="304" t="s">
        <v>7</v>
      </c>
      <c r="B27" s="305" t="s">
        <v>144</v>
      </c>
      <c r="C27" s="305"/>
      <c r="E27" s="306">
        <v>42723</v>
      </c>
      <c r="G27" s="305"/>
    </row>
    <row r="28" spans="1:7" s="263" customFormat="1" ht="15" customHeight="1" x14ac:dyDescent="0.3">
      <c r="A28" s="304" t="s">
        <v>8</v>
      </c>
      <c r="B28" s="307" t="s">
        <v>142</v>
      </c>
      <c r="C28" s="307"/>
      <c r="E28" s="308">
        <v>42817</v>
      </c>
      <c r="G28" s="30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topLeftCell="A10" zoomScale="60" zoomScaleNormal="100" workbookViewId="0">
      <selection activeCell="B27" sqref="B27"/>
    </sheetView>
  </sheetViews>
  <sheetFormatPr defaultRowHeight="13.5" x14ac:dyDescent="0.25"/>
  <cols>
    <col min="1" max="1" width="27.5703125" style="263" customWidth="1"/>
    <col min="2" max="2" width="20.42578125" style="263" customWidth="1"/>
    <col min="3" max="3" width="31.85546875" style="263" customWidth="1"/>
    <col min="4" max="4" width="25.85546875" style="263" customWidth="1"/>
    <col min="5" max="5" width="25.7109375" style="263" customWidth="1"/>
    <col min="6" max="6" width="23.140625" style="263" customWidth="1"/>
    <col min="7" max="7" width="28.42578125" style="263" customWidth="1"/>
    <col min="8" max="8" width="21.5703125" style="263" customWidth="1"/>
    <col min="9" max="9" width="9.140625" style="263" customWidth="1"/>
    <col min="10" max="16384" width="9.140625" style="300"/>
  </cols>
  <sheetData>
    <row r="1" spans="1:6" s="263" customFormat="1" ht="15" customHeight="1" x14ac:dyDescent="0.3">
      <c r="A1" s="262"/>
      <c r="C1" s="264"/>
      <c r="F1" s="264"/>
    </row>
    <row r="2" spans="1:6" s="263" customFormat="1" ht="18.75" customHeight="1" x14ac:dyDescent="0.3">
      <c r="A2" s="265" t="s">
        <v>124</v>
      </c>
      <c r="B2" s="265"/>
      <c r="C2" s="265"/>
      <c r="D2" s="265"/>
      <c r="E2" s="265"/>
    </row>
    <row r="3" spans="1:6" s="263" customFormat="1" ht="16.5" customHeight="1" x14ac:dyDescent="0.3">
      <c r="A3" s="266" t="s">
        <v>0</v>
      </c>
      <c r="B3" s="267" t="s">
        <v>125</v>
      </c>
    </row>
    <row r="4" spans="1:6" s="263" customFormat="1" ht="16.5" customHeight="1" x14ac:dyDescent="0.3">
      <c r="A4" s="268" t="s">
        <v>126</v>
      </c>
      <c r="B4" s="268" t="s">
        <v>127</v>
      </c>
      <c r="D4" s="269"/>
      <c r="E4" s="270"/>
    </row>
    <row r="5" spans="1:6" s="263" customFormat="1" ht="16.5" customHeight="1" x14ac:dyDescent="0.3">
      <c r="A5" s="271" t="s">
        <v>1</v>
      </c>
      <c r="B5" s="271" t="s">
        <v>111</v>
      </c>
      <c r="C5" s="270"/>
      <c r="D5" s="270"/>
      <c r="E5" s="270"/>
    </row>
    <row r="6" spans="1:6" s="263" customFormat="1" ht="16.5" customHeight="1" x14ac:dyDescent="0.3">
      <c r="A6" s="271" t="s">
        <v>2</v>
      </c>
      <c r="B6" s="272">
        <v>98.8</v>
      </c>
      <c r="C6" s="270"/>
      <c r="D6" s="270"/>
      <c r="E6" s="270"/>
    </row>
    <row r="7" spans="1:6" s="263" customFormat="1" ht="16.5" customHeight="1" x14ac:dyDescent="0.3">
      <c r="A7" s="268" t="s">
        <v>129</v>
      </c>
      <c r="B7" s="272">
        <v>9.58</v>
      </c>
      <c r="C7" s="270"/>
      <c r="D7" s="270"/>
      <c r="E7" s="270"/>
    </row>
    <row r="8" spans="1:6" s="263" customFormat="1" ht="16.5" customHeight="1" x14ac:dyDescent="0.3">
      <c r="A8" s="268" t="s">
        <v>130</v>
      </c>
      <c r="B8" s="273">
        <f>B7/10*4/25</f>
        <v>0.15328</v>
      </c>
      <c r="C8" s="270"/>
      <c r="D8" s="270"/>
      <c r="E8" s="270"/>
    </row>
    <row r="9" spans="1:6" s="263" customFormat="1" ht="15.75" customHeight="1" x14ac:dyDescent="0.25">
      <c r="A9" s="270"/>
      <c r="B9" s="270"/>
      <c r="C9" s="270"/>
      <c r="D9" s="270"/>
      <c r="E9" s="270"/>
    </row>
    <row r="10" spans="1:6" s="263" customFormat="1" ht="16.5" customHeight="1" x14ac:dyDescent="0.3">
      <c r="A10" s="274" t="s">
        <v>131</v>
      </c>
      <c r="B10" s="275" t="s">
        <v>132</v>
      </c>
      <c r="C10" s="274" t="s">
        <v>133</v>
      </c>
      <c r="D10" s="274" t="s">
        <v>134</v>
      </c>
      <c r="E10" s="274" t="s">
        <v>135</v>
      </c>
    </row>
    <row r="11" spans="1:6" s="263" customFormat="1" ht="16.5" customHeight="1" x14ac:dyDescent="0.3">
      <c r="A11" s="276">
        <v>1</v>
      </c>
      <c r="B11" s="277">
        <v>1120277</v>
      </c>
      <c r="C11" s="277">
        <v>8039</v>
      </c>
      <c r="D11" s="278">
        <v>1.08</v>
      </c>
      <c r="E11" s="279">
        <v>7.68</v>
      </c>
    </row>
    <row r="12" spans="1:6" s="263" customFormat="1" ht="16.5" customHeight="1" x14ac:dyDescent="0.3">
      <c r="A12" s="276">
        <v>2</v>
      </c>
      <c r="B12" s="277">
        <v>1116626</v>
      </c>
      <c r="C12" s="277">
        <v>8144</v>
      </c>
      <c r="D12" s="278">
        <v>1.08</v>
      </c>
      <c r="E12" s="278">
        <v>7.68</v>
      </c>
    </row>
    <row r="13" spans="1:6" s="263" customFormat="1" ht="16.5" customHeight="1" x14ac:dyDescent="0.3">
      <c r="A13" s="276">
        <v>3</v>
      </c>
      <c r="B13" s="277">
        <v>1118355</v>
      </c>
      <c r="C13" s="277">
        <v>8047</v>
      </c>
      <c r="D13" s="278">
        <v>1.08</v>
      </c>
      <c r="E13" s="278">
        <v>7.68</v>
      </c>
    </row>
    <row r="14" spans="1:6" s="263" customFormat="1" ht="16.5" customHeight="1" x14ac:dyDescent="0.3">
      <c r="A14" s="276">
        <v>4</v>
      </c>
      <c r="B14" s="277">
        <v>1116863</v>
      </c>
      <c r="C14" s="277">
        <v>8094</v>
      </c>
      <c r="D14" s="278">
        <v>1.08</v>
      </c>
      <c r="E14" s="278">
        <v>7.68</v>
      </c>
    </row>
    <row r="15" spans="1:6" s="263" customFormat="1" ht="16.5" customHeight="1" x14ac:dyDescent="0.3">
      <c r="A15" s="276">
        <v>5</v>
      </c>
      <c r="B15" s="277">
        <v>1118089</v>
      </c>
      <c r="C15" s="277">
        <v>8078</v>
      </c>
      <c r="D15" s="278">
        <v>1.08</v>
      </c>
      <c r="E15" s="278">
        <v>7.68</v>
      </c>
    </row>
    <row r="16" spans="1:6" s="263" customFormat="1" ht="16.5" customHeight="1" x14ac:dyDescent="0.3">
      <c r="A16" s="276">
        <v>6</v>
      </c>
      <c r="B16" s="277">
        <v>1123608</v>
      </c>
      <c r="C16" s="280">
        <v>8024</v>
      </c>
      <c r="D16" s="281">
        <v>1.08</v>
      </c>
      <c r="E16" s="281">
        <v>7.68</v>
      </c>
    </row>
    <row r="17" spans="1:7" s="263" customFormat="1" ht="16.5" customHeight="1" x14ac:dyDescent="0.3">
      <c r="A17" s="282" t="s">
        <v>136</v>
      </c>
      <c r="B17" s="283">
        <f>AVERAGE(B11:B16)</f>
        <v>1118969.6666666667</v>
      </c>
      <c r="C17" s="284">
        <f>AVERAGE(C11:C16)</f>
        <v>8071</v>
      </c>
      <c r="D17" s="285">
        <f>AVERAGE(D11:D16)</f>
        <v>1.08</v>
      </c>
      <c r="E17" s="285">
        <f>AVERAGE(E11:E16)</f>
        <v>7.68</v>
      </c>
    </row>
    <row r="18" spans="1:7" s="263" customFormat="1" ht="16.5" customHeight="1" x14ac:dyDescent="0.3">
      <c r="A18" s="286" t="s">
        <v>137</v>
      </c>
      <c r="B18" s="287">
        <f>(STDEV(B11:B16)/B17)</f>
        <v>2.340943802736617E-3</v>
      </c>
      <c r="C18" s="288"/>
      <c r="D18" s="288"/>
      <c r="E18" s="289"/>
    </row>
    <row r="19" spans="1:7" s="263" customFormat="1" ht="16.5" customHeight="1" x14ac:dyDescent="0.3">
      <c r="A19" s="290" t="s">
        <v>3</v>
      </c>
      <c r="B19" s="291">
        <f>COUNT(B11:B16)</f>
        <v>6</v>
      </c>
      <c r="C19" s="292"/>
      <c r="D19" s="293"/>
      <c r="E19" s="294"/>
    </row>
    <row r="20" spans="1:7" s="263" customFormat="1" ht="15.75" customHeight="1" x14ac:dyDescent="0.25">
      <c r="A20" s="270"/>
      <c r="B20" s="270"/>
      <c r="C20" s="270"/>
      <c r="D20" s="270"/>
      <c r="E20" s="270"/>
    </row>
    <row r="21" spans="1:7" s="263" customFormat="1" ht="16.5" customHeight="1" x14ac:dyDescent="0.3">
      <c r="A21" s="271" t="s">
        <v>138</v>
      </c>
      <c r="B21" s="295" t="s">
        <v>139</v>
      </c>
      <c r="C21" s="296"/>
      <c r="D21" s="296"/>
      <c r="E21" s="296"/>
    </row>
    <row r="22" spans="1:7" s="263" customFormat="1" ht="16.5" customHeight="1" x14ac:dyDescent="0.3">
      <c r="A22" s="271"/>
      <c r="B22" s="295" t="s">
        <v>140</v>
      </c>
      <c r="C22" s="296"/>
      <c r="D22" s="296"/>
      <c r="E22" s="296"/>
    </row>
    <row r="23" spans="1:7" s="263" customFormat="1" ht="16.5" customHeight="1" x14ac:dyDescent="0.3">
      <c r="A23" s="271"/>
      <c r="B23" s="295" t="s">
        <v>141</v>
      </c>
      <c r="C23" s="296"/>
      <c r="D23" s="296"/>
      <c r="E23" s="296"/>
    </row>
    <row r="24" spans="1:7" s="263" customFormat="1" ht="15.75" customHeight="1" x14ac:dyDescent="0.25">
      <c r="A24" s="270"/>
      <c r="B24" s="270"/>
      <c r="C24" s="270"/>
      <c r="D24" s="270"/>
      <c r="E24" s="270"/>
    </row>
    <row r="25" spans="1:7" s="263" customFormat="1" ht="14.25" customHeight="1" thickBot="1" x14ac:dyDescent="0.3">
      <c r="A25" s="297"/>
      <c r="B25" s="298"/>
      <c r="D25" s="299"/>
      <c r="F25" s="300"/>
      <c r="G25" s="300"/>
    </row>
    <row r="26" spans="1:7" s="263" customFormat="1" ht="15" customHeight="1" x14ac:dyDescent="0.3">
      <c r="B26" s="301" t="s">
        <v>4</v>
      </c>
      <c r="C26" s="301"/>
      <c r="E26" s="302" t="s">
        <v>5</v>
      </c>
      <c r="F26" s="303"/>
      <c r="G26" s="302" t="s">
        <v>6</v>
      </c>
    </row>
    <row r="27" spans="1:7" s="263" customFormat="1" ht="15" customHeight="1" x14ac:dyDescent="0.3">
      <c r="A27" s="304" t="s">
        <v>7</v>
      </c>
      <c r="B27" s="305" t="s">
        <v>144</v>
      </c>
      <c r="C27" s="305"/>
      <c r="E27" s="306">
        <v>42723</v>
      </c>
      <c r="G27" s="305"/>
    </row>
    <row r="28" spans="1:7" s="263" customFormat="1" ht="15" customHeight="1" x14ac:dyDescent="0.3">
      <c r="A28" s="304" t="s">
        <v>8</v>
      </c>
      <c r="B28" s="307" t="s">
        <v>142</v>
      </c>
      <c r="C28" s="307"/>
      <c r="E28" s="308">
        <v>42817</v>
      </c>
      <c r="G28" s="30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44" workbookViewId="0">
      <selection activeCell="C117" sqref="C11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"/>
  </cols>
  <sheetData>
    <row r="1" spans="1:9" ht="18.75" customHeight="1" x14ac:dyDescent="0.25">
      <c r="A1" s="253" t="s">
        <v>16</v>
      </c>
      <c r="B1" s="253"/>
      <c r="C1" s="253"/>
      <c r="D1" s="253"/>
      <c r="E1" s="253"/>
      <c r="F1" s="253"/>
      <c r="G1" s="253"/>
      <c r="H1" s="253"/>
      <c r="I1" s="253"/>
    </row>
    <row r="2" spans="1:9" ht="18.75" customHeight="1" x14ac:dyDescent="0.25">
      <c r="A2" s="253"/>
      <c r="B2" s="253"/>
      <c r="C2" s="253"/>
      <c r="D2" s="253"/>
      <c r="E2" s="253"/>
      <c r="F2" s="253"/>
      <c r="G2" s="253"/>
      <c r="H2" s="253"/>
      <c r="I2" s="253"/>
    </row>
    <row r="3" spans="1:9" ht="18.7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</row>
    <row r="4" spans="1:9" ht="18.75" customHeight="1" x14ac:dyDescent="0.25">
      <c r="A4" s="253"/>
      <c r="B4" s="253"/>
      <c r="C4" s="253"/>
      <c r="D4" s="253"/>
      <c r="E4" s="253"/>
      <c r="F4" s="253"/>
      <c r="G4" s="253"/>
      <c r="H4" s="253"/>
      <c r="I4" s="253"/>
    </row>
    <row r="5" spans="1:9" ht="18.75" customHeight="1" x14ac:dyDescent="0.25">
      <c r="A5" s="253"/>
      <c r="B5" s="253"/>
      <c r="C5" s="253"/>
      <c r="D5" s="253"/>
      <c r="E5" s="253"/>
      <c r="F5" s="253"/>
      <c r="G5" s="253"/>
      <c r="H5" s="253"/>
      <c r="I5" s="253"/>
    </row>
    <row r="6" spans="1:9" ht="18.75" customHeight="1" x14ac:dyDescent="0.25">
      <c r="A6" s="253"/>
      <c r="B6" s="253"/>
      <c r="C6" s="253"/>
      <c r="D6" s="253"/>
      <c r="E6" s="253"/>
      <c r="F6" s="253"/>
      <c r="G6" s="253"/>
      <c r="H6" s="253"/>
      <c r="I6" s="253"/>
    </row>
    <row r="7" spans="1:9" ht="18.75" customHeight="1" x14ac:dyDescent="0.25">
      <c r="A7" s="253"/>
      <c r="B7" s="253"/>
      <c r="C7" s="253"/>
      <c r="D7" s="253"/>
      <c r="E7" s="253"/>
      <c r="F7" s="253"/>
      <c r="G7" s="253"/>
      <c r="H7" s="253"/>
      <c r="I7" s="253"/>
    </row>
    <row r="8" spans="1:9" x14ac:dyDescent="0.25">
      <c r="A8" s="254" t="s">
        <v>17</v>
      </c>
      <c r="B8" s="254"/>
      <c r="C8" s="254"/>
      <c r="D8" s="254"/>
      <c r="E8" s="254"/>
      <c r="F8" s="254"/>
      <c r="G8" s="254"/>
      <c r="H8" s="254"/>
      <c r="I8" s="254"/>
    </row>
    <row r="9" spans="1:9" x14ac:dyDescent="0.25">
      <c r="A9" s="254"/>
      <c r="B9" s="254"/>
      <c r="C9" s="254"/>
      <c r="D9" s="254"/>
      <c r="E9" s="254"/>
      <c r="F9" s="254"/>
      <c r="G9" s="254"/>
      <c r="H9" s="254"/>
      <c r="I9" s="254"/>
    </row>
    <row r="10" spans="1:9" x14ac:dyDescent="0.25">
      <c r="A10" s="254"/>
      <c r="B10" s="254"/>
      <c r="C10" s="254"/>
      <c r="D10" s="254"/>
      <c r="E10" s="254"/>
      <c r="F10" s="254"/>
      <c r="G10" s="254"/>
      <c r="H10" s="254"/>
      <c r="I10" s="254"/>
    </row>
    <row r="11" spans="1:9" x14ac:dyDescent="0.25">
      <c r="A11" s="254"/>
      <c r="B11" s="254"/>
      <c r="C11" s="254"/>
      <c r="D11" s="254"/>
      <c r="E11" s="254"/>
      <c r="F11" s="254"/>
      <c r="G11" s="254"/>
      <c r="H11" s="254"/>
      <c r="I11" s="254"/>
    </row>
    <row r="12" spans="1:9" x14ac:dyDescent="0.25">
      <c r="A12" s="254"/>
      <c r="B12" s="254"/>
      <c r="C12" s="254"/>
      <c r="D12" s="254"/>
      <c r="E12" s="254"/>
      <c r="F12" s="254"/>
      <c r="G12" s="254"/>
      <c r="H12" s="254"/>
      <c r="I12" s="254"/>
    </row>
    <row r="13" spans="1:9" x14ac:dyDescent="0.25">
      <c r="A13" s="254"/>
      <c r="B13" s="254"/>
      <c r="C13" s="254"/>
      <c r="D13" s="254"/>
      <c r="E13" s="254"/>
      <c r="F13" s="254"/>
      <c r="G13" s="254"/>
      <c r="H13" s="254"/>
      <c r="I13" s="254"/>
    </row>
    <row r="14" spans="1:9" x14ac:dyDescent="0.25">
      <c r="A14" s="254"/>
      <c r="B14" s="254"/>
      <c r="C14" s="254"/>
      <c r="D14" s="254"/>
      <c r="E14" s="254"/>
      <c r="F14" s="254"/>
      <c r="G14" s="254"/>
      <c r="H14" s="254"/>
      <c r="I14" s="254"/>
    </row>
    <row r="15" spans="1:9" ht="19.5" customHeight="1" thickBot="1" x14ac:dyDescent="0.35">
      <c r="A15" s="2"/>
    </row>
    <row r="16" spans="1:9" ht="19.5" customHeight="1" thickBot="1" x14ac:dyDescent="0.35">
      <c r="A16" s="255" t="s">
        <v>9</v>
      </c>
      <c r="B16" s="256"/>
      <c r="C16" s="256"/>
      <c r="D16" s="256"/>
      <c r="E16" s="256"/>
      <c r="F16" s="256"/>
      <c r="G16" s="256"/>
      <c r="H16" s="257"/>
    </row>
    <row r="17" spans="1:14" ht="20.25" customHeight="1" x14ac:dyDescent="0.25">
      <c r="A17" s="258" t="s">
        <v>18</v>
      </c>
      <c r="B17" s="258"/>
      <c r="C17" s="258"/>
      <c r="D17" s="258"/>
      <c r="E17" s="258"/>
      <c r="F17" s="258"/>
      <c r="G17" s="258"/>
      <c r="H17" s="258"/>
    </row>
    <row r="18" spans="1:14" ht="26.25" customHeight="1" x14ac:dyDescent="0.4">
      <c r="A18" s="4" t="s">
        <v>10</v>
      </c>
      <c r="B18" s="259" t="s">
        <v>105</v>
      </c>
      <c r="C18" s="259"/>
      <c r="D18" s="5"/>
      <c r="E18" s="6"/>
      <c r="F18" s="7"/>
      <c r="G18" s="7"/>
      <c r="H18" s="7"/>
    </row>
    <row r="19" spans="1:14" ht="26.25" customHeight="1" x14ac:dyDescent="0.4">
      <c r="A19" s="4" t="s">
        <v>11</v>
      </c>
      <c r="B19" s="8" t="s">
        <v>106</v>
      </c>
      <c r="C19" s="7">
        <v>1</v>
      </c>
      <c r="D19" s="7"/>
      <c r="E19" s="7"/>
      <c r="F19" s="7"/>
      <c r="G19" s="7"/>
      <c r="H19" s="7"/>
    </row>
    <row r="20" spans="1:14" ht="26.25" customHeight="1" x14ac:dyDescent="0.4">
      <c r="A20" s="4" t="s">
        <v>12</v>
      </c>
      <c r="B20" s="260" t="s">
        <v>105</v>
      </c>
      <c r="C20" s="260"/>
      <c r="D20" s="7"/>
      <c r="E20" s="7"/>
      <c r="F20" s="7"/>
      <c r="G20" s="7"/>
      <c r="H20" s="7"/>
    </row>
    <row r="21" spans="1:14" ht="26.25" customHeight="1" x14ac:dyDescent="0.4">
      <c r="A21" s="4" t="s">
        <v>13</v>
      </c>
      <c r="B21" s="260" t="s">
        <v>107</v>
      </c>
      <c r="C21" s="260"/>
      <c r="D21" s="260"/>
      <c r="E21" s="260"/>
      <c r="F21" s="260"/>
      <c r="G21" s="260"/>
      <c r="H21" s="260"/>
      <c r="I21" s="9"/>
    </row>
    <row r="22" spans="1:14" ht="26.25" customHeight="1" x14ac:dyDescent="0.4">
      <c r="A22" s="4" t="s">
        <v>14</v>
      </c>
      <c r="B22" s="10" t="s">
        <v>102</v>
      </c>
      <c r="C22" s="7"/>
      <c r="D22" s="7"/>
      <c r="E22" s="7"/>
      <c r="F22" s="7"/>
      <c r="G22" s="7"/>
      <c r="H22" s="7"/>
    </row>
    <row r="23" spans="1:14" ht="26.25" customHeight="1" x14ac:dyDescent="0.4">
      <c r="A23" s="4" t="s">
        <v>15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4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259" t="s">
        <v>103</v>
      </c>
      <c r="C26" s="259"/>
    </row>
    <row r="27" spans="1:14" ht="26.25" customHeight="1" x14ac:dyDescent="0.4">
      <c r="A27" s="14" t="s">
        <v>19</v>
      </c>
      <c r="B27" s="261" t="s">
        <v>104</v>
      </c>
      <c r="C27" s="261"/>
    </row>
    <row r="28" spans="1:14" ht="27" customHeight="1" thickBot="1" x14ac:dyDescent="0.45">
      <c r="A28" s="14" t="s">
        <v>2</v>
      </c>
      <c r="B28" s="16">
        <v>99.8</v>
      </c>
    </row>
    <row r="29" spans="1:14" s="18" customFormat="1" ht="27" customHeight="1" thickBot="1" x14ac:dyDescent="0.45">
      <c r="A29" s="14" t="s">
        <v>20</v>
      </c>
      <c r="B29" s="17">
        <v>0</v>
      </c>
      <c r="C29" s="233" t="s">
        <v>21</v>
      </c>
      <c r="D29" s="234"/>
      <c r="E29" s="234"/>
      <c r="F29" s="234"/>
      <c r="G29" s="235"/>
      <c r="I29" s="19"/>
      <c r="J29" s="19"/>
      <c r="K29" s="19"/>
      <c r="L29" s="19"/>
    </row>
    <row r="30" spans="1:14" s="18" customFormat="1" ht="19.5" customHeight="1" thickBot="1" x14ac:dyDescent="0.35">
      <c r="A30" s="14" t="s">
        <v>22</v>
      </c>
      <c r="B30" s="20">
        <f>B28-B29</f>
        <v>99.8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18" customFormat="1" ht="27" customHeight="1" thickBot="1" x14ac:dyDescent="0.45">
      <c r="A31" s="14" t="s">
        <v>23</v>
      </c>
      <c r="B31" s="23">
        <v>1</v>
      </c>
      <c r="C31" s="236" t="s">
        <v>24</v>
      </c>
      <c r="D31" s="237"/>
      <c r="E31" s="237"/>
      <c r="F31" s="237"/>
      <c r="G31" s="237"/>
      <c r="H31" s="238"/>
      <c r="I31" s="19"/>
      <c r="J31" s="19"/>
      <c r="K31" s="19"/>
      <c r="L31" s="19"/>
    </row>
    <row r="32" spans="1:14" s="18" customFormat="1" ht="27" customHeight="1" thickBot="1" x14ac:dyDescent="0.45">
      <c r="A32" s="14" t="s">
        <v>25</v>
      </c>
      <c r="B32" s="23">
        <v>1</v>
      </c>
      <c r="C32" s="236" t="s">
        <v>26</v>
      </c>
      <c r="D32" s="237"/>
      <c r="E32" s="237"/>
      <c r="F32" s="237"/>
      <c r="G32" s="237"/>
      <c r="H32" s="238"/>
      <c r="I32" s="19"/>
      <c r="J32" s="19"/>
      <c r="K32" s="19"/>
      <c r="L32" s="24"/>
      <c r="M32" s="24"/>
      <c r="N32" s="25"/>
    </row>
    <row r="33" spans="1:14" s="18" customFormat="1" ht="17.25" customHeight="1" x14ac:dyDescent="0.3">
      <c r="A33" s="14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18" customFormat="1" ht="18.75" x14ac:dyDescent="0.3">
      <c r="A34" s="14" t="s">
        <v>27</v>
      </c>
      <c r="B34" s="28">
        <f>B31/B32</f>
        <v>1</v>
      </c>
      <c r="C34" s="2" t="s">
        <v>28</v>
      </c>
      <c r="D34" s="2"/>
      <c r="E34" s="2"/>
      <c r="F34" s="2"/>
      <c r="G34" s="2"/>
      <c r="I34" s="19"/>
      <c r="J34" s="19"/>
      <c r="K34" s="19"/>
      <c r="L34" s="24"/>
      <c r="M34" s="24"/>
      <c r="N34" s="25"/>
    </row>
    <row r="35" spans="1:14" s="18" customFormat="1" ht="19.5" customHeight="1" thickBot="1" x14ac:dyDescent="0.35">
      <c r="A35" s="14"/>
      <c r="B35" s="20"/>
      <c r="G35" s="2"/>
      <c r="I35" s="19"/>
      <c r="J35" s="19"/>
      <c r="K35" s="19"/>
      <c r="L35" s="24"/>
      <c r="M35" s="24"/>
      <c r="N35" s="25"/>
    </row>
    <row r="36" spans="1:14" s="18" customFormat="1" ht="27" customHeight="1" thickBot="1" x14ac:dyDescent="0.45">
      <c r="A36" s="29" t="s">
        <v>29</v>
      </c>
      <c r="B36" s="30">
        <v>10</v>
      </c>
      <c r="C36" s="2"/>
      <c r="D36" s="239" t="s">
        <v>30</v>
      </c>
      <c r="E36" s="241"/>
      <c r="F36" s="239" t="s">
        <v>31</v>
      </c>
      <c r="G36" s="240"/>
      <c r="J36" s="19"/>
      <c r="K36" s="19"/>
      <c r="L36" s="24"/>
      <c r="M36" s="24"/>
      <c r="N36" s="25"/>
    </row>
    <row r="37" spans="1:14" s="18" customFormat="1" ht="27" customHeight="1" thickBot="1" x14ac:dyDescent="0.45">
      <c r="A37" s="31" t="s">
        <v>32</v>
      </c>
      <c r="B37" s="32">
        <v>4</v>
      </c>
      <c r="C37" s="33" t="s">
        <v>33</v>
      </c>
      <c r="D37" s="34" t="s">
        <v>34</v>
      </c>
      <c r="E37" s="35" t="s">
        <v>35</v>
      </c>
      <c r="F37" s="34" t="s">
        <v>34</v>
      </c>
      <c r="G37" s="36" t="s">
        <v>35</v>
      </c>
      <c r="I37" s="37" t="s">
        <v>36</v>
      </c>
      <c r="J37" s="19"/>
      <c r="K37" s="19"/>
      <c r="L37" s="24"/>
      <c r="M37" s="24"/>
      <c r="N37" s="25"/>
    </row>
    <row r="38" spans="1:14" s="18" customFormat="1" ht="26.25" customHeight="1" x14ac:dyDescent="0.4">
      <c r="A38" s="31" t="s">
        <v>37</v>
      </c>
      <c r="B38" s="32">
        <v>25</v>
      </c>
      <c r="C38" s="38">
        <v>1</v>
      </c>
      <c r="D38" s="39"/>
      <c r="E38" s="40" t="str">
        <f>IF(ISBLANK(D38),"-",$D$48/$D$45*D38)</f>
        <v>-</v>
      </c>
      <c r="F38" s="39">
        <v>1459220</v>
      </c>
      <c r="G38" s="41">
        <f>IF(ISBLANK(F38),"-",$D$48/$F$45*F38)</f>
        <v>1679853.2727219143</v>
      </c>
      <c r="I38" s="42"/>
      <c r="J38" s="19"/>
      <c r="K38" s="19"/>
      <c r="L38" s="24"/>
      <c r="M38" s="24"/>
      <c r="N38" s="25"/>
    </row>
    <row r="39" spans="1:14" s="18" customFormat="1" ht="26.25" customHeight="1" x14ac:dyDescent="0.4">
      <c r="A39" s="31" t="s">
        <v>38</v>
      </c>
      <c r="B39" s="32">
        <v>1</v>
      </c>
      <c r="C39" s="43">
        <v>2</v>
      </c>
      <c r="D39" s="44">
        <v>1694101</v>
      </c>
      <c r="E39" s="45">
        <f>IF(ISBLANK(D39),"-",$D$48/$D$45*D39)</f>
        <v>1687595.4321155567</v>
      </c>
      <c r="F39" s="44">
        <v>1457574</v>
      </c>
      <c r="G39" s="46">
        <f>IF(ISBLANK(F39),"-",$D$48/$F$45*F39)</f>
        <v>1677958.3984144761</v>
      </c>
      <c r="I39" s="221">
        <f>ABS((F43/D43*D42)-F42)/D42</f>
        <v>4.2738104210566785E-3</v>
      </c>
      <c r="J39" s="19"/>
      <c r="K39" s="19"/>
      <c r="L39" s="24"/>
      <c r="M39" s="24"/>
      <c r="N39" s="25"/>
    </row>
    <row r="40" spans="1:14" ht="26.25" customHeight="1" x14ac:dyDescent="0.4">
      <c r="A40" s="31" t="s">
        <v>39</v>
      </c>
      <c r="B40" s="32">
        <v>1</v>
      </c>
      <c r="C40" s="43">
        <v>3</v>
      </c>
      <c r="D40" s="44">
        <v>1692866</v>
      </c>
      <c r="E40" s="45">
        <f>IF(ISBLANK(D40),"-",$D$48/$D$45*D40)</f>
        <v>1686365.1746759692</v>
      </c>
      <c r="F40" s="44">
        <v>1457726</v>
      </c>
      <c r="G40" s="46">
        <f>IF(ISBLANK(F40),"-",$D$48/$F$45*F40)</f>
        <v>1678133.3807320523</v>
      </c>
      <c r="I40" s="221"/>
      <c r="L40" s="24"/>
      <c r="M40" s="24"/>
      <c r="N40" s="2"/>
    </row>
    <row r="41" spans="1:14" ht="27" customHeight="1" thickBot="1" x14ac:dyDescent="0.45">
      <c r="A41" s="31" t="s">
        <v>40</v>
      </c>
      <c r="B41" s="32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4"/>
      <c r="M41" s="24"/>
      <c r="N41" s="2"/>
    </row>
    <row r="42" spans="1:14" ht="27" customHeight="1" thickBot="1" x14ac:dyDescent="0.45">
      <c r="A42" s="31" t="s">
        <v>41</v>
      </c>
      <c r="B42" s="32">
        <v>1</v>
      </c>
      <c r="C42" s="52" t="s">
        <v>42</v>
      </c>
      <c r="D42" s="53">
        <f>AVERAGE(D38:D41)</f>
        <v>1693483.5</v>
      </c>
      <c r="E42" s="54">
        <f>AVERAGE(E38:E41)</f>
        <v>1686980.303395763</v>
      </c>
      <c r="F42" s="53">
        <f>AVERAGE(F38:F41)</f>
        <v>1458173.3333333333</v>
      </c>
      <c r="G42" s="55">
        <f>AVERAGE(G38:G41)</f>
        <v>1678648.3506228141</v>
      </c>
      <c r="H42" s="56"/>
    </row>
    <row r="43" spans="1:14" ht="26.25" customHeight="1" x14ac:dyDescent="0.4">
      <c r="A43" s="31" t="s">
        <v>43</v>
      </c>
      <c r="B43" s="32">
        <v>1</v>
      </c>
      <c r="C43" s="57" t="s">
        <v>44</v>
      </c>
      <c r="D43" s="58">
        <v>9.43</v>
      </c>
      <c r="E43" s="2"/>
      <c r="F43" s="58">
        <v>8.16</v>
      </c>
      <c r="H43" s="56"/>
    </row>
    <row r="44" spans="1:14" ht="26.25" customHeight="1" x14ac:dyDescent="0.4">
      <c r="A44" s="31" t="s">
        <v>45</v>
      </c>
      <c r="B44" s="32">
        <v>1</v>
      </c>
      <c r="C44" s="59" t="s">
        <v>46</v>
      </c>
      <c r="D44" s="60">
        <f>D43*$B$34</f>
        <v>9.43</v>
      </c>
      <c r="E44" s="61"/>
      <c r="F44" s="60">
        <f>F43*$B$34</f>
        <v>8.16</v>
      </c>
      <c r="H44" s="56"/>
    </row>
    <row r="45" spans="1:14" ht="19.5" customHeight="1" thickBot="1" x14ac:dyDescent="0.35">
      <c r="A45" s="31" t="s">
        <v>47</v>
      </c>
      <c r="B45" s="43">
        <f>(B44/B43)*(B42/B41)*(B40/B39)*(B38/B37)*B36</f>
        <v>62.5</v>
      </c>
      <c r="C45" s="59" t="s">
        <v>48</v>
      </c>
      <c r="D45" s="62">
        <f>D44*$B$30/100</f>
        <v>9.4111399999999996</v>
      </c>
      <c r="E45" s="63"/>
      <c r="F45" s="62">
        <f>F44*$B$30/100</f>
        <v>8.1436799999999998</v>
      </c>
      <c r="H45" s="56"/>
    </row>
    <row r="46" spans="1:14" ht="19.5" customHeight="1" thickBot="1" x14ac:dyDescent="0.35">
      <c r="A46" s="222" t="s">
        <v>49</v>
      </c>
      <c r="B46" s="226"/>
      <c r="C46" s="59" t="s">
        <v>50</v>
      </c>
      <c r="D46" s="64">
        <f>D45/$B$45</f>
        <v>0.15057824</v>
      </c>
      <c r="E46" s="65"/>
      <c r="F46" s="66">
        <f>F45/$B$45</f>
        <v>0.13029888000000001</v>
      </c>
      <c r="H46" s="56"/>
    </row>
    <row r="47" spans="1:14" ht="27" customHeight="1" thickBot="1" x14ac:dyDescent="0.45">
      <c r="A47" s="224"/>
      <c r="B47" s="227"/>
      <c r="C47" s="67" t="s">
        <v>51</v>
      </c>
      <c r="D47" s="68">
        <v>0.15</v>
      </c>
      <c r="E47" s="69"/>
      <c r="F47" s="65"/>
      <c r="H47" s="56"/>
    </row>
    <row r="48" spans="1:14" ht="18.75" x14ac:dyDescent="0.3">
      <c r="C48" s="70" t="s">
        <v>52</v>
      </c>
      <c r="D48" s="62">
        <f>D47*$B$45</f>
        <v>9.375</v>
      </c>
      <c r="F48" s="71"/>
      <c r="H48" s="56"/>
    </row>
    <row r="49" spans="1:12" ht="19.5" customHeight="1" thickBot="1" x14ac:dyDescent="0.35">
      <c r="C49" s="72" t="s">
        <v>53</v>
      </c>
      <c r="D49" s="73">
        <f>D48/B34</f>
        <v>9.375</v>
      </c>
      <c r="F49" s="71"/>
      <c r="H49" s="56"/>
    </row>
    <row r="50" spans="1:12" ht="18.75" x14ac:dyDescent="0.3">
      <c r="C50" s="29" t="s">
        <v>54</v>
      </c>
      <c r="D50" s="74">
        <f>AVERAGE(E38:E41,G38:G41)</f>
        <v>1681981.1317319938</v>
      </c>
      <c r="F50" s="75"/>
      <c r="H50" s="56"/>
    </row>
    <row r="51" spans="1:12" ht="18.75" x14ac:dyDescent="0.3">
      <c r="C51" s="31" t="s">
        <v>55</v>
      </c>
      <c r="D51" s="76">
        <f>STDEV(E38:E41,G38:G41)/D50</f>
        <v>2.7608475437014513E-3</v>
      </c>
      <c r="F51" s="75"/>
      <c r="H51" s="56"/>
    </row>
    <row r="52" spans="1:12" ht="19.5" customHeight="1" thickBot="1" x14ac:dyDescent="0.35">
      <c r="C52" s="77" t="s">
        <v>3</v>
      </c>
      <c r="D52" s="78">
        <f>COUNT(E38:E41,G38:G41)</f>
        <v>5</v>
      </c>
      <c r="F52" s="75"/>
    </row>
    <row r="54" spans="1:12" ht="18.75" x14ac:dyDescent="0.3">
      <c r="A54" s="79" t="s">
        <v>0</v>
      </c>
      <c r="B54" s="80" t="s">
        <v>56</v>
      </c>
    </row>
    <row r="55" spans="1:12" ht="18.75" x14ac:dyDescent="0.3">
      <c r="A55" s="2" t="s">
        <v>57</v>
      </c>
      <c r="B55" s="81" t="str">
        <f>B21</f>
        <v>Lamivudine  150MG,Nevirapine 200mg $ Zidovudine 300mg</v>
      </c>
    </row>
    <row r="56" spans="1:12" ht="26.25" customHeight="1" x14ac:dyDescent="0.4">
      <c r="A56" s="81" t="s">
        <v>58</v>
      </c>
      <c r="B56" s="82">
        <v>150</v>
      </c>
      <c r="C56" s="2" t="str">
        <f>B20</f>
        <v>Lamivudine ,Nevirapine $ Zidovudine</v>
      </c>
      <c r="H56" s="61"/>
    </row>
    <row r="57" spans="1:12" ht="18.75" x14ac:dyDescent="0.3">
      <c r="A57" s="81" t="s">
        <v>59</v>
      </c>
      <c r="B57" s="83">
        <v>1137.2940000000001</v>
      </c>
      <c r="H57" s="61"/>
    </row>
    <row r="58" spans="1:12" ht="19.5" customHeight="1" thickBot="1" x14ac:dyDescent="0.35">
      <c r="H58" s="61"/>
    </row>
    <row r="59" spans="1:12" s="18" customFormat="1" ht="27" customHeight="1" thickBot="1" x14ac:dyDescent="0.45">
      <c r="A59" s="29" t="s">
        <v>60</v>
      </c>
      <c r="B59" s="30">
        <v>100</v>
      </c>
      <c r="C59" s="2"/>
      <c r="D59" s="84" t="s">
        <v>61</v>
      </c>
      <c r="E59" s="85" t="s">
        <v>33</v>
      </c>
      <c r="F59" s="85" t="s">
        <v>34</v>
      </c>
      <c r="G59" s="85" t="s">
        <v>62</v>
      </c>
      <c r="H59" s="33" t="s">
        <v>63</v>
      </c>
      <c r="L59" s="19"/>
    </row>
    <row r="60" spans="1:12" s="18" customFormat="1" ht="26.25" customHeight="1" x14ac:dyDescent="0.4">
      <c r="A60" s="31" t="s">
        <v>64</v>
      </c>
      <c r="B60" s="32">
        <v>5</v>
      </c>
      <c r="C60" s="242" t="s">
        <v>65</v>
      </c>
      <c r="D60" s="245">
        <v>950.35</v>
      </c>
      <c r="E60" s="86">
        <v>1</v>
      </c>
      <c r="F60" s="87">
        <v>1384359</v>
      </c>
      <c r="G60" s="88">
        <f>IF(ISBLANK(F60),"-",(F60/$D$50*$D$47*$B$68)*($B$57/$D$60))</f>
        <v>147.74338219358475</v>
      </c>
      <c r="H60" s="89">
        <f t="shared" ref="H60:H71" si="0">IF(ISBLANK(F60),"-",(G60/$B$56)*100)</f>
        <v>98.4955881290565</v>
      </c>
      <c r="L60" s="19"/>
    </row>
    <row r="61" spans="1:12" s="18" customFormat="1" ht="26.25" customHeight="1" x14ac:dyDescent="0.4">
      <c r="A61" s="31" t="s">
        <v>66</v>
      </c>
      <c r="B61" s="32">
        <v>50</v>
      </c>
      <c r="C61" s="243"/>
      <c r="D61" s="246"/>
      <c r="E61" s="90">
        <v>2</v>
      </c>
      <c r="F61" s="44">
        <v>1383137</v>
      </c>
      <c r="G61" s="91">
        <f>IF(ISBLANK(F61),"-",(F61/$D$50*$D$47*$B$68)*($B$57/$D$60))</f>
        <v>147.61296630215733</v>
      </c>
      <c r="H61" s="92">
        <f t="shared" si="0"/>
        <v>98.408644201438221</v>
      </c>
      <c r="L61" s="19"/>
    </row>
    <row r="62" spans="1:12" s="18" customFormat="1" ht="26.25" customHeight="1" x14ac:dyDescent="0.4">
      <c r="A62" s="31" t="s">
        <v>67</v>
      </c>
      <c r="B62" s="32">
        <v>1</v>
      </c>
      <c r="C62" s="243"/>
      <c r="D62" s="246"/>
      <c r="E62" s="90">
        <v>3</v>
      </c>
      <c r="F62" s="93">
        <v>1378733</v>
      </c>
      <c r="G62" s="91">
        <f>IF(ISBLANK(F62),"-",(F62/$D$50*$D$47*$B$68)*($B$57/$D$60))</f>
        <v>147.14295682110472</v>
      </c>
      <c r="H62" s="92">
        <f t="shared" si="0"/>
        <v>98.095304547403146</v>
      </c>
      <c r="L62" s="19"/>
    </row>
    <row r="63" spans="1:12" ht="27" customHeight="1" thickBot="1" x14ac:dyDescent="0.45">
      <c r="A63" s="31" t="s">
        <v>68</v>
      </c>
      <c r="B63" s="32">
        <v>1</v>
      </c>
      <c r="C63" s="244"/>
      <c r="D63" s="247"/>
      <c r="E63" s="94">
        <v>4</v>
      </c>
      <c r="F63" s="95"/>
      <c r="G63" s="91" t="str">
        <f>IF(ISBLANK(F63),"-",(F63/$D$50*$D$47*$B$68)*($B$57/$D$60))</f>
        <v>-</v>
      </c>
      <c r="H63" s="92" t="str">
        <f t="shared" si="0"/>
        <v>-</v>
      </c>
    </row>
    <row r="64" spans="1:12" ht="26.25" customHeight="1" x14ac:dyDescent="0.4">
      <c r="A64" s="31" t="s">
        <v>69</v>
      </c>
      <c r="B64" s="32">
        <v>1</v>
      </c>
      <c r="C64" s="242" t="s">
        <v>70</v>
      </c>
      <c r="D64" s="245">
        <v>1129.3800000000001</v>
      </c>
      <c r="E64" s="86">
        <v>1</v>
      </c>
      <c r="F64" s="87">
        <v>1659399</v>
      </c>
      <c r="G64" s="88">
        <f>IF(ISBLANK(F64),"-",(F64/$D$50*$D$47*$B$68)*($B$57/$D$64))</f>
        <v>149.02310871184559</v>
      </c>
      <c r="H64" s="89">
        <f t="shared" si="0"/>
        <v>99.348739141230396</v>
      </c>
    </row>
    <row r="65" spans="1:8" ht="26.25" customHeight="1" x14ac:dyDescent="0.4">
      <c r="A65" s="31" t="s">
        <v>71</v>
      </c>
      <c r="B65" s="32">
        <v>1</v>
      </c>
      <c r="C65" s="243"/>
      <c r="D65" s="246"/>
      <c r="E65" s="90">
        <v>2</v>
      </c>
      <c r="F65" s="44">
        <v>1658536</v>
      </c>
      <c r="G65" s="91">
        <f>IF(ISBLANK(F65),"-",(F65/$D$50*$D$47*$B$68)*($B$57/$D$64))</f>
        <v>148.94560659040386</v>
      </c>
      <c r="H65" s="92">
        <f t="shared" si="0"/>
        <v>99.297071060269232</v>
      </c>
    </row>
    <row r="66" spans="1:8" ht="26.25" customHeight="1" x14ac:dyDescent="0.4">
      <c r="A66" s="31" t="s">
        <v>72</v>
      </c>
      <c r="B66" s="32">
        <v>1</v>
      </c>
      <c r="C66" s="243"/>
      <c r="D66" s="246"/>
      <c r="E66" s="90">
        <v>3</v>
      </c>
      <c r="F66" s="44">
        <v>1659082</v>
      </c>
      <c r="G66" s="91">
        <f>IF(ISBLANK(F66),"-",(F66/$D$50*$D$47*$B$68)*($B$57/$D$64))</f>
        <v>148.99464037755007</v>
      </c>
      <c r="H66" s="92">
        <f t="shared" si="0"/>
        <v>99.329760251700051</v>
      </c>
    </row>
    <row r="67" spans="1:8" ht="27" customHeight="1" thickBot="1" x14ac:dyDescent="0.45">
      <c r="A67" s="31" t="s">
        <v>73</v>
      </c>
      <c r="B67" s="32">
        <v>1</v>
      </c>
      <c r="C67" s="244"/>
      <c r="D67" s="247"/>
      <c r="E67" s="94">
        <v>4</v>
      </c>
      <c r="F67" s="95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31" t="s">
        <v>74</v>
      </c>
      <c r="B68" s="98">
        <f>(B67/B66)*(B65/B64)*(B63/B62)*(B61/B60)*B59</f>
        <v>1000</v>
      </c>
      <c r="C68" s="242" t="s">
        <v>75</v>
      </c>
      <c r="D68" s="245">
        <v>1130.53</v>
      </c>
      <c r="E68" s="86">
        <v>1</v>
      </c>
      <c r="F68" s="87"/>
      <c r="G68" s="88" t="str">
        <f>IF(ISBLANK(F68),"-",(F68/$D$50*$D$47*$B$68)*($B$57/$D$68))</f>
        <v>-</v>
      </c>
      <c r="H68" s="92" t="str">
        <f t="shared" si="0"/>
        <v>-</v>
      </c>
    </row>
    <row r="69" spans="1:8" ht="27" customHeight="1" thickBot="1" x14ac:dyDescent="0.45">
      <c r="A69" s="77" t="s">
        <v>76</v>
      </c>
      <c r="B69" s="99">
        <f>(D47*B68)/B56*B57</f>
        <v>1137.2940000000001</v>
      </c>
      <c r="C69" s="243"/>
      <c r="D69" s="246"/>
      <c r="E69" s="90">
        <v>2</v>
      </c>
      <c r="F69" s="44"/>
      <c r="G69" s="91" t="str">
        <f>IF(ISBLANK(F69),"-",(F69/$D$50*$D$47*$B$68)*($B$57/$D$68))</f>
        <v>-</v>
      </c>
      <c r="H69" s="92" t="str">
        <f t="shared" si="0"/>
        <v>-</v>
      </c>
    </row>
    <row r="70" spans="1:8" ht="26.25" customHeight="1" x14ac:dyDescent="0.4">
      <c r="A70" s="249" t="s">
        <v>49</v>
      </c>
      <c r="B70" s="250"/>
      <c r="C70" s="243"/>
      <c r="D70" s="246"/>
      <c r="E70" s="90">
        <v>3</v>
      </c>
      <c r="F70" s="44"/>
      <c r="G70" s="91" t="str">
        <f>IF(ISBLANK(F70),"-",(F70/$D$50*$D$47*$B$68)*($B$57/$D$68))</f>
        <v>-</v>
      </c>
      <c r="H70" s="92" t="str">
        <f t="shared" si="0"/>
        <v>-</v>
      </c>
    </row>
    <row r="71" spans="1:8" ht="27" customHeight="1" thickBot="1" x14ac:dyDescent="0.45">
      <c r="A71" s="251"/>
      <c r="B71" s="252"/>
      <c r="C71" s="248"/>
      <c r="D71" s="247"/>
      <c r="E71" s="94">
        <v>4</v>
      </c>
      <c r="F71" s="95"/>
      <c r="G71" s="96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61"/>
      <c r="B72" s="61"/>
      <c r="C72" s="61"/>
      <c r="D72" s="61"/>
      <c r="E72" s="61"/>
      <c r="F72" s="100" t="s">
        <v>42</v>
      </c>
      <c r="G72" s="101">
        <f>AVERAGE(G60:G71)</f>
        <v>148.24377683277439</v>
      </c>
      <c r="H72" s="102">
        <f>AVERAGE(H60:H71)</f>
        <v>98.82918455518292</v>
      </c>
    </row>
    <row r="73" spans="1:8" ht="26.25" customHeight="1" x14ac:dyDescent="0.4">
      <c r="C73" s="61"/>
      <c r="D73" s="61"/>
      <c r="E73" s="61"/>
      <c r="F73" s="103" t="s">
        <v>55</v>
      </c>
      <c r="G73" s="104">
        <f>STDEV(G60:G71)/G72</f>
        <v>5.6630012626536505E-3</v>
      </c>
      <c r="H73" s="104">
        <f>STDEV(H60:H71)/H72</f>
        <v>5.6630012626536514E-3</v>
      </c>
    </row>
    <row r="74" spans="1:8" ht="27" customHeight="1" thickBot="1" x14ac:dyDescent="0.45">
      <c r="A74" s="61"/>
      <c r="B74" s="61"/>
      <c r="C74" s="61"/>
      <c r="D74" s="61"/>
      <c r="E74" s="63"/>
      <c r="F74" s="105" t="s">
        <v>3</v>
      </c>
      <c r="G74" s="106">
        <f>COUNT(G60:G71)</f>
        <v>6</v>
      </c>
      <c r="H74" s="106">
        <f>COUNT(H60:H71)</f>
        <v>6</v>
      </c>
    </row>
    <row r="76" spans="1:8" ht="26.25" customHeight="1" x14ac:dyDescent="0.4">
      <c r="A76" s="13" t="s">
        <v>77</v>
      </c>
      <c r="B76" s="14" t="s">
        <v>78</v>
      </c>
      <c r="C76" s="230" t="str">
        <f>B26</f>
        <v>Lamivudine</v>
      </c>
      <c r="D76" s="230"/>
      <c r="E76" s="2" t="s">
        <v>79</v>
      </c>
      <c r="F76" s="2"/>
      <c r="G76" s="108">
        <f>H72</f>
        <v>98.82918455518292</v>
      </c>
      <c r="H76" s="20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32" t="s">
        <v>103</v>
      </c>
      <c r="C79" s="232"/>
    </row>
    <row r="80" spans="1:8" ht="26.25" customHeight="1" x14ac:dyDescent="0.4">
      <c r="A80" s="14" t="s">
        <v>19</v>
      </c>
      <c r="B80" s="232" t="s">
        <v>104</v>
      </c>
      <c r="C80" s="232"/>
    </row>
    <row r="81" spans="1:12" ht="27" customHeight="1" thickBot="1" x14ac:dyDescent="0.45">
      <c r="A81" s="14" t="s">
        <v>2</v>
      </c>
      <c r="B81" s="16">
        <v>99.8</v>
      </c>
    </row>
    <row r="82" spans="1:12" s="18" customFormat="1" ht="27" customHeight="1" thickBot="1" x14ac:dyDescent="0.45">
      <c r="A82" s="14" t="s">
        <v>20</v>
      </c>
      <c r="B82" s="17">
        <v>0</v>
      </c>
      <c r="C82" s="233" t="s">
        <v>21</v>
      </c>
      <c r="D82" s="234"/>
      <c r="E82" s="234"/>
      <c r="F82" s="234"/>
      <c r="G82" s="235"/>
      <c r="I82" s="19"/>
      <c r="J82" s="19"/>
      <c r="K82" s="19"/>
      <c r="L82" s="19"/>
    </row>
    <row r="83" spans="1:12" s="18" customFormat="1" ht="19.5" customHeight="1" thickBot="1" x14ac:dyDescent="0.35">
      <c r="A83" s="14" t="s">
        <v>22</v>
      </c>
      <c r="B83" s="20">
        <f>B81-B82</f>
        <v>99.8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18" customFormat="1" ht="27" customHeight="1" thickBot="1" x14ac:dyDescent="0.45">
      <c r="A84" s="14" t="s">
        <v>23</v>
      </c>
      <c r="B84" s="23">
        <v>1</v>
      </c>
      <c r="C84" s="236" t="s">
        <v>82</v>
      </c>
      <c r="D84" s="237"/>
      <c r="E84" s="237"/>
      <c r="F84" s="237"/>
      <c r="G84" s="237"/>
      <c r="H84" s="238"/>
      <c r="I84" s="19"/>
      <c r="J84" s="19"/>
      <c r="K84" s="19"/>
      <c r="L84" s="19"/>
    </row>
    <row r="85" spans="1:12" s="18" customFormat="1" ht="27" customHeight="1" thickBot="1" x14ac:dyDescent="0.45">
      <c r="A85" s="14" t="s">
        <v>25</v>
      </c>
      <c r="B85" s="23">
        <v>1</v>
      </c>
      <c r="C85" s="236" t="s">
        <v>83</v>
      </c>
      <c r="D85" s="237"/>
      <c r="E85" s="237"/>
      <c r="F85" s="237"/>
      <c r="G85" s="237"/>
      <c r="H85" s="238"/>
      <c r="I85" s="19"/>
      <c r="J85" s="19"/>
      <c r="K85" s="19"/>
      <c r="L85" s="19"/>
    </row>
    <row r="86" spans="1:12" s="18" customFormat="1" ht="18.75" x14ac:dyDescent="0.3">
      <c r="A86" s="14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18" customFormat="1" ht="18.75" x14ac:dyDescent="0.3">
      <c r="A87" s="14" t="s">
        <v>27</v>
      </c>
      <c r="B87" s="28">
        <f>B84/B85</f>
        <v>1</v>
      </c>
      <c r="C87" s="2" t="s">
        <v>28</v>
      </c>
      <c r="D87" s="2"/>
      <c r="E87" s="2"/>
      <c r="F87" s="2"/>
      <c r="G87" s="2"/>
      <c r="I87" s="19"/>
      <c r="J87" s="19"/>
      <c r="K87" s="19"/>
      <c r="L87" s="19"/>
    </row>
    <row r="88" spans="1:12" ht="19.5" customHeight="1" thickBot="1" x14ac:dyDescent="0.35">
      <c r="A88" s="12"/>
      <c r="B88" s="12"/>
    </row>
    <row r="89" spans="1:12" ht="27" customHeight="1" thickBot="1" x14ac:dyDescent="0.45">
      <c r="A89" s="29" t="s">
        <v>29</v>
      </c>
      <c r="B89" s="30">
        <v>10</v>
      </c>
      <c r="D89" s="109" t="s">
        <v>30</v>
      </c>
      <c r="E89" s="110"/>
      <c r="F89" s="239" t="s">
        <v>31</v>
      </c>
      <c r="G89" s="240"/>
    </row>
    <row r="90" spans="1:12" ht="27" customHeight="1" thickBot="1" x14ac:dyDescent="0.45">
      <c r="A90" s="31" t="s">
        <v>32</v>
      </c>
      <c r="B90" s="32">
        <v>4</v>
      </c>
      <c r="C90" s="111" t="s">
        <v>33</v>
      </c>
      <c r="D90" s="34" t="s">
        <v>34</v>
      </c>
      <c r="E90" s="35" t="s">
        <v>35</v>
      </c>
      <c r="F90" s="34" t="s">
        <v>34</v>
      </c>
      <c r="G90" s="112" t="s">
        <v>35</v>
      </c>
      <c r="I90" s="37" t="s">
        <v>36</v>
      </c>
    </row>
    <row r="91" spans="1:12" ht="26.25" customHeight="1" x14ac:dyDescent="0.4">
      <c r="A91" s="31" t="s">
        <v>37</v>
      </c>
      <c r="B91" s="32">
        <v>25</v>
      </c>
      <c r="C91" s="113">
        <v>1</v>
      </c>
      <c r="D91" s="39"/>
      <c r="E91" s="40" t="str">
        <f>IF(ISBLANK(D91),"-",$D$101/$D$98*D91)</f>
        <v>-</v>
      </c>
      <c r="F91" s="39">
        <v>1459220</v>
      </c>
      <c r="G91" s="41">
        <f>IF(ISBLANK(F91),"-",$D$101/$F$98*F91)</f>
        <v>1866503.6363576828</v>
      </c>
      <c r="I91" s="42"/>
    </row>
    <row r="92" spans="1:12" ht="26.25" customHeight="1" x14ac:dyDescent="0.4">
      <c r="A92" s="31" t="s">
        <v>38</v>
      </c>
      <c r="B92" s="32">
        <v>1</v>
      </c>
      <c r="C92" s="61">
        <v>2</v>
      </c>
      <c r="D92" s="44">
        <v>1694101</v>
      </c>
      <c r="E92" s="45">
        <f>IF(ISBLANK(D92),"-",$D$101/$D$98*D92)</f>
        <v>1875106.0356839518</v>
      </c>
      <c r="F92" s="44">
        <v>1457574</v>
      </c>
      <c r="G92" s="46">
        <f>IF(ISBLANK(F92),"-",$D$101/$F$98*F92)</f>
        <v>1864398.220460529</v>
      </c>
      <c r="I92" s="221">
        <f>ABS((F96/D96*D95)-F95)/D95</f>
        <v>4.2738104210566785E-3</v>
      </c>
    </row>
    <row r="93" spans="1:12" ht="26.25" customHeight="1" x14ac:dyDescent="0.4">
      <c r="A93" s="31" t="s">
        <v>39</v>
      </c>
      <c r="B93" s="32">
        <v>1</v>
      </c>
      <c r="C93" s="61">
        <v>3</v>
      </c>
      <c r="D93" s="44">
        <v>1692866</v>
      </c>
      <c r="E93" s="45">
        <f>IF(ISBLANK(D93),"-",$D$101/$D$98*D93)</f>
        <v>1873739.0829732988</v>
      </c>
      <c r="F93" s="44">
        <v>1457726</v>
      </c>
      <c r="G93" s="46">
        <f>IF(ISBLANK(F93),"-",$D$101/$F$98*F93)</f>
        <v>1864592.645257836</v>
      </c>
      <c r="I93" s="221"/>
    </row>
    <row r="94" spans="1:12" ht="27" customHeight="1" thickBot="1" x14ac:dyDescent="0.45">
      <c r="A94" s="31" t="s">
        <v>40</v>
      </c>
      <c r="B94" s="32">
        <v>1</v>
      </c>
      <c r="C94" s="114">
        <v>4</v>
      </c>
      <c r="D94" s="48"/>
      <c r="E94" s="49" t="str">
        <f>IF(ISBLANK(D94),"-",$D$101/$D$98*D94)</f>
        <v>-</v>
      </c>
      <c r="F94" s="115"/>
      <c r="G94" s="50" t="str">
        <f>IF(ISBLANK(F94),"-",$D$101/$F$98*F94)</f>
        <v>-</v>
      </c>
      <c r="I94" s="51"/>
    </row>
    <row r="95" spans="1:12" ht="27" customHeight="1" thickBot="1" x14ac:dyDescent="0.45">
      <c r="A95" s="31" t="s">
        <v>41</v>
      </c>
      <c r="B95" s="32">
        <v>1</v>
      </c>
      <c r="C95" s="14" t="s">
        <v>42</v>
      </c>
      <c r="D95" s="116">
        <f>AVERAGE(D91:D94)</f>
        <v>1693483.5</v>
      </c>
      <c r="E95" s="54">
        <f>AVERAGE(E91:E94)</f>
        <v>1874422.5593286254</v>
      </c>
      <c r="F95" s="117">
        <f>AVERAGE(F91:F94)</f>
        <v>1458173.3333333333</v>
      </c>
      <c r="G95" s="118">
        <f>AVERAGE(G91:G94)</f>
        <v>1865164.8340253492</v>
      </c>
    </row>
    <row r="96" spans="1:12" ht="26.25" customHeight="1" x14ac:dyDescent="0.4">
      <c r="A96" s="31" t="s">
        <v>43</v>
      </c>
      <c r="B96" s="16">
        <v>1</v>
      </c>
      <c r="C96" s="119" t="s">
        <v>84</v>
      </c>
      <c r="D96" s="120">
        <v>9.43</v>
      </c>
      <c r="E96" s="2"/>
      <c r="F96" s="58">
        <v>8.16</v>
      </c>
    </row>
    <row r="97" spans="1:10" ht="26.25" customHeight="1" x14ac:dyDescent="0.4">
      <c r="A97" s="31" t="s">
        <v>45</v>
      </c>
      <c r="B97" s="16">
        <v>1</v>
      </c>
      <c r="C97" s="121" t="s">
        <v>85</v>
      </c>
      <c r="D97" s="122">
        <f>D96*$B$87</f>
        <v>9.43</v>
      </c>
      <c r="E97" s="61"/>
      <c r="F97" s="60">
        <f>F96*$B$87</f>
        <v>8.16</v>
      </c>
    </row>
    <row r="98" spans="1:10" ht="19.5" customHeight="1" thickBot="1" x14ac:dyDescent="0.35">
      <c r="A98" s="31" t="s">
        <v>47</v>
      </c>
      <c r="B98" s="61">
        <f>(B97/B96)*(B95/B94)*(B93/B92)*(B91/B90)*B89</f>
        <v>62.5</v>
      </c>
      <c r="C98" s="121" t="s">
        <v>86</v>
      </c>
      <c r="D98" s="123">
        <f>D97*$B$83/100</f>
        <v>9.4111399999999996</v>
      </c>
      <c r="E98" s="63"/>
      <c r="F98" s="62">
        <f>F97*$B$83/100</f>
        <v>8.1436799999999998</v>
      </c>
    </row>
    <row r="99" spans="1:10" ht="19.5" customHeight="1" thickBot="1" x14ac:dyDescent="0.35">
      <c r="A99" s="222" t="s">
        <v>49</v>
      </c>
      <c r="B99" s="223"/>
      <c r="C99" s="121" t="s">
        <v>87</v>
      </c>
      <c r="D99" s="124">
        <f>D98/$B$98</f>
        <v>0.15057824</v>
      </c>
      <c r="E99" s="63"/>
      <c r="F99" s="66">
        <f>F98/$B$98</f>
        <v>0.13029888000000001</v>
      </c>
      <c r="H99" s="56"/>
    </row>
    <row r="100" spans="1:10" ht="19.5" customHeight="1" thickBot="1" x14ac:dyDescent="0.35">
      <c r="A100" s="224"/>
      <c r="B100" s="225"/>
      <c r="C100" s="121" t="s">
        <v>51</v>
      </c>
      <c r="D100" s="125">
        <f>$B$56/$B$116</f>
        <v>0.16666666666666666</v>
      </c>
      <c r="F100" s="71"/>
      <c r="G100" s="126"/>
      <c r="H100" s="56"/>
    </row>
    <row r="101" spans="1:10" ht="18.75" x14ac:dyDescent="0.3">
      <c r="C101" s="121" t="s">
        <v>52</v>
      </c>
      <c r="D101" s="122">
        <f>D100*$B$98</f>
        <v>10.416666666666666</v>
      </c>
      <c r="F101" s="71"/>
      <c r="H101" s="56"/>
    </row>
    <row r="102" spans="1:10" ht="19.5" customHeight="1" thickBot="1" x14ac:dyDescent="0.35">
      <c r="C102" s="127" t="s">
        <v>53</v>
      </c>
      <c r="D102" s="128">
        <f>D101/B34</f>
        <v>10.416666666666666</v>
      </c>
      <c r="F102" s="75"/>
      <c r="H102" s="56"/>
      <c r="J102" s="129"/>
    </row>
    <row r="103" spans="1:10" ht="18.75" x14ac:dyDescent="0.3">
      <c r="C103" s="130" t="s">
        <v>88</v>
      </c>
      <c r="D103" s="131">
        <f>AVERAGE(E91:E94,G91:G94)</f>
        <v>1868867.9241466597</v>
      </c>
      <c r="F103" s="75"/>
      <c r="G103" s="126"/>
      <c r="H103" s="56"/>
      <c r="J103" s="132"/>
    </row>
    <row r="104" spans="1:10" ht="18.75" x14ac:dyDescent="0.3">
      <c r="C104" s="103" t="s">
        <v>55</v>
      </c>
      <c r="D104" s="133">
        <f>STDEV(E91:E94,G91:G94)/D103</f>
        <v>2.7608475437013898E-3</v>
      </c>
      <c r="F104" s="75"/>
      <c r="H104" s="56"/>
      <c r="J104" s="132"/>
    </row>
    <row r="105" spans="1:10" ht="19.5" customHeight="1" thickBot="1" x14ac:dyDescent="0.35">
      <c r="C105" s="105" t="s">
        <v>3</v>
      </c>
      <c r="D105" s="134">
        <f>COUNT(E91:E94,G91:G94)</f>
        <v>5</v>
      </c>
      <c r="F105" s="75"/>
      <c r="H105" s="56"/>
      <c r="J105" s="132"/>
    </row>
    <row r="106" spans="1:10" ht="19.5" customHeight="1" thickBot="1" x14ac:dyDescent="0.35">
      <c r="A106" s="79"/>
      <c r="B106" s="79"/>
      <c r="C106" s="79"/>
      <c r="D106" s="79"/>
      <c r="E106" s="79"/>
    </row>
    <row r="107" spans="1:10" ht="27" customHeight="1" thickBot="1" x14ac:dyDescent="0.45">
      <c r="A107" s="29" t="s">
        <v>89</v>
      </c>
      <c r="B107" s="30">
        <v>900</v>
      </c>
      <c r="C107" s="85" t="s">
        <v>90</v>
      </c>
      <c r="D107" s="85" t="s">
        <v>34</v>
      </c>
      <c r="E107" s="85" t="s">
        <v>91</v>
      </c>
      <c r="F107" s="135" t="s">
        <v>92</v>
      </c>
    </row>
    <row r="108" spans="1:10" ht="26.25" customHeight="1" x14ac:dyDescent="0.4">
      <c r="A108" s="31" t="s">
        <v>93</v>
      </c>
      <c r="B108" s="32">
        <v>1</v>
      </c>
      <c r="C108" s="86">
        <v>1</v>
      </c>
      <c r="D108" s="136">
        <v>1523768</v>
      </c>
      <c r="E108" s="137">
        <f t="shared" ref="E108:E113" si="1">IF(ISBLANK(D108),"-",D108/$D$103*$D$100*$B$116)</f>
        <v>122.30141951008373</v>
      </c>
      <c r="F108" s="138">
        <f t="shared" ref="F108:F113" si="2">IF(ISBLANK(D108), "-", (E108/$B$56)*100)</f>
        <v>81.53427967338915</v>
      </c>
    </row>
    <row r="109" spans="1:10" ht="26.25" customHeight="1" x14ac:dyDescent="0.4">
      <c r="A109" s="31" t="s">
        <v>66</v>
      </c>
      <c r="B109" s="32">
        <v>1</v>
      </c>
      <c r="C109" s="90">
        <v>2</v>
      </c>
      <c r="D109" s="139">
        <v>1523976</v>
      </c>
      <c r="E109" s="140">
        <f t="shared" si="1"/>
        <v>122.31811410877468</v>
      </c>
      <c r="F109" s="141">
        <f t="shared" si="2"/>
        <v>81.545409405849796</v>
      </c>
    </row>
    <row r="110" spans="1:10" ht="26.25" customHeight="1" x14ac:dyDescent="0.4">
      <c r="A110" s="31" t="s">
        <v>67</v>
      </c>
      <c r="B110" s="32">
        <v>1</v>
      </c>
      <c r="C110" s="90">
        <v>3</v>
      </c>
      <c r="D110" s="139">
        <v>1529746</v>
      </c>
      <c r="E110" s="140">
        <f t="shared" si="1"/>
        <v>122.78122869746088</v>
      </c>
      <c r="F110" s="141">
        <f t="shared" si="2"/>
        <v>81.854152464973922</v>
      </c>
    </row>
    <row r="111" spans="1:10" ht="26.25" customHeight="1" x14ac:dyDescent="0.4">
      <c r="A111" s="31" t="s">
        <v>68</v>
      </c>
      <c r="B111" s="32">
        <v>1</v>
      </c>
      <c r="C111" s="90">
        <v>4</v>
      </c>
      <c r="D111" s="139">
        <v>1526967</v>
      </c>
      <c r="E111" s="140">
        <f t="shared" si="1"/>
        <v>122.55817922745068</v>
      </c>
      <c r="F111" s="141">
        <f t="shared" si="2"/>
        <v>81.705452818300444</v>
      </c>
    </row>
    <row r="112" spans="1:10" ht="26.25" customHeight="1" x14ac:dyDescent="0.4">
      <c r="A112" s="31" t="s">
        <v>69</v>
      </c>
      <c r="B112" s="32">
        <v>1</v>
      </c>
      <c r="C112" s="90">
        <v>5</v>
      </c>
      <c r="D112" s="139">
        <v>1524954</v>
      </c>
      <c r="E112" s="140">
        <f t="shared" si="1"/>
        <v>122.3966108276196</v>
      </c>
      <c r="F112" s="141">
        <f t="shared" si="2"/>
        <v>81.597740551746398</v>
      </c>
    </row>
    <row r="113" spans="1:10" ht="27" customHeight="1" thickBot="1" x14ac:dyDescent="0.45">
      <c r="A113" s="31" t="s">
        <v>71</v>
      </c>
      <c r="B113" s="32">
        <v>1</v>
      </c>
      <c r="C113" s="94">
        <v>6</v>
      </c>
      <c r="D113" s="142">
        <v>1520403</v>
      </c>
      <c r="E113" s="143">
        <f t="shared" si="1"/>
        <v>122.03133621876155</v>
      </c>
      <c r="F113" s="144">
        <f t="shared" si="2"/>
        <v>81.35422414584103</v>
      </c>
    </row>
    <row r="114" spans="1:10" ht="27" customHeight="1" thickBot="1" x14ac:dyDescent="0.45">
      <c r="A114" s="31" t="s">
        <v>72</v>
      </c>
      <c r="B114" s="32">
        <v>1</v>
      </c>
      <c r="C114" s="145"/>
      <c r="D114" s="61"/>
      <c r="E114" s="2"/>
      <c r="F114" s="141"/>
    </row>
    <row r="115" spans="1:10" ht="26.25" customHeight="1" x14ac:dyDescent="0.4">
      <c r="A115" s="31" t="s">
        <v>73</v>
      </c>
      <c r="B115" s="32">
        <v>1</v>
      </c>
      <c r="C115" s="145"/>
      <c r="D115" s="146" t="s">
        <v>42</v>
      </c>
      <c r="E115" s="147">
        <f>AVERAGE(E108:E113)</f>
        <v>122.39781476502519</v>
      </c>
      <c r="F115" s="148">
        <f>AVERAGE(F108:F113)</f>
        <v>81.598543176683464</v>
      </c>
    </row>
    <row r="116" spans="1:10" ht="27" customHeight="1" thickBot="1" x14ac:dyDescent="0.45">
      <c r="A116" s="31" t="s">
        <v>74</v>
      </c>
      <c r="B116" s="43">
        <f>(B115/B114)*(B113/B112)*(B111/B110)*(B109/B108)*B107</f>
        <v>900</v>
      </c>
      <c r="C116" s="149"/>
      <c r="D116" s="150" t="s">
        <v>55</v>
      </c>
      <c r="E116" s="104">
        <f>STDEV(E108:E113)/E115</f>
        <v>2.0755067018598029E-3</v>
      </c>
      <c r="F116" s="151">
        <f>STDEV(F108:F113)/F115</f>
        <v>2.0755067018598198E-3</v>
      </c>
      <c r="I116" s="2"/>
    </row>
    <row r="117" spans="1:10" ht="27" customHeight="1" thickBot="1" x14ac:dyDescent="0.45">
      <c r="A117" s="222" t="s">
        <v>49</v>
      </c>
      <c r="B117" s="226"/>
      <c r="C117" s="152"/>
      <c r="D117" s="105" t="s">
        <v>3</v>
      </c>
      <c r="E117" s="153">
        <f>COUNT(E108:E113)</f>
        <v>6</v>
      </c>
      <c r="F117" s="154">
        <f>COUNT(F108:F113)</f>
        <v>6</v>
      </c>
      <c r="I117" s="2"/>
      <c r="J117" s="132"/>
    </row>
    <row r="118" spans="1:10" ht="26.25" customHeight="1" thickBot="1" x14ac:dyDescent="0.35">
      <c r="A118" s="224"/>
      <c r="B118" s="227"/>
      <c r="C118" s="2"/>
      <c r="D118" s="155"/>
      <c r="E118" s="228" t="s">
        <v>94</v>
      </c>
      <c r="F118" s="229"/>
      <c r="G118" s="2"/>
      <c r="H118" s="2"/>
      <c r="I118" s="2"/>
    </row>
    <row r="119" spans="1:10" ht="25.5" customHeight="1" x14ac:dyDescent="0.4">
      <c r="A119" s="156"/>
      <c r="B119" s="27"/>
      <c r="C119" s="2"/>
      <c r="D119" s="150" t="s">
        <v>95</v>
      </c>
      <c r="E119" s="157">
        <f>MIN(E108:E113)</f>
        <v>122.03133621876155</v>
      </c>
      <c r="F119" s="158">
        <f>MIN(F108:F113)</f>
        <v>81.35422414584103</v>
      </c>
      <c r="G119" s="2"/>
      <c r="H119" s="2"/>
      <c r="I119" s="2"/>
    </row>
    <row r="120" spans="1:10" ht="24" customHeight="1" thickBot="1" x14ac:dyDescent="0.45">
      <c r="A120" s="156"/>
      <c r="B120" s="27"/>
      <c r="C120" s="2"/>
      <c r="D120" s="72" t="s">
        <v>96</v>
      </c>
      <c r="E120" s="159">
        <f>MAX(E108:E113)</f>
        <v>122.78122869746088</v>
      </c>
      <c r="F120" s="160">
        <f>MAX(F108:F113)</f>
        <v>81.854152464973922</v>
      </c>
      <c r="G120" s="2"/>
      <c r="H120" s="2"/>
      <c r="I120" s="2"/>
    </row>
    <row r="121" spans="1:10" ht="27" customHeight="1" x14ac:dyDescent="0.3">
      <c r="A121" s="156"/>
      <c r="B121" s="27"/>
      <c r="C121" s="2"/>
      <c r="D121" s="2"/>
      <c r="E121" s="2"/>
      <c r="F121" s="61"/>
      <c r="G121" s="2"/>
      <c r="H121" s="2"/>
      <c r="I121" s="2"/>
    </row>
    <row r="122" spans="1:10" ht="25.5" customHeight="1" x14ac:dyDescent="0.3">
      <c r="A122" s="156"/>
      <c r="B122" s="27"/>
      <c r="C122" s="2"/>
      <c r="D122" s="2"/>
      <c r="E122" s="2"/>
      <c r="F122" s="61"/>
      <c r="G122" s="2"/>
      <c r="H122" s="2"/>
      <c r="I122" s="2"/>
    </row>
    <row r="123" spans="1:10" ht="18.75" x14ac:dyDescent="0.3">
      <c r="A123" s="156"/>
      <c r="B123" s="27"/>
      <c r="C123" s="2"/>
      <c r="D123" s="2"/>
      <c r="E123" s="2"/>
      <c r="F123" s="61"/>
      <c r="G123" s="2"/>
      <c r="H123" s="2"/>
      <c r="I123" s="2"/>
    </row>
    <row r="124" spans="1:10" ht="45.75" customHeight="1" x14ac:dyDescent="0.65">
      <c r="A124" s="13" t="s">
        <v>77</v>
      </c>
      <c r="B124" s="14" t="s">
        <v>97</v>
      </c>
      <c r="C124" s="230" t="str">
        <f>B26</f>
        <v>Lamivudine</v>
      </c>
      <c r="D124" s="230"/>
      <c r="E124" s="2" t="s">
        <v>98</v>
      </c>
      <c r="F124" s="2"/>
      <c r="G124" s="161">
        <f>F115</f>
        <v>81.598543176683464</v>
      </c>
      <c r="H124" s="2"/>
      <c r="I124" s="2"/>
    </row>
    <row r="125" spans="1:10" ht="45.75" customHeight="1" x14ac:dyDescent="0.65">
      <c r="A125" s="13"/>
      <c r="B125" s="14" t="s">
        <v>99</v>
      </c>
      <c r="C125" s="14" t="s">
        <v>100</v>
      </c>
      <c r="D125" s="161">
        <f>MIN(F108:F113)</f>
        <v>81.35422414584103</v>
      </c>
      <c r="E125" s="14" t="s">
        <v>101</v>
      </c>
      <c r="F125" s="161">
        <f>MAX(F108:F113)</f>
        <v>81.854152464973922</v>
      </c>
      <c r="G125" s="108"/>
      <c r="H125" s="2"/>
      <c r="I125" s="2"/>
    </row>
    <row r="126" spans="1:10" ht="19.5" customHeight="1" thickBot="1" x14ac:dyDescent="0.35">
      <c r="A126" s="162"/>
      <c r="B126" s="162"/>
      <c r="C126" s="163"/>
      <c r="D126" s="163"/>
      <c r="E126" s="163"/>
      <c r="F126" s="163"/>
      <c r="G126" s="163"/>
      <c r="H126" s="163"/>
    </row>
    <row r="127" spans="1:10" ht="18.75" x14ac:dyDescent="0.3">
      <c r="B127" s="231" t="s">
        <v>4</v>
      </c>
      <c r="C127" s="231"/>
      <c r="E127" s="111" t="s">
        <v>5</v>
      </c>
      <c r="F127" s="165"/>
      <c r="G127" s="231" t="s">
        <v>6</v>
      </c>
      <c r="H127" s="231"/>
    </row>
    <row r="128" spans="1:10" ht="69.95" customHeight="1" x14ac:dyDescent="0.3">
      <c r="A128" s="13" t="s">
        <v>7</v>
      </c>
      <c r="B128" s="166"/>
      <c r="C128" s="166"/>
      <c r="E128" s="166"/>
      <c r="F128" s="2"/>
      <c r="G128" s="166"/>
      <c r="H128" s="166"/>
    </row>
    <row r="129" spans="1:9" ht="69.95" customHeight="1" x14ac:dyDescent="0.3">
      <c r="A129" s="13" t="s">
        <v>8</v>
      </c>
      <c r="B129" s="167"/>
      <c r="C129" s="167"/>
      <c r="E129" s="167"/>
      <c r="F129" s="2"/>
      <c r="G129" s="168"/>
      <c r="H129" s="168"/>
    </row>
    <row r="130" spans="1:9" ht="18.75" x14ac:dyDescent="0.3">
      <c r="A130" s="61"/>
      <c r="B130" s="61"/>
      <c r="C130" s="61"/>
      <c r="D130" s="61"/>
      <c r="E130" s="61"/>
      <c r="F130" s="63"/>
      <c r="G130" s="61"/>
      <c r="H130" s="61"/>
      <c r="I130" s="2"/>
    </row>
    <row r="131" spans="1:9" ht="18.75" x14ac:dyDescent="0.3">
      <c r="A131" s="61"/>
      <c r="B131" s="61"/>
      <c r="C131" s="61"/>
      <c r="D131" s="61"/>
      <c r="E131" s="61"/>
      <c r="F131" s="63"/>
      <c r="G131" s="61"/>
      <c r="H131" s="61"/>
      <c r="I131" s="2"/>
    </row>
    <row r="132" spans="1:9" ht="18.75" x14ac:dyDescent="0.3">
      <c r="A132" s="61"/>
      <c r="B132" s="61"/>
      <c r="C132" s="61"/>
      <c r="D132" s="61"/>
      <c r="E132" s="61"/>
      <c r="F132" s="63"/>
      <c r="G132" s="61"/>
      <c r="H132" s="61"/>
      <c r="I132" s="2"/>
    </row>
    <row r="133" spans="1:9" ht="18.75" x14ac:dyDescent="0.3">
      <c r="A133" s="61"/>
      <c r="B133" s="61"/>
      <c r="C133" s="61"/>
      <c r="D133" s="61"/>
      <c r="E133" s="61"/>
      <c r="F133" s="63"/>
      <c r="G133" s="61"/>
      <c r="H133" s="61"/>
      <c r="I133" s="2"/>
    </row>
    <row r="134" spans="1:9" ht="18.75" x14ac:dyDescent="0.3">
      <c r="A134" s="61"/>
      <c r="B134" s="61"/>
      <c r="C134" s="61"/>
      <c r="D134" s="61"/>
      <c r="E134" s="61"/>
      <c r="F134" s="63"/>
      <c r="G134" s="61"/>
      <c r="H134" s="61"/>
      <c r="I134" s="2"/>
    </row>
    <row r="135" spans="1:9" ht="18.75" x14ac:dyDescent="0.3">
      <c r="A135" s="61"/>
      <c r="B135" s="61"/>
      <c r="C135" s="61"/>
      <c r="D135" s="61"/>
      <c r="E135" s="61"/>
      <c r="F135" s="63"/>
      <c r="G135" s="61"/>
      <c r="H135" s="61"/>
      <c r="I135" s="2"/>
    </row>
    <row r="136" spans="1:9" ht="18.75" x14ac:dyDescent="0.3">
      <c r="A136" s="61"/>
      <c r="B136" s="61"/>
      <c r="C136" s="61"/>
      <c r="D136" s="61"/>
      <c r="E136" s="61"/>
      <c r="F136" s="63"/>
      <c r="G136" s="61"/>
      <c r="H136" s="61"/>
      <c r="I136" s="2"/>
    </row>
    <row r="137" spans="1:9" ht="18.75" x14ac:dyDescent="0.3">
      <c r="A137" s="61"/>
      <c r="B137" s="61"/>
      <c r="C137" s="61"/>
      <c r="D137" s="61"/>
      <c r="E137" s="61"/>
      <c r="F137" s="63"/>
      <c r="G137" s="61"/>
      <c r="H137" s="61"/>
      <c r="I137" s="2"/>
    </row>
    <row r="138" spans="1:9" ht="18.75" x14ac:dyDescent="0.3">
      <c r="A138" s="61"/>
      <c r="B138" s="61"/>
      <c r="C138" s="61"/>
      <c r="D138" s="61"/>
      <c r="E138" s="61"/>
      <c r="F138" s="63"/>
      <c r="G138" s="61"/>
      <c r="H138" s="61"/>
      <c r="I138" s="2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3" zoomScale="50" zoomScaleNormal="40" zoomScaleSheetLayoutView="50" zoomScalePageLayoutView="44" workbookViewId="0">
      <selection activeCell="F68" sqref="F68:F7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"/>
  </cols>
  <sheetData>
    <row r="1" spans="1:9" ht="18.75" customHeight="1" x14ac:dyDescent="0.25">
      <c r="A1" s="253" t="s">
        <v>16</v>
      </c>
      <c r="B1" s="253"/>
      <c r="C1" s="253"/>
      <c r="D1" s="253"/>
      <c r="E1" s="253"/>
      <c r="F1" s="253"/>
      <c r="G1" s="253"/>
      <c r="H1" s="253"/>
      <c r="I1" s="253"/>
    </row>
    <row r="2" spans="1:9" ht="18.75" customHeight="1" x14ac:dyDescent="0.25">
      <c r="A2" s="253"/>
      <c r="B2" s="253"/>
      <c r="C2" s="253"/>
      <c r="D2" s="253"/>
      <c r="E2" s="253"/>
      <c r="F2" s="253"/>
      <c r="G2" s="253"/>
      <c r="H2" s="253"/>
      <c r="I2" s="253"/>
    </row>
    <row r="3" spans="1:9" ht="18.7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</row>
    <row r="4" spans="1:9" ht="18.75" customHeight="1" x14ac:dyDescent="0.25">
      <c r="A4" s="253"/>
      <c r="B4" s="253"/>
      <c r="C4" s="253"/>
      <c r="D4" s="253"/>
      <c r="E4" s="253"/>
      <c r="F4" s="253"/>
      <c r="G4" s="253"/>
      <c r="H4" s="253"/>
      <c r="I4" s="253"/>
    </row>
    <row r="5" spans="1:9" ht="18.75" customHeight="1" x14ac:dyDescent="0.25">
      <c r="A5" s="253"/>
      <c r="B5" s="253"/>
      <c r="C5" s="253"/>
      <c r="D5" s="253"/>
      <c r="E5" s="253"/>
      <c r="F5" s="253"/>
      <c r="G5" s="253"/>
      <c r="H5" s="253"/>
      <c r="I5" s="253"/>
    </row>
    <row r="6" spans="1:9" ht="18.75" customHeight="1" x14ac:dyDescent="0.25">
      <c r="A6" s="253"/>
      <c r="B6" s="253"/>
      <c r="C6" s="253"/>
      <c r="D6" s="253"/>
      <c r="E6" s="253"/>
      <c r="F6" s="253"/>
      <c r="G6" s="253"/>
      <c r="H6" s="253"/>
      <c r="I6" s="253"/>
    </row>
    <row r="7" spans="1:9" ht="18.75" customHeight="1" x14ac:dyDescent="0.25">
      <c r="A7" s="253"/>
      <c r="B7" s="253"/>
      <c r="C7" s="253"/>
      <c r="D7" s="253"/>
      <c r="E7" s="253"/>
      <c r="F7" s="253"/>
      <c r="G7" s="253"/>
      <c r="H7" s="253"/>
      <c r="I7" s="253"/>
    </row>
    <row r="8" spans="1:9" x14ac:dyDescent="0.25">
      <c r="A8" s="254" t="s">
        <v>17</v>
      </c>
      <c r="B8" s="254"/>
      <c r="C8" s="254"/>
      <c r="D8" s="254"/>
      <c r="E8" s="254"/>
      <c r="F8" s="254"/>
      <c r="G8" s="254"/>
      <c r="H8" s="254"/>
      <c r="I8" s="254"/>
    </row>
    <row r="9" spans="1:9" x14ac:dyDescent="0.25">
      <c r="A9" s="254"/>
      <c r="B9" s="254"/>
      <c r="C9" s="254"/>
      <c r="D9" s="254"/>
      <c r="E9" s="254"/>
      <c r="F9" s="254"/>
      <c r="G9" s="254"/>
      <c r="H9" s="254"/>
      <c r="I9" s="254"/>
    </row>
    <row r="10" spans="1:9" x14ac:dyDescent="0.25">
      <c r="A10" s="254"/>
      <c r="B10" s="254"/>
      <c r="C10" s="254"/>
      <c r="D10" s="254"/>
      <c r="E10" s="254"/>
      <c r="F10" s="254"/>
      <c r="G10" s="254"/>
      <c r="H10" s="254"/>
      <c r="I10" s="254"/>
    </row>
    <row r="11" spans="1:9" x14ac:dyDescent="0.25">
      <c r="A11" s="254"/>
      <c r="B11" s="254"/>
      <c r="C11" s="254"/>
      <c r="D11" s="254"/>
      <c r="E11" s="254"/>
      <c r="F11" s="254"/>
      <c r="G11" s="254"/>
      <c r="H11" s="254"/>
      <c r="I11" s="254"/>
    </row>
    <row r="12" spans="1:9" x14ac:dyDescent="0.25">
      <c r="A12" s="254"/>
      <c r="B12" s="254"/>
      <c r="C12" s="254"/>
      <c r="D12" s="254"/>
      <c r="E12" s="254"/>
      <c r="F12" s="254"/>
      <c r="G12" s="254"/>
      <c r="H12" s="254"/>
      <c r="I12" s="254"/>
    </row>
    <row r="13" spans="1:9" x14ac:dyDescent="0.25">
      <c r="A13" s="254"/>
      <c r="B13" s="254"/>
      <c r="C13" s="254"/>
      <c r="D13" s="254"/>
      <c r="E13" s="254"/>
      <c r="F13" s="254"/>
      <c r="G13" s="254"/>
      <c r="H13" s="254"/>
      <c r="I13" s="254"/>
    </row>
    <row r="14" spans="1:9" x14ac:dyDescent="0.25">
      <c r="A14" s="254"/>
      <c r="B14" s="254"/>
      <c r="C14" s="254"/>
      <c r="D14" s="254"/>
      <c r="E14" s="254"/>
      <c r="F14" s="254"/>
      <c r="G14" s="254"/>
      <c r="H14" s="254"/>
      <c r="I14" s="254"/>
    </row>
    <row r="15" spans="1:9" ht="19.5" customHeight="1" thickBot="1" x14ac:dyDescent="0.35">
      <c r="A15" s="2"/>
    </row>
    <row r="16" spans="1:9" ht="19.5" customHeight="1" thickBot="1" x14ac:dyDescent="0.35">
      <c r="A16" s="255" t="s">
        <v>9</v>
      </c>
      <c r="B16" s="256"/>
      <c r="C16" s="256"/>
      <c r="D16" s="256"/>
      <c r="E16" s="256"/>
      <c r="F16" s="256"/>
      <c r="G16" s="256"/>
      <c r="H16" s="257"/>
    </row>
    <row r="17" spans="1:14" ht="20.25" customHeight="1" x14ac:dyDescent="0.25">
      <c r="A17" s="258" t="s">
        <v>18</v>
      </c>
      <c r="B17" s="258"/>
      <c r="C17" s="258"/>
      <c r="D17" s="258"/>
      <c r="E17" s="258"/>
      <c r="F17" s="258"/>
      <c r="G17" s="258"/>
      <c r="H17" s="258"/>
    </row>
    <row r="18" spans="1:14" ht="26.25" customHeight="1" x14ac:dyDescent="0.4">
      <c r="A18" s="4" t="s">
        <v>10</v>
      </c>
      <c r="B18" s="259" t="s">
        <v>105</v>
      </c>
      <c r="C18" s="259"/>
      <c r="D18" s="5"/>
      <c r="E18" s="6"/>
      <c r="F18" s="7"/>
      <c r="G18" s="7"/>
      <c r="H18" s="7"/>
    </row>
    <row r="19" spans="1:14" ht="26.25" customHeight="1" x14ac:dyDescent="0.4">
      <c r="A19" s="4" t="s">
        <v>11</v>
      </c>
      <c r="B19" s="15" t="s">
        <v>106</v>
      </c>
      <c r="C19" s="7">
        <v>1</v>
      </c>
      <c r="D19" s="7"/>
      <c r="E19" s="7"/>
      <c r="F19" s="7"/>
      <c r="G19" s="7"/>
      <c r="H19" s="7"/>
    </row>
    <row r="20" spans="1:14" ht="26.25" customHeight="1" x14ac:dyDescent="0.4">
      <c r="A20" s="4" t="s">
        <v>12</v>
      </c>
      <c r="B20" s="260" t="s">
        <v>105</v>
      </c>
      <c r="C20" s="260"/>
      <c r="D20" s="7"/>
      <c r="E20" s="7"/>
      <c r="F20" s="7"/>
      <c r="G20" s="7"/>
      <c r="H20" s="7"/>
    </row>
    <row r="21" spans="1:14" ht="26.25" customHeight="1" x14ac:dyDescent="0.4">
      <c r="A21" s="4" t="s">
        <v>13</v>
      </c>
      <c r="B21" s="260" t="s">
        <v>107</v>
      </c>
      <c r="C21" s="260"/>
      <c r="D21" s="260"/>
      <c r="E21" s="260"/>
      <c r="F21" s="260"/>
      <c r="G21" s="260"/>
      <c r="H21" s="260"/>
      <c r="I21" s="9"/>
    </row>
    <row r="22" spans="1:14" ht="26.25" customHeight="1" x14ac:dyDescent="0.4">
      <c r="A22" s="4" t="s">
        <v>14</v>
      </c>
      <c r="B22" s="10" t="s">
        <v>102</v>
      </c>
      <c r="C22" s="7"/>
      <c r="D22" s="7"/>
      <c r="E22" s="7"/>
      <c r="F22" s="7"/>
      <c r="G22" s="7"/>
      <c r="H22" s="7"/>
    </row>
    <row r="23" spans="1:14" ht="26.25" customHeight="1" x14ac:dyDescent="0.4">
      <c r="A23" s="4" t="s">
        <v>15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4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259" t="s">
        <v>108</v>
      </c>
      <c r="C26" s="259"/>
    </row>
    <row r="27" spans="1:14" ht="26.25" customHeight="1" x14ac:dyDescent="0.4">
      <c r="A27" s="14" t="s">
        <v>19</v>
      </c>
      <c r="B27" s="261" t="s">
        <v>109</v>
      </c>
      <c r="C27" s="261"/>
    </row>
    <row r="28" spans="1:14" ht="27" customHeight="1" thickBot="1" x14ac:dyDescent="0.45">
      <c r="A28" s="14" t="s">
        <v>2</v>
      </c>
      <c r="B28" s="16">
        <v>99</v>
      </c>
    </row>
    <row r="29" spans="1:14" s="18" customFormat="1" ht="27" customHeight="1" thickBot="1" x14ac:dyDescent="0.45">
      <c r="A29" s="14" t="s">
        <v>20</v>
      </c>
      <c r="B29" s="17">
        <v>0</v>
      </c>
      <c r="C29" s="233" t="s">
        <v>21</v>
      </c>
      <c r="D29" s="234"/>
      <c r="E29" s="234"/>
      <c r="F29" s="234"/>
      <c r="G29" s="235"/>
      <c r="I29" s="19"/>
      <c r="J29" s="19"/>
      <c r="K29" s="19"/>
      <c r="L29" s="19"/>
    </row>
    <row r="30" spans="1:14" s="18" customFormat="1" ht="19.5" customHeight="1" thickBot="1" x14ac:dyDescent="0.35">
      <c r="A30" s="14" t="s">
        <v>22</v>
      </c>
      <c r="B30" s="107">
        <f>B28-B29</f>
        <v>99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18" customFormat="1" ht="27" customHeight="1" thickBot="1" x14ac:dyDescent="0.45">
      <c r="A31" s="14" t="s">
        <v>23</v>
      </c>
      <c r="B31" s="23">
        <v>1</v>
      </c>
      <c r="C31" s="236" t="s">
        <v>24</v>
      </c>
      <c r="D31" s="237"/>
      <c r="E31" s="237"/>
      <c r="F31" s="237"/>
      <c r="G31" s="237"/>
      <c r="H31" s="238"/>
      <c r="I31" s="19"/>
      <c r="J31" s="19"/>
      <c r="K31" s="19"/>
      <c r="L31" s="19"/>
    </row>
    <row r="32" spans="1:14" s="18" customFormat="1" ht="27" customHeight="1" thickBot="1" x14ac:dyDescent="0.45">
      <c r="A32" s="14" t="s">
        <v>25</v>
      </c>
      <c r="B32" s="23">
        <v>1</v>
      </c>
      <c r="C32" s="236" t="s">
        <v>26</v>
      </c>
      <c r="D32" s="237"/>
      <c r="E32" s="237"/>
      <c r="F32" s="237"/>
      <c r="G32" s="237"/>
      <c r="H32" s="238"/>
      <c r="I32" s="19"/>
      <c r="J32" s="19"/>
      <c r="K32" s="19"/>
      <c r="L32" s="24"/>
      <c r="M32" s="24"/>
      <c r="N32" s="25"/>
    </row>
    <row r="33" spans="1:14" s="18" customFormat="1" ht="17.25" customHeight="1" x14ac:dyDescent="0.3">
      <c r="A33" s="14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18" customFormat="1" ht="18.75" x14ac:dyDescent="0.3">
      <c r="A34" s="14" t="s">
        <v>27</v>
      </c>
      <c r="B34" s="28">
        <f>B31/B32</f>
        <v>1</v>
      </c>
      <c r="C34" s="2" t="s">
        <v>28</v>
      </c>
      <c r="D34" s="2"/>
      <c r="E34" s="2"/>
      <c r="F34" s="2"/>
      <c r="G34" s="2"/>
      <c r="I34" s="19"/>
      <c r="J34" s="19"/>
      <c r="K34" s="19"/>
      <c r="L34" s="24"/>
      <c r="M34" s="24"/>
      <c r="N34" s="25"/>
    </row>
    <row r="35" spans="1:14" s="18" customFormat="1" ht="19.5" customHeight="1" thickBot="1" x14ac:dyDescent="0.35">
      <c r="A35" s="14"/>
      <c r="B35" s="107"/>
      <c r="G35" s="2"/>
      <c r="I35" s="19"/>
      <c r="J35" s="19"/>
      <c r="K35" s="19"/>
      <c r="L35" s="24"/>
      <c r="M35" s="24"/>
      <c r="N35" s="25"/>
    </row>
    <row r="36" spans="1:14" s="18" customFormat="1" ht="27" customHeight="1" thickBot="1" x14ac:dyDescent="0.45">
      <c r="A36" s="29" t="s">
        <v>29</v>
      </c>
      <c r="B36" s="30">
        <v>10</v>
      </c>
      <c r="C36" s="2"/>
      <c r="D36" s="239" t="s">
        <v>30</v>
      </c>
      <c r="E36" s="241"/>
      <c r="F36" s="239" t="s">
        <v>31</v>
      </c>
      <c r="G36" s="240"/>
      <c r="J36" s="19"/>
      <c r="K36" s="19"/>
      <c r="L36" s="24"/>
      <c r="M36" s="24"/>
      <c r="N36" s="25"/>
    </row>
    <row r="37" spans="1:14" s="18" customFormat="1" ht="27" customHeight="1" thickBot="1" x14ac:dyDescent="0.45">
      <c r="A37" s="31" t="s">
        <v>32</v>
      </c>
      <c r="B37" s="32">
        <v>4</v>
      </c>
      <c r="C37" s="33" t="s">
        <v>33</v>
      </c>
      <c r="D37" s="34" t="s">
        <v>34</v>
      </c>
      <c r="E37" s="35" t="s">
        <v>35</v>
      </c>
      <c r="F37" s="34" t="s">
        <v>34</v>
      </c>
      <c r="G37" s="36" t="s">
        <v>35</v>
      </c>
      <c r="I37" s="37" t="s">
        <v>36</v>
      </c>
      <c r="J37" s="19"/>
      <c r="K37" s="19"/>
      <c r="L37" s="24"/>
      <c r="M37" s="24"/>
      <c r="N37" s="25"/>
    </row>
    <row r="38" spans="1:14" s="18" customFormat="1" ht="26.25" customHeight="1" x14ac:dyDescent="0.4">
      <c r="A38" s="31" t="s">
        <v>37</v>
      </c>
      <c r="B38" s="32">
        <v>25</v>
      </c>
      <c r="C38" s="38">
        <v>1</v>
      </c>
      <c r="D38" s="39"/>
      <c r="E38" s="40" t="str">
        <f>IF(ISBLANK(D38),"-",$D$48/$D$45*D38)</f>
        <v>-</v>
      </c>
      <c r="F38" s="39">
        <v>2287803</v>
      </c>
      <c r="G38" s="41">
        <f>IF(ISBLANK(F38),"-",$D$48/$F$45*F38)</f>
        <v>3011091.1933792401</v>
      </c>
      <c r="I38" s="42"/>
      <c r="J38" s="19"/>
      <c r="K38" s="19"/>
      <c r="L38" s="24"/>
      <c r="M38" s="24"/>
      <c r="N38" s="25"/>
    </row>
    <row r="39" spans="1:14" s="18" customFormat="1" ht="26.25" customHeight="1" x14ac:dyDescent="0.4">
      <c r="A39" s="31" t="s">
        <v>38</v>
      </c>
      <c r="B39" s="32">
        <v>1</v>
      </c>
      <c r="C39" s="43">
        <v>2</v>
      </c>
      <c r="D39" s="44">
        <v>2356464</v>
      </c>
      <c r="E39" s="45">
        <f>IF(ISBLANK(D39),"-",$D$48/$D$45*D39)</f>
        <v>3005387.2053872058</v>
      </c>
      <c r="F39" s="44">
        <v>2286533</v>
      </c>
      <c r="G39" s="46">
        <f>IF(ISBLANK(F39),"-",$D$48/$F$45*F39)</f>
        <v>3009419.6832817397</v>
      </c>
      <c r="I39" s="221">
        <f>ABS((F43/D43*D42)-F42)/D42</f>
        <v>1.1944613379318598E-3</v>
      </c>
      <c r="J39" s="19"/>
      <c r="K39" s="19"/>
      <c r="L39" s="24"/>
      <c r="M39" s="24"/>
      <c r="N39" s="25"/>
    </row>
    <row r="40" spans="1:14" ht="26.25" customHeight="1" x14ac:dyDescent="0.4">
      <c r="A40" s="31" t="s">
        <v>39</v>
      </c>
      <c r="B40" s="32">
        <v>1</v>
      </c>
      <c r="C40" s="43">
        <v>3</v>
      </c>
      <c r="D40" s="44">
        <v>2357115</v>
      </c>
      <c r="E40" s="45">
        <f>IF(ISBLANK(D40),"-",$D$48/$D$45*D40)</f>
        <v>3006217.477808387</v>
      </c>
      <c r="F40" s="44">
        <v>2285463</v>
      </c>
      <c r="G40" s="46">
        <f>IF(ISBLANK(F40),"-",$D$48/$F$45*F40)</f>
        <v>3008011.4031208535</v>
      </c>
      <c r="I40" s="221"/>
      <c r="L40" s="24"/>
      <c r="M40" s="24"/>
      <c r="N40" s="2"/>
    </row>
    <row r="41" spans="1:14" ht="27" customHeight="1" thickBot="1" x14ac:dyDescent="0.45">
      <c r="A41" s="31" t="s">
        <v>40</v>
      </c>
      <c r="B41" s="32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4"/>
      <c r="M41" s="24"/>
      <c r="N41" s="2"/>
    </row>
    <row r="42" spans="1:14" ht="27" customHeight="1" thickBot="1" x14ac:dyDescent="0.45">
      <c r="A42" s="31" t="s">
        <v>41</v>
      </c>
      <c r="B42" s="32">
        <v>1</v>
      </c>
      <c r="C42" s="52" t="s">
        <v>42</v>
      </c>
      <c r="D42" s="53">
        <f>AVERAGE(D38:D41)</f>
        <v>2356789.5</v>
      </c>
      <c r="E42" s="54">
        <f>AVERAGE(E38:E41)</f>
        <v>3005802.3415977964</v>
      </c>
      <c r="F42" s="53">
        <f>AVERAGE(F38:F41)</f>
        <v>2286599.6666666665</v>
      </c>
      <c r="G42" s="55">
        <f>AVERAGE(G38:G41)</f>
        <v>3009507.4265939444</v>
      </c>
      <c r="H42" s="56"/>
    </row>
    <row r="43" spans="1:14" ht="26.25" customHeight="1" x14ac:dyDescent="0.4">
      <c r="A43" s="31" t="s">
        <v>43</v>
      </c>
      <c r="B43" s="32">
        <v>1</v>
      </c>
      <c r="C43" s="57" t="s">
        <v>44</v>
      </c>
      <c r="D43" s="58">
        <v>14.85</v>
      </c>
      <c r="E43" s="2"/>
      <c r="F43" s="58">
        <v>14.39</v>
      </c>
      <c r="H43" s="56"/>
    </row>
    <row r="44" spans="1:14" ht="26.25" customHeight="1" x14ac:dyDescent="0.4">
      <c r="A44" s="31" t="s">
        <v>45</v>
      </c>
      <c r="B44" s="32">
        <v>1</v>
      </c>
      <c r="C44" s="59" t="s">
        <v>46</v>
      </c>
      <c r="D44" s="60">
        <f>D43*$B$34</f>
        <v>14.85</v>
      </c>
      <c r="E44" s="61"/>
      <c r="F44" s="60">
        <f>F43*$B$34</f>
        <v>14.39</v>
      </c>
      <c r="H44" s="56"/>
    </row>
    <row r="45" spans="1:14" ht="19.5" customHeight="1" thickBot="1" x14ac:dyDescent="0.35">
      <c r="A45" s="31" t="s">
        <v>47</v>
      </c>
      <c r="B45" s="43">
        <f>(B44/B43)*(B42/B41)*(B40/B39)*(B38/B37)*B36</f>
        <v>62.5</v>
      </c>
      <c r="C45" s="59" t="s">
        <v>48</v>
      </c>
      <c r="D45" s="62">
        <f>D44*$B$30/100</f>
        <v>14.701499999999999</v>
      </c>
      <c r="E45" s="63"/>
      <c r="F45" s="62">
        <f>F44*$B$30/100</f>
        <v>14.246100000000002</v>
      </c>
      <c r="H45" s="56"/>
    </row>
    <row r="46" spans="1:14" ht="19.5" customHeight="1" thickBot="1" x14ac:dyDescent="0.35">
      <c r="A46" s="222" t="s">
        <v>49</v>
      </c>
      <c r="B46" s="226"/>
      <c r="C46" s="59" t="s">
        <v>50</v>
      </c>
      <c r="D46" s="64">
        <f>D45/$B$45</f>
        <v>0.23522399999999999</v>
      </c>
      <c r="E46" s="65"/>
      <c r="F46" s="66">
        <f>F45/$B$45</f>
        <v>0.22793760000000002</v>
      </c>
      <c r="H46" s="56"/>
    </row>
    <row r="47" spans="1:14" ht="27" customHeight="1" thickBot="1" x14ac:dyDescent="0.45">
      <c r="A47" s="224"/>
      <c r="B47" s="227"/>
      <c r="C47" s="67" t="s">
        <v>51</v>
      </c>
      <c r="D47" s="68">
        <v>0.3</v>
      </c>
      <c r="E47" s="69"/>
      <c r="F47" s="65"/>
      <c r="H47" s="56"/>
    </row>
    <row r="48" spans="1:14" ht="18.75" x14ac:dyDescent="0.3">
      <c r="C48" s="70" t="s">
        <v>52</v>
      </c>
      <c r="D48" s="62">
        <f>D47*$B$45</f>
        <v>18.75</v>
      </c>
      <c r="F48" s="71"/>
      <c r="H48" s="56"/>
    </row>
    <row r="49" spans="1:12" ht="19.5" customHeight="1" thickBot="1" x14ac:dyDescent="0.35">
      <c r="C49" s="72" t="s">
        <v>53</v>
      </c>
      <c r="D49" s="73">
        <f>D48/B34</f>
        <v>18.75</v>
      </c>
      <c r="F49" s="71"/>
      <c r="H49" s="56"/>
    </row>
    <row r="50" spans="1:12" ht="18.75" x14ac:dyDescent="0.3">
      <c r="C50" s="29" t="s">
        <v>54</v>
      </c>
      <c r="D50" s="74">
        <f>AVERAGE(E38:E41,G38:G41)</f>
        <v>3008025.3925954853</v>
      </c>
      <c r="F50" s="75"/>
      <c r="H50" s="56"/>
    </row>
    <row r="51" spans="1:12" ht="18.75" x14ac:dyDescent="0.3">
      <c r="C51" s="31" t="s">
        <v>55</v>
      </c>
      <c r="D51" s="76">
        <f>STDEV(E38:E41,G38:G41)/D50</f>
        <v>7.7202853500011692E-4</v>
      </c>
      <c r="F51" s="75"/>
      <c r="H51" s="56"/>
    </row>
    <row r="52" spans="1:12" ht="19.5" customHeight="1" thickBot="1" x14ac:dyDescent="0.35">
      <c r="C52" s="77" t="s">
        <v>3</v>
      </c>
      <c r="D52" s="78">
        <f>COUNT(E38:E41,G38:G41)</f>
        <v>5</v>
      </c>
      <c r="F52" s="75"/>
    </row>
    <row r="54" spans="1:12" ht="18.75" x14ac:dyDescent="0.3">
      <c r="A54" s="79" t="s">
        <v>0</v>
      </c>
      <c r="B54" s="80" t="s">
        <v>56</v>
      </c>
    </row>
    <row r="55" spans="1:12" ht="18.75" x14ac:dyDescent="0.3">
      <c r="A55" s="2" t="s">
        <v>57</v>
      </c>
      <c r="B55" s="81" t="str">
        <f>B21</f>
        <v>Lamivudine  150MG,Nevirapine 200mg $ Zidovudine 300mg</v>
      </c>
    </row>
    <row r="56" spans="1:12" ht="26.25" customHeight="1" x14ac:dyDescent="0.4">
      <c r="A56" s="81" t="s">
        <v>58</v>
      </c>
      <c r="B56" s="82">
        <v>300</v>
      </c>
      <c r="C56" s="2" t="str">
        <f>B20</f>
        <v>Lamivudine ,Nevirapine $ Zidovudine</v>
      </c>
      <c r="H56" s="61"/>
    </row>
    <row r="57" spans="1:12" ht="18.75" x14ac:dyDescent="0.3">
      <c r="A57" s="81" t="s">
        <v>59</v>
      </c>
      <c r="B57" s="83">
        <v>1137.2940000000001</v>
      </c>
      <c r="H57" s="61"/>
    </row>
    <row r="58" spans="1:12" ht="19.5" customHeight="1" thickBot="1" x14ac:dyDescent="0.35">
      <c r="H58" s="61"/>
    </row>
    <row r="59" spans="1:12" s="18" customFormat="1" ht="27" customHeight="1" thickBot="1" x14ac:dyDescent="0.45">
      <c r="A59" s="29" t="s">
        <v>60</v>
      </c>
      <c r="B59" s="30">
        <v>100</v>
      </c>
      <c r="C59" s="2"/>
      <c r="D59" s="84" t="s">
        <v>61</v>
      </c>
      <c r="E59" s="85" t="s">
        <v>33</v>
      </c>
      <c r="F59" s="85" t="s">
        <v>34</v>
      </c>
      <c r="G59" s="85" t="s">
        <v>62</v>
      </c>
      <c r="H59" s="33" t="s">
        <v>63</v>
      </c>
      <c r="L59" s="19"/>
    </row>
    <row r="60" spans="1:12" s="18" customFormat="1" ht="26.25" customHeight="1" x14ac:dyDescent="0.4">
      <c r="A60" s="31" t="s">
        <v>64</v>
      </c>
      <c r="B60" s="32">
        <v>5</v>
      </c>
      <c r="C60" s="242" t="s">
        <v>65</v>
      </c>
      <c r="D60" s="245">
        <v>950.35</v>
      </c>
      <c r="E60" s="86">
        <v>1</v>
      </c>
      <c r="F60" s="87">
        <v>2467823</v>
      </c>
      <c r="G60" s="88">
        <f>IF(ISBLANK(F60),"-",(F60/$D$50*$D$47*$B$68)*($B$57/$D$60))</f>
        <v>294.53908481459075</v>
      </c>
      <c r="H60" s="89">
        <f t="shared" ref="H60:H71" si="0">IF(ISBLANK(F60),"-",(G60/$B$56)*100)</f>
        <v>98.179694938196917</v>
      </c>
      <c r="L60" s="19"/>
    </row>
    <row r="61" spans="1:12" s="18" customFormat="1" ht="26.25" customHeight="1" x14ac:dyDescent="0.4">
      <c r="A61" s="31" t="s">
        <v>66</v>
      </c>
      <c r="B61" s="32">
        <v>50</v>
      </c>
      <c r="C61" s="243"/>
      <c r="D61" s="246"/>
      <c r="E61" s="90">
        <v>2</v>
      </c>
      <c r="F61" s="44">
        <v>2465070</v>
      </c>
      <c r="G61" s="91">
        <f>IF(ISBLANK(F61),"-",(F61/$D$50*$D$47*$B$68)*($B$57/$D$60))</f>
        <v>294.21050934524209</v>
      </c>
      <c r="H61" s="92">
        <f t="shared" si="0"/>
        <v>98.070169781747367</v>
      </c>
      <c r="L61" s="19"/>
    </row>
    <row r="62" spans="1:12" s="18" customFormat="1" ht="26.25" customHeight="1" x14ac:dyDescent="0.4">
      <c r="A62" s="31" t="s">
        <v>67</v>
      </c>
      <c r="B62" s="32">
        <v>1</v>
      </c>
      <c r="C62" s="243"/>
      <c r="D62" s="246"/>
      <c r="E62" s="90">
        <v>3</v>
      </c>
      <c r="F62" s="93">
        <v>2455967</v>
      </c>
      <c r="G62" s="91">
        <f>IF(ISBLANK(F62),"-",(F62/$D$50*$D$47*$B$68)*($B$57/$D$60))</f>
        <v>293.12405002904831</v>
      </c>
      <c r="H62" s="92">
        <f t="shared" si="0"/>
        <v>97.708016676349445</v>
      </c>
      <c r="L62" s="19"/>
    </row>
    <row r="63" spans="1:12" ht="27" customHeight="1" thickBot="1" x14ac:dyDescent="0.45">
      <c r="A63" s="31" t="s">
        <v>68</v>
      </c>
      <c r="B63" s="32">
        <v>1</v>
      </c>
      <c r="C63" s="244"/>
      <c r="D63" s="247"/>
      <c r="E63" s="94">
        <v>4</v>
      </c>
      <c r="F63" s="95"/>
      <c r="G63" s="91" t="str">
        <f>IF(ISBLANK(F63),"-",(F63/$D$50*$D$47*$B$68)*($B$57/$D$60))</f>
        <v>-</v>
      </c>
      <c r="H63" s="92" t="str">
        <f t="shared" si="0"/>
        <v>-</v>
      </c>
    </row>
    <row r="64" spans="1:12" ht="26.25" customHeight="1" x14ac:dyDescent="0.4">
      <c r="A64" s="31" t="s">
        <v>69</v>
      </c>
      <c r="B64" s="32">
        <v>1</v>
      </c>
      <c r="C64" s="242" t="s">
        <v>70</v>
      </c>
      <c r="D64" s="245">
        <v>1129.3800000000001</v>
      </c>
      <c r="E64" s="86">
        <v>1</v>
      </c>
      <c r="F64" s="87">
        <v>2958679</v>
      </c>
      <c r="G64" s="88">
        <f>IF(ISBLANK(F64),"-",(F64/$D$50*$D$47*$B$68)*($B$57/$D$64))</f>
        <v>297.14625504264149</v>
      </c>
      <c r="H64" s="89">
        <f t="shared" si="0"/>
        <v>99.0487516808805</v>
      </c>
    </row>
    <row r="65" spans="1:8" ht="26.25" customHeight="1" x14ac:dyDescent="0.4">
      <c r="A65" s="31" t="s">
        <v>71</v>
      </c>
      <c r="B65" s="32">
        <v>1</v>
      </c>
      <c r="C65" s="243"/>
      <c r="D65" s="246"/>
      <c r="E65" s="90">
        <v>2</v>
      </c>
      <c r="F65" s="44">
        <v>2956993</v>
      </c>
      <c r="G65" s="91">
        <f>IF(ISBLANK(F65),"-",(F65/$D$50*$D$47*$B$68)*($B$57/$D$64))</f>
        <v>296.97692657341526</v>
      </c>
      <c r="H65" s="92">
        <f t="shared" si="0"/>
        <v>98.992308857805085</v>
      </c>
    </row>
    <row r="66" spans="1:8" ht="26.25" customHeight="1" x14ac:dyDescent="0.4">
      <c r="A66" s="31" t="s">
        <v>72</v>
      </c>
      <c r="B66" s="32">
        <v>1</v>
      </c>
      <c r="C66" s="243"/>
      <c r="D66" s="246"/>
      <c r="E66" s="90">
        <v>3</v>
      </c>
      <c r="F66" s="44">
        <v>2956001</v>
      </c>
      <c r="G66" s="91">
        <f>IF(ISBLANK(F66),"-",(F66/$D$50*$D$47*$B$68)*($B$57/$D$64))</f>
        <v>296.87729796044226</v>
      </c>
      <c r="H66" s="92">
        <f t="shared" si="0"/>
        <v>98.95909932014743</v>
      </c>
    </row>
    <row r="67" spans="1:8" ht="27" customHeight="1" thickBot="1" x14ac:dyDescent="0.45">
      <c r="A67" s="31" t="s">
        <v>73</v>
      </c>
      <c r="B67" s="32">
        <v>1</v>
      </c>
      <c r="C67" s="244"/>
      <c r="D67" s="247"/>
      <c r="E67" s="94">
        <v>4</v>
      </c>
      <c r="F67" s="95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31" t="s">
        <v>74</v>
      </c>
      <c r="B68" s="98">
        <f>(B67/B66)*(B65/B64)*(B63/B62)*(B61/B60)*B59</f>
        <v>1000</v>
      </c>
      <c r="C68" s="242" t="s">
        <v>75</v>
      </c>
      <c r="D68" s="245">
        <v>1130.53</v>
      </c>
      <c r="E68" s="86">
        <v>1</v>
      </c>
      <c r="F68" s="87"/>
      <c r="G68" s="88" t="str">
        <f>IF(ISBLANK(F68),"-",(F68/$D$50*$D$47*$B$68)*($B$57/$D$68))</f>
        <v>-</v>
      </c>
      <c r="H68" s="92" t="str">
        <f t="shared" si="0"/>
        <v>-</v>
      </c>
    </row>
    <row r="69" spans="1:8" ht="27" customHeight="1" thickBot="1" x14ac:dyDescent="0.45">
      <c r="A69" s="77" t="s">
        <v>76</v>
      </c>
      <c r="B69" s="99">
        <f>(D47*B68)/B56*B57</f>
        <v>1137.2940000000001</v>
      </c>
      <c r="C69" s="243"/>
      <c r="D69" s="246"/>
      <c r="E69" s="90">
        <v>2</v>
      </c>
      <c r="F69" s="44"/>
      <c r="G69" s="91" t="str">
        <f>IF(ISBLANK(F69),"-",(F69/$D$50*$D$47*$B$68)*($B$57/$D$68))</f>
        <v>-</v>
      </c>
      <c r="H69" s="92" t="str">
        <f t="shared" si="0"/>
        <v>-</v>
      </c>
    </row>
    <row r="70" spans="1:8" ht="26.25" customHeight="1" x14ac:dyDescent="0.4">
      <c r="A70" s="249" t="s">
        <v>49</v>
      </c>
      <c r="B70" s="250"/>
      <c r="C70" s="243"/>
      <c r="D70" s="246"/>
      <c r="E70" s="90">
        <v>3</v>
      </c>
      <c r="F70" s="44"/>
      <c r="G70" s="91" t="str">
        <f>IF(ISBLANK(F70),"-",(F70/$D$50*$D$47*$B$68)*($B$57/$D$68))</f>
        <v>-</v>
      </c>
      <c r="H70" s="92" t="str">
        <f t="shared" si="0"/>
        <v>-</v>
      </c>
    </row>
    <row r="71" spans="1:8" ht="27" customHeight="1" thickBot="1" x14ac:dyDescent="0.45">
      <c r="A71" s="251"/>
      <c r="B71" s="252"/>
      <c r="C71" s="248"/>
      <c r="D71" s="247"/>
      <c r="E71" s="94">
        <v>4</v>
      </c>
      <c r="F71" s="95"/>
      <c r="G71" s="96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61"/>
      <c r="B72" s="61"/>
      <c r="C72" s="61"/>
      <c r="D72" s="61"/>
      <c r="E72" s="61"/>
      <c r="F72" s="100" t="s">
        <v>42</v>
      </c>
      <c r="G72" s="101">
        <f>AVERAGE(G60:G71)</f>
        <v>295.47902062756339</v>
      </c>
      <c r="H72" s="102">
        <f>AVERAGE(H60:H71)</f>
        <v>98.493006875854462</v>
      </c>
    </row>
    <row r="73" spans="1:8" ht="26.25" customHeight="1" x14ac:dyDescent="0.4">
      <c r="C73" s="61"/>
      <c r="D73" s="61"/>
      <c r="E73" s="61"/>
      <c r="F73" s="103" t="s">
        <v>55</v>
      </c>
      <c r="G73" s="104">
        <f>STDEV(G60:G71)/G72</f>
        <v>5.8651725199279905E-3</v>
      </c>
      <c r="H73" s="104">
        <f>STDEV(H60:H71)/H72</f>
        <v>5.8651725199279818E-3</v>
      </c>
    </row>
    <row r="74" spans="1:8" ht="27" customHeight="1" thickBot="1" x14ac:dyDescent="0.45">
      <c r="A74" s="61"/>
      <c r="B74" s="61"/>
      <c r="C74" s="61"/>
      <c r="D74" s="61"/>
      <c r="E74" s="63"/>
      <c r="F74" s="105" t="s">
        <v>3</v>
      </c>
      <c r="G74" s="106">
        <f>COUNT(G60:G71)</f>
        <v>6</v>
      </c>
      <c r="H74" s="106">
        <f>COUNT(H60:H71)</f>
        <v>6</v>
      </c>
    </row>
    <row r="76" spans="1:8" ht="26.25" customHeight="1" x14ac:dyDescent="0.4">
      <c r="A76" s="13" t="s">
        <v>77</v>
      </c>
      <c r="B76" s="14" t="s">
        <v>78</v>
      </c>
      <c r="C76" s="230" t="str">
        <f>B26</f>
        <v>Zidovudine</v>
      </c>
      <c r="D76" s="230"/>
      <c r="E76" s="2" t="s">
        <v>79</v>
      </c>
      <c r="F76" s="2"/>
      <c r="G76" s="108">
        <f>H72</f>
        <v>98.493006875854462</v>
      </c>
      <c r="H76" s="107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32" t="s">
        <v>108</v>
      </c>
      <c r="C79" s="232"/>
    </row>
    <row r="80" spans="1:8" ht="26.25" customHeight="1" x14ac:dyDescent="0.4">
      <c r="A80" s="14" t="s">
        <v>19</v>
      </c>
      <c r="B80" s="232" t="s">
        <v>110</v>
      </c>
      <c r="C80" s="232"/>
    </row>
    <row r="81" spans="1:12" ht="27" customHeight="1" thickBot="1" x14ac:dyDescent="0.45">
      <c r="A81" s="14" t="s">
        <v>2</v>
      </c>
      <c r="B81" s="16">
        <v>99</v>
      </c>
    </row>
    <row r="82" spans="1:12" s="18" customFormat="1" ht="27" customHeight="1" thickBot="1" x14ac:dyDescent="0.45">
      <c r="A82" s="14" t="s">
        <v>20</v>
      </c>
      <c r="B82" s="17">
        <v>0</v>
      </c>
      <c r="C82" s="233" t="s">
        <v>21</v>
      </c>
      <c r="D82" s="234"/>
      <c r="E82" s="234"/>
      <c r="F82" s="234"/>
      <c r="G82" s="235"/>
      <c r="I82" s="19"/>
      <c r="J82" s="19"/>
      <c r="K82" s="19"/>
      <c r="L82" s="19"/>
    </row>
    <row r="83" spans="1:12" s="18" customFormat="1" ht="19.5" customHeight="1" thickBot="1" x14ac:dyDescent="0.35">
      <c r="A83" s="14" t="s">
        <v>22</v>
      </c>
      <c r="B83" s="107">
        <f>B81-B82</f>
        <v>99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18" customFormat="1" ht="27" customHeight="1" thickBot="1" x14ac:dyDescent="0.45">
      <c r="A84" s="14" t="s">
        <v>23</v>
      </c>
      <c r="B84" s="23">
        <v>1</v>
      </c>
      <c r="C84" s="236" t="s">
        <v>82</v>
      </c>
      <c r="D84" s="237"/>
      <c r="E84" s="237"/>
      <c r="F84" s="237"/>
      <c r="G84" s="237"/>
      <c r="H84" s="238"/>
      <c r="I84" s="19"/>
      <c r="J84" s="19"/>
      <c r="K84" s="19"/>
      <c r="L84" s="19"/>
    </row>
    <row r="85" spans="1:12" s="18" customFormat="1" ht="27" customHeight="1" thickBot="1" x14ac:dyDescent="0.45">
      <c r="A85" s="14" t="s">
        <v>25</v>
      </c>
      <c r="B85" s="23">
        <v>1</v>
      </c>
      <c r="C85" s="236" t="s">
        <v>83</v>
      </c>
      <c r="D85" s="237"/>
      <c r="E85" s="237"/>
      <c r="F85" s="237"/>
      <c r="G85" s="237"/>
      <c r="H85" s="238"/>
      <c r="I85" s="19"/>
      <c r="J85" s="19"/>
      <c r="K85" s="19"/>
      <c r="L85" s="19"/>
    </row>
    <row r="86" spans="1:12" s="18" customFormat="1" ht="18.75" x14ac:dyDescent="0.3">
      <c r="A86" s="14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18" customFormat="1" ht="18.75" x14ac:dyDescent="0.3">
      <c r="A87" s="14" t="s">
        <v>27</v>
      </c>
      <c r="B87" s="28">
        <f>B84/B85</f>
        <v>1</v>
      </c>
      <c r="C87" s="2" t="s">
        <v>28</v>
      </c>
      <c r="D87" s="2"/>
      <c r="E87" s="2"/>
      <c r="F87" s="2"/>
      <c r="G87" s="2"/>
      <c r="I87" s="19"/>
      <c r="J87" s="19"/>
      <c r="K87" s="19"/>
      <c r="L87" s="19"/>
    </row>
    <row r="88" spans="1:12" ht="19.5" customHeight="1" thickBot="1" x14ac:dyDescent="0.35">
      <c r="A88" s="12"/>
      <c r="B88" s="12"/>
    </row>
    <row r="89" spans="1:12" ht="27" customHeight="1" thickBot="1" x14ac:dyDescent="0.45">
      <c r="A89" s="29" t="s">
        <v>29</v>
      </c>
      <c r="B89" s="30">
        <v>10</v>
      </c>
      <c r="D89" s="109" t="s">
        <v>30</v>
      </c>
      <c r="E89" s="110"/>
      <c r="F89" s="239" t="s">
        <v>31</v>
      </c>
      <c r="G89" s="240"/>
    </row>
    <row r="90" spans="1:12" ht="27" customHeight="1" thickBot="1" x14ac:dyDescent="0.45">
      <c r="A90" s="31" t="s">
        <v>32</v>
      </c>
      <c r="B90" s="32">
        <v>4</v>
      </c>
      <c r="C90" s="164" t="s">
        <v>33</v>
      </c>
      <c r="D90" s="34" t="s">
        <v>34</v>
      </c>
      <c r="E90" s="35" t="s">
        <v>35</v>
      </c>
      <c r="F90" s="34" t="s">
        <v>34</v>
      </c>
      <c r="G90" s="112" t="s">
        <v>35</v>
      </c>
      <c r="I90" s="37" t="s">
        <v>36</v>
      </c>
    </row>
    <row r="91" spans="1:12" ht="26.25" customHeight="1" x14ac:dyDescent="0.4">
      <c r="A91" s="31" t="s">
        <v>37</v>
      </c>
      <c r="B91" s="32">
        <v>25</v>
      </c>
      <c r="C91" s="113">
        <v>1</v>
      </c>
      <c r="D91" s="39"/>
      <c r="E91" s="40" t="str">
        <f>IF(ISBLANK(D91),"-",$D$101/$D$98*D91)</f>
        <v>-</v>
      </c>
      <c r="F91" s="39">
        <v>2287803</v>
      </c>
      <c r="G91" s="41">
        <f>IF(ISBLANK(F91),"-",$D$101/$F$98*F91)</f>
        <v>3345656.8815324889</v>
      </c>
      <c r="I91" s="42"/>
    </row>
    <row r="92" spans="1:12" ht="26.25" customHeight="1" x14ac:dyDescent="0.4">
      <c r="A92" s="31" t="s">
        <v>38</v>
      </c>
      <c r="B92" s="32">
        <v>1</v>
      </c>
      <c r="C92" s="61">
        <v>2</v>
      </c>
      <c r="D92" s="44">
        <v>2356464</v>
      </c>
      <c r="E92" s="45">
        <f>IF(ISBLANK(D92),"-",$D$101/$D$98*D92)</f>
        <v>3339319.1170968949</v>
      </c>
      <c r="F92" s="44">
        <v>2286533</v>
      </c>
      <c r="G92" s="46">
        <f>IF(ISBLANK(F92),"-",$D$101/$F$98*F92)</f>
        <v>3343799.6480908222</v>
      </c>
      <c r="I92" s="221">
        <f>ABS((F96/D96*D95)-F95)/D95</f>
        <v>1.1944613379318598E-3</v>
      </c>
    </row>
    <row r="93" spans="1:12" ht="26.25" customHeight="1" x14ac:dyDescent="0.4">
      <c r="A93" s="31" t="s">
        <v>39</v>
      </c>
      <c r="B93" s="32">
        <v>1</v>
      </c>
      <c r="C93" s="61">
        <v>3</v>
      </c>
      <c r="D93" s="44">
        <v>2357115</v>
      </c>
      <c r="E93" s="45">
        <f>IF(ISBLANK(D93),"-",$D$101/$D$98*D93)</f>
        <v>3340241.6420093188</v>
      </c>
      <c r="F93" s="44">
        <v>2285463</v>
      </c>
      <c r="G93" s="46">
        <f>IF(ISBLANK(F93),"-",$D$101/$F$98*F93)</f>
        <v>3342234.8923565042</v>
      </c>
      <c r="I93" s="221"/>
    </row>
    <row r="94" spans="1:12" ht="27" customHeight="1" thickBot="1" x14ac:dyDescent="0.45">
      <c r="A94" s="31" t="s">
        <v>40</v>
      </c>
      <c r="B94" s="32">
        <v>1</v>
      </c>
      <c r="C94" s="114">
        <v>4</v>
      </c>
      <c r="D94" s="48"/>
      <c r="E94" s="49" t="str">
        <f>IF(ISBLANK(D94),"-",$D$101/$D$98*D94)</f>
        <v>-</v>
      </c>
      <c r="F94" s="115"/>
      <c r="G94" s="50" t="str">
        <f>IF(ISBLANK(F94),"-",$D$101/$F$98*F94)</f>
        <v>-</v>
      </c>
      <c r="I94" s="51"/>
    </row>
    <row r="95" spans="1:12" ht="27" customHeight="1" thickBot="1" x14ac:dyDescent="0.45">
      <c r="A95" s="31" t="s">
        <v>41</v>
      </c>
      <c r="B95" s="32">
        <v>1</v>
      </c>
      <c r="C95" s="14" t="s">
        <v>42</v>
      </c>
      <c r="D95" s="116">
        <f>AVERAGE(D91:D94)</f>
        <v>2356789.5</v>
      </c>
      <c r="E95" s="54">
        <f>AVERAGE(E91:E94)</f>
        <v>3339780.3795531066</v>
      </c>
      <c r="F95" s="117">
        <f>AVERAGE(F91:F94)</f>
        <v>2286599.6666666665</v>
      </c>
      <c r="G95" s="118">
        <f>AVERAGE(G91:G94)</f>
        <v>3343897.1406599381</v>
      </c>
    </row>
    <row r="96" spans="1:12" ht="26.25" customHeight="1" x14ac:dyDescent="0.4">
      <c r="A96" s="31" t="s">
        <v>43</v>
      </c>
      <c r="B96" s="16">
        <v>1</v>
      </c>
      <c r="C96" s="119" t="s">
        <v>84</v>
      </c>
      <c r="D96" s="120">
        <v>14.85</v>
      </c>
      <c r="E96" s="2"/>
      <c r="F96" s="58">
        <v>14.39</v>
      </c>
    </row>
    <row r="97" spans="1:10" ht="26.25" customHeight="1" x14ac:dyDescent="0.4">
      <c r="A97" s="31" t="s">
        <v>45</v>
      </c>
      <c r="B97" s="16">
        <v>1</v>
      </c>
      <c r="C97" s="121" t="s">
        <v>85</v>
      </c>
      <c r="D97" s="122">
        <f>D96*$B$87</f>
        <v>14.85</v>
      </c>
      <c r="E97" s="61"/>
      <c r="F97" s="60">
        <f>F96*$B$87</f>
        <v>14.39</v>
      </c>
    </row>
    <row r="98" spans="1:10" ht="19.5" customHeight="1" thickBot="1" x14ac:dyDescent="0.35">
      <c r="A98" s="31" t="s">
        <v>47</v>
      </c>
      <c r="B98" s="61">
        <f>(B97/B96)*(B95/B94)*(B93/B92)*(B91/B90)*B89</f>
        <v>62.5</v>
      </c>
      <c r="C98" s="121" t="s">
        <v>86</v>
      </c>
      <c r="D98" s="123">
        <f>D97*$B$83/100</f>
        <v>14.701499999999999</v>
      </c>
      <c r="E98" s="63"/>
      <c r="F98" s="62">
        <f>F97*$B$83/100</f>
        <v>14.246100000000002</v>
      </c>
    </row>
    <row r="99" spans="1:10" ht="19.5" customHeight="1" thickBot="1" x14ac:dyDescent="0.35">
      <c r="A99" s="222" t="s">
        <v>49</v>
      </c>
      <c r="B99" s="223"/>
      <c r="C99" s="121" t="s">
        <v>87</v>
      </c>
      <c r="D99" s="124">
        <f>D98/$B$98</f>
        <v>0.23522399999999999</v>
      </c>
      <c r="E99" s="63"/>
      <c r="F99" s="66">
        <f>F98/$B$98</f>
        <v>0.22793760000000002</v>
      </c>
      <c r="H99" s="56"/>
    </row>
    <row r="100" spans="1:10" ht="19.5" customHeight="1" thickBot="1" x14ac:dyDescent="0.35">
      <c r="A100" s="224"/>
      <c r="B100" s="225"/>
      <c r="C100" s="121" t="s">
        <v>51</v>
      </c>
      <c r="D100" s="125">
        <f>$B$56/$B$116</f>
        <v>0.33333333333333331</v>
      </c>
      <c r="F100" s="71"/>
      <c r="G100" s="126"/>
      <c r="H100" s="56"/>
    </row>
    <row r="101" spans="1:10" ht="18.75" x14ac:dyDescent="0.3">
      <c r="C101" s="121" t="s">
        <v>52</v>
      </c>
      <c r="D101" s="122">
        <f>D100*$B$98</f>
        <v>20.833333333333332</v>
      </c>
      <c r="F101" s="71"/>
      <c r="H101" s="56"/>
    </row>
    <row r="102" spans="1:10" ht="19.5" customHeight="1" thickBot="1" x14ac:dyDescent="0.35">
      <c r="C102" s="127" t="s">
        <v>53</v>
      </c>
      <c r="D102" s="128">
        <f>D101/B34</f>
        <v>20.833333333333332</v>
      </c>
      <c r="F102" s="75"/>
      <c r="H102" s="56"/>
      <c r="J102" s="129"/>
    </row>
    <row r="103" spans="1:10" ht="18.75" x14ac:dyDescent="0.3">
      <c r="C103" s="130" t="s">
        <v>88</v>
      </c>
      <c r="D103" s="131">
        <f>AVERAGE(E91:E94,G91:G94)</f>
        <v>3342250.4362172056</v>
      </c>
      <c r="F103" s="75"/>
      <c r="G103" s="126"/>
      <c r="H103" s="56"/>
      <c r="J103" s="132"/>
    </row>
    <row r="104" spans="1:10" ht="18.75" x14ac:dyDescent="0.3">
      <c r="C104" s="103" t="s">
        <v>55</v>
      </c>
      <c r="D104" s="133">
        <f>STDEV(E91:E94,G91:G94)/D103</f>
        <v>7.7202853500015866E-4</v>
      </c>
      <c r="F104" s="75"/>
      <c r="H104" s="56"/>
      <c r="J104" s="132"/>
    </row>
    <row r="105" spans="1:10" ht="19.5" customHeight="1" thickBot="1" x14ac:dyDescent="0.35">
      <c r="C105" s="105" t="s">
        <v>3</v>
      </c>
      <c r="D105" s="134">
        <f>COUNT(E91:E94,G91:G94)</f>
        <v>5</v>
      </c>
      <c r="F105" s="75"/>
      <c r="H105" s="56"/>
      <c r="J105" s="132"/>
    </row>
    <row r="106" spans="1:10" ht="19.5" customHeight="1" thickBot="1" x14ac:dyDescent="0.35">
      <c r="A106" s="79"/>
      <c r="B106" s="79"/>
      <c r="C106" s="79"/>
      <c r="D106" s="79"/>
      <c r="E106" s="79"/>
    </row>
    <row r="107" spans="1:10" ht="27" customHeight="1" thickBot="1" x14ac:dyDescent="0.45">
      <c r="A107" s="29" t="s">
        <v>89</v>
      </c>
      <c r="B107" s="30">
        <v>900</v>
      </c>
      <c r="C107" s="85" t="s">
        <v>90</v>
      </c>
      <c r="D107" s="85" t="s">
        <v>34</v>
      </c>
      <c r="E107" s="85" t="s">
        <v>91</v>
      </c>
      <c r="F107" s="135" t="s">
        <v>92</v>
      </c>
    </row>
    <row r="108" spans="1:10" ht="26.25" customHeight="1" x14ac:dyDescent="0.4">
      <c r="A108" s="31" t="s">
        <v>93</v>
      </c>
      <c r="B108" s="32">
        <v>1</v>
      </c>
      <c r="C108" s="86">
        <v>1</v>
      </c>
      <c r="D108" s="136">
        <v>2714849</v>
      </c>
      <c r="E108" s="137">
        <f t="shared" ref="E108:E113" si="1">IF(ISBLANK(D108),"-",D108/$D$103*$D$100*$B$116)</f>
        <v>243.6845220137987</v>
      </c>
      <c r="F108" s="138">
        <f t="shared" ref="F108:F113" si="2">IF(ISBLANK(D108), "-", (E108/$B$56)*100)</f>
        <v>81.228174004599566</v>
      </c>
    </row>
    <row r="109" spans="1:10" ht="26.25" customHeight="1" x14ac:dyDescent="0.4">
      <c r="A109" s="31" t="s">
        <v>66</v>
      </c>
      <c r="B109" s="32">
        <v>1</v>
      </c>
      <c r="C109" s="90">
        <v>2</v>
      </c>
      <c r="D109" s="139">
        <v>2713761</v>
      </c>
      <c r="E109" s="140">
        <f t="shared" si="1"/>
        <v>243.58686326373527</v>
      </c>
      <c r="F109" s="141">
        <f t="shared" si="2"/>
        <v>81.195621087911746</v>
      </c>
    </row>
    <row r="110" spans="1:10" ht="26.25" customHeight="1" x14ac:dyDescent="0.4">
      <c r="A110" s="31" t="s">
        <v>67</v>
      </c>
      <c r="B110" s="32">
        <v>1</v>
      </c>
      <c r="C110" s="90">
        <v>3</v>
      </c>
      <c r="D110" s="139">
        <v>2725558</v>
      </c>
      <c r="E110" s="140">
        <f t="shared" si="1"/>
        <v>244.64576057485525</v>
      </c>
      <c r="F110" s="141">
        <f t="shared" si="2"/>
        <v>81.548586858285077</v>
      </c>
    </row>
    <row r="111" spans="1:10" ht="26.25" customHeight="1" x14ac:dyDescent="0.4">
      <c r="A111" s="31" t="s">
        <v>68</v>
      </c>
      <c r="B111" s="32">
        <v>1</v>
      </c>
      <c r="C111" s="90">
        <v>4</v>
      </c>
      <c r="D111" s="139">
        <v>2719941</v>
      </c>
      <c r="E111" s="140">
        <f t="shared" si="1"/>
        <v>244.14157932567653</v>
      </c>
      <c r="F111" s="141">
        <f t="shared" si="2"/>
        <v>81.380526441892172</v>
      </c>
    </row>
    <row r="112" spans="1:10" ht="26.25" customHeight="1" x14ac:dyDescent="0.4">
      <c r="A112" s="31" t="s">
        <v>69</v>
      </c>
      <c r="B112" s="32">
        <v>1</v>
      </c>
      <c r="C112" s="90">
        <v>5</v>
      </c>
      <c r="D112" s="139">
        <v>2716393</v>
      </c>
      <c r="E112" s="140">
        <f t="shared" si="1"/>
        <v>243.82311126940346</v>
      </c>
      <c r="F112" s="141">
        <f t="shared" si="2"/>
        <v>81.274370423134485</v>
      </c>
    </row>
    <row r="113" spans="1:10" ht="27" customHeight="1" thickBot="1" x14ac:dyDescent="0.45">
      <c r="A113" s="31" t="s">
        <v>71</v>
      </c>
      <c r="B113" s="32">
        <v>1</v>
      </c>
      <c r="C113" s="94">
        <v>6</v>
      </c>
      <c r="D113" s="142">
        <v>2708129</v>
      </c>
      <c r="E113" s="143">
        <f t="shared" si="1"/>
        <v>243.08133561634796</v>
      </c>
      <c r="F113" s="144">
        <f t="shared" si="2"/>
        <v>81.027111872115981</v>
      </c>
    </row>
    <row r="114" spans="1:10" ht="27" customHeight="1" thickBot="1" x14ac:dyDescent="0.45">
      <c r="A114" s="31" t="s">
        <v>72</v>
      </c>
      <c r="B114" s="32">
        <v>1</v>
      </c>
      <c r="C114" s="145"/>
      <c r="D114" s="61"/>
      <c r="E114" s="2"/>
      <c r="F114" s="141"/>
    </row>
    <row r="115" spans="1:10" ht="26.25" customHeight="1" x14ac:dyDescent="0.4">
      <c r="A115" s="31" t="s">
        <v>73</v>
      </c>
      <c r="B115" s="32">
        <v>1</v>
      </c>
      <c r="C115" s="145"/>
      <c r="D115" s="146" t="s">
        <v>42</v>
      </c>
      <c r="E115" s="147">
        <f>AVERAGE(E108:E113)</f>
        <v>243.82719534396952</v>
      </c>
      <c r="F115" s="148">
        <f>AVERAGE(F108:F113)</f>
        <v>81.275731781323174</v>
      </c>
    </row>
    <row r="116" spans="1:10" ht="27" customHeight="1" thickBot="1" x14ac:dyDescent="0.45">
      <c r="A116" s="31" t="s">
        <v>74</v>
      </c>
      <c r="B116" s="43">
        <f>(B115/B114)*(B113/B112)*(B111/B110)*(B109/B108)*B107</f>
        <v>900</v>
      </c>
      <c r="C116" s="149"/>
      <c r="D116" s="150" t="s">
        <v>55</v>
      </c>
      <c r="E116" s="104">
        <f>STDEV(E108:E113)/E115</f>
        <v>2.1727610851366903E-3</v>
      </c>
      <c r="F116" s="151">
        <f>STDEV(F108:F113)/F115</f>
        <v>2.172761085136692E-3</v>
      </c>
      <c r="I116" s="2"/>
    </row>
    <row r="117" spans="1:10" ht="27" customHeight="1" thickBot="1" x14ac:dyDescent="0.45">
      <c r="A117" s="222" t="s">
        <v>49</v>
      </c>
      <c r="B117" s="226"/>
      <c r="C117" s="152"/>
      <c r="D117" s="105" t="s">
        <v>3</v>
      </c>
      <c r="E117" s="153">
        <f>COUNT(E108:E113)</f>
        <v>6</v>
      </c>
      <c r="F117" s="154">
        <f>COUNT(F108:F113)</f>
        <v>6</v>
      </c>
      <c r="I117" s="2"/>
      <c r="J117" s="132"/>
    </row>
    <row r="118" spans="1:10" ht="26.25" customHeight="1" thickBot="1" x14ac:dyDescent="0.35">
      <c r="A118" s="224"/>
      <c r="B118" s="227"/>
      <c r="C118" s="2"/>
      <c r="D118" s="155"/>
      <c r="E118" s="228" t="s">
        <v>94</v>
      </c>
      <c r="F118" s="229"/>
      <c r="G118" s="2"/>
      <c r="H118" s="2"/>
      <c r="I118" s="2"/>
    </row>
    <row r="119" spans="1:10" ht="25.5" customHeight="1" x14ac:dyDescent="0.4">
      <c r="A119" s="156"/>
      <c r="B119" s="27"/>
      <c r="C119" s="2"/>
      <c r="D119" s="150" t="s">
        <v>95</v>
      </c>
      <c r="E119" s="157">
        <f>MIN(E108:E113)</f>
        <v>243.08133561634796</v>
      </c>
      <c r="F119" s="158">
        <f>MIN(F108:F113)</f>
        <v>81.027111872115981</v>
      </c>
      <c r="G119" s="2"/>
      <c r="H119" s="2"/>
      <c r="I119" s="2"/>
    </row>
    <row r="120" spans="1:10" ht="24" customHeight="1" thickBot="1" x14ac:dyDescent="0.45">
      <c r="A120" s="156"/>
      <c r="B120" s="27"/>
      <c r="C120" s="2"/>
      <c r="D120" s="72" t="s">
        <v>96</v>
      </c>
      <c r="E120" s="159">
        <f>MAX(E108:E113)</f>
        <v>244.64576057485525</v>
      </c>
      <c r="F120" s="160">
        <f>MAX(F108:F113)</f>
        <v>81.548586858285077</v>
      </c>
      <c r="G120" s="2"/>
      <c r="H120" s="2"/>
      <c r="I120" s="2"/>
    </row>
    <row r="121" spans="1:10" ht="27" customHeight="1" x14ac:dyDescent="0.3">
      <c r="A121" s="156"/>
      <c r="B121" s="27"/>
      <c r="C121" s="2"/>
      <c r="D121" s="2"/>
      <c r="E121" s="2"/>
      <c r="F121" s="61"/>
      <c r="G121" s="2"/>
      <c r="H121" s="2"/>
      <c r="I121" s="2"/>
    </row>
    <row r="122" spans="1:10" ht="25.5" customHeight="1" x14ac:dyDescent="0.3">
      <c r="A122" s="156"/>
      <c r="B122" s="27"/>
      <c r="C122" s="2"/>
      <c r="D122" s="2"/>
      <c r="E122" s="2"/>
      <c r="F122" s="61"/>
      <c r="G122" s="2"/>
      <c r="H122" s="2"/>
      <c r="I122" s="2"/>
    </row>
    <row r="123" spans="1:10" ht="18.75" x14ac:dyDescent="0.3">
      <c r="A123" s="156"/>
      <c r="B123" s="27"/>
      <c r="C123" s="2"/>
      <c r="D123" s="2"/>
      <c r="E123" s="2"/>
      <c r="F123" s="61"/>
      <c r="G123" s="2"/>
      <c r="H123" s="2"/>
      <c r="I123" s="2"/>
    </row>
    <row r="124" spans="1:10" ht="45.75" customHeight="1" x14ac:dyDescent="0.65">
      <c r="A124" s="13" t="s">
        <v>77</v>
      </c>
      <c r="B124" s="14" t="s">
        <v>97</v>
      </c>
      <c r="C124" s="230" t="str">
        <f>B26</f>
        <v>Zidovudine</v>
      </c>
      <c r="D124" s="230"/>
      <c r="E124" s="2" t="s">
        <v>98</v>
      </c>
      <c r="F124" s="2"/>
      <c r="G124" s="161">
        <f>F115</f>
        <v>81.275731781323174</v>
      </c>
      <c r="H124" s="2"/>
      <c r="I124" s="2"/>
    </row>
    <row r="125" spans="1:10" ht="45.75" customHeight="1" x14ac:dyDescent="0.65">
      <c r="A125" s="13"/>
      <c r="B125" s="14" t="s">
        <v>99</v>
      </c>
      <c r="C125" s="14" t="s">
        <v>100</v>
      </c>
      <c r="D125" s="161">
        <f>MIN(F108:F113)</f>
        <v>81.027111872115981</v>
      </c>
      <c r="E125" s="14" t="s">
        <v>101</v>
      </c>
      <c r="F125" s="161">
        <f>MAX(F108:F113)</f>
        <v>81.548586858285077</v>
      </c>
      <c r="G125" s="108"/>
      <c r="H125" s="2"/>
      <c r="I125" s="2"/>
    </row>
    <row r="126" spans="1:10" ht="19.5" customHeight="1" thickBot="1" x14ac:dyDescent="0.35">
      <c r="A126" s="162"/>
      <c r="B126" s="162"/>
      <c r="C126" s="163"/>
      <c r="D126" s="163"/>
      <c r="E126" s="163"/>
      <c r="F126" s="163"/>
      <c r="G126" s="163"/>
      <c r="H126" s="163"/>
    </row>
    <row r="127" spans="1:10" ht="18.75" x14ac:dyDescent="0.3">
      <c r="B127" s="231" t="s">
        <v>4</v>
      </c>
      <c r="C127" s="231"/>
      <c r="E127" s="164" t="s">
        <v>5</v>
      </c>
      <c r="F127" s="165"/>
      <c r="G127" s="231" t="s">
        <v>6</v>
      </c>
      <c r="H127" s="231"/>
    </row>
    <row r="128" spans="1:10" ht="69.95" customHeight="1" x14ac:dyDescent="0.3">
      <c r="A128" s="13" t="s">
        <v>7</v>
      </c>
      <c r="B128" s="166"/>
      <c r="C128" s="166"/>
      <c r="E128" s="166"/>
      <c r="F128" s="2"/>
      <c r="G128" s="166"/>
      <c r="H128" s="166"/>
    </row>
    <row r="129" spans="1:9" ht="69.95" customHeight="1" x14ac:dyDescent="0.3">
      <c r="A129" s="13" t="s">
        <v>8</v>
      </c>
      <c r="B129" s="167"/>
      <c r="C129" s="167"/>
      <c r="E129" s="167"/>
      <c r="F129" s="2"/>
      <c r="G129" s="168"/>
      <c r="H129" s="168"/>
    </row>
    <row r="130" spans="1:9" ht="18.75" x14ac:dyDescent="0.3">
      <c r="A130" s="61"/>
      <c r="B130" s="61"/>
      <c r="C130" s="61"/>
      <c r="D130" s="61"/>
      <c r="E130" s="61"/>
      <c r="F130" s="63"/>
      <c r="G130" s="61"/>
      <c r="H130" s="61"/>
      <c r="I130" s="2"/>
    </row>
    <row r="131" spans="1:9" ht="18.75" x14ac:dyDescent="0.3">
      <c r="A131" s="61"/>
      <c r="B131" s="61"/>
      <c r="C131" s="61"/>
      <c r="D131" s="61"/>
      <c r="E131" s="61"/>
      <c r="F131" s="63"/>
      <c r="G131" s="61"/>
      <c r="H131" s="61"/>
      <c r="I131" s="2"/>
    </row>
    <row r="132" spans="1:9" ht="18.75" x14ac:dyDescent="0.3">
      <c r="A132" s="61"/>
      <c r="B132" s="61"/>
      <c r="C132" s="61"/>
      <c r="D132" s="61"/>
      <c r="E132" s="61"/>
      <c r="F132" s="63"/>
      <c r="G132" s="61"/>
      <c r="H132" s="61"/>
      <c r="I132" s="2"/>
    </row>
    <row r="133" spans="1:9" ht="18.75" x14ac:dyDescent="0.3">
      <c r="A133" s="61"/>
      <c r="B133" s="61"/>
      <c r="C133" s="61"/>
      <c r="D133" s="61"/>
      <c r="E133" s="61"/>
      <c r="F133" s="63"/>
      <c r="G133" s="61"/>
      <c r="H133" s="61"/>
      <c r="I133" s="2"/>
    </row>
    <row r="134" spans="1:9" ht="18.75" x14ac:dyDescent="0.3">
      <c r="A134" s="61"/>
      <c r="B134" s="61"/>
      <c r="C134" s="61"/>
      <c r="D134" s="61"/>
      <c r="E134" s="61"/>
      <c r="F134" s="63"/>
      <c r="G134" s="61"/>
      <c r="H134" s="61"/>
      <c r="I134" s="2"/>
    </row>
    <row r="135" spans="1:9" ht="18.75" x14ac:dyDescent="0.3">
      <c r="A135" s="61"/>
      <c r="B135" s="61"/>
      <c r="C135" s="61"/>
      <c r="D135" s="61"/>
      <c r="E135" s="61"/>
      <c r="F135" s="63"/>
      <c r="G135" s="61"/>
      <c r="H135" s="61"/>
      <c r="I135" s="2"/>
    </row>
    <row r="136" spans="1:9" ht="18.75" x14ac:dyDescent="0.3">
      <c r="A136" s="61"/>
      <c r="B136" s="61"/>
      <c r="C136" s="61"/>
      <c r="D136" s="61"/>
      <c r="E136" s="61"/>
      <c r="F136" s="63"/>
      <c r="G136" s="61"/>
      <c r="H136" s="61"/>
      <c r="I136" s="2"/>
    </row>
    <row r="137" spans="1:9" ht="18.75" x14ac:dyDescent="0.3">
      <c r="A137" s="61"/>
      <c r="B137" s="61"/>
      <c r="C137" s="61"/>
      <c r="D137" s="61"/>
      <c r="E137" s="61"/>
      <c r="F137" s="63"/>
      <c r="G137" s="61"/>
      <c r="H137" s="61"/>
      <c r="I137" s="2"/>
    </row>
    <row r="138" spans="1:9" ht="18.75" x14ac:dyDescent="0.3">
      <c r="A138" s="61"/>
      <c r="B138" s="61"/>
      <c r="C138" s="61"/>
      <c r="D138" s="61"/>
      <c r="E138" s="61"/>
      <c r="F138" s="63"/>
      <c r="G138" s="61"/>
      <c r="H138" s="61"/>
      <c r="I138" s="2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2" zoomScale="50" zoomScaleNormal="40" zoomScaleSheetLayoutView="50" zoomScalePageLayoutView="44" workbookViewId="0">
      <selection activeCell="D60" sqref="D60:D6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"/>
  </cols>
  <sheetData>
    <row r="1" spans="1:9" ht="18.75" customHeight="1" x14ac:dyDescent="0.25">
      <c r="A1" s="253" t="s">
        <v>16</v>
      </c>
      <c r="B1" s="253"/>
      <c r="C1" s="253"/>
      <c r="D1" s="253"/>
      <c r="E1" s="253"/>
      <c r="F1" s="253"/>
      <c r="G1" s="253"/>
      <c r="H1" s="253"/>
      <c r="I1" s="253"/>
    </row>
    <row r="2" spans="1:9" ht="18.75" customHeight="1" x14ac:dyDescent="0.25">
      <c r="A2" s="253"/>
      <c r="B2" s="253"/>
      <c r="C2" s="253"/>
      <c r="D2" s="253"/>
      <c r="E2" s="253"/>
      <c r="F2" s="253"/>
      <c r="G2" s="253"/>
      <c r="H2" s="253"/>
      <c r="I2" s="253"/>
    </row>
    <row r="3" spans="1:9" ht="18.7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</row>
    <row r="4" spans="1:9" ht="18.75" customHeight="1" x14ac:dyDescent="0.25">
      <c r="A4" s="253"/>
      <c r="B4" s="253"/>
      <c r="C4" s="253"/>
      <c r="D4" s="253"/>
      <c r="E4" s="253"/>
      <c r="F4" s="253"/>
      <c r="G4" s="253"/>
      <c r="H4" s="253"/>
      <c r="I4" s="253"/>
    </row>
    <row r="5" spans="1:9" ht="18.75" customHeight="1" x14ac:dyDescent="0.25">
      <c r="A5" s="253"/>
      <c r="B5" s="253"/>
      <c r="C5" s="253"/>
      <c r="D5" s="253"/>
      <c r="E5" s="253"/>
      <c r="F5" s="253"/>
      <c r="G5" s="253"/>
      <c r="H5" s="253"/>
      <c r="I5" s="253"/>
    </row>
    <row r="6" spans="1:9" ht="18.75" customHeight="1" x14ac:dyDescent="0.25">
      <c r="A6" s="253"/>
      <c r="B6" s="253"/>
      <c r="C6" s="253"/>
      <c r="D6" s="253"/>
      <c r="E6" s="253"/>
      <c r="F6" s="253"/>
      <c r="G6" s="253"/>
      <c r="H6" s="253"/>
      <c r="I6" s="253"/>
    </row>
    <row r="7" spans="1:9" ht="18.75" customHeight="1" x14ac:dyDescent="0.25">
      <c r="A7" s="253"/>
      <c r="B7" s="253"/>
      <c r="C7" s="253"/>
      <c r="D7" s="253"/>
      <c r="E7" s="253"/>
      <c r="F7" s="253"/>
      <c r="G7" s="253"/>
      <c r="H7" s="253"/>
      <c r="I7" s="253"/>
    </row>
    <row r="8" spans="1:9" x14ac:dyDescent="0.25">
      <c r="A8" s="254" t="s">
        <v>17</v>
      </c>
      <c r="B8" s="254"/>
      <c r="C8" s="254"/>
      <c r="D8" s="254"/>
      <c r="E8" s="254"/>
      <c r="F8" s="254"/>
      <c r="G8" s="254"/>
      <c r="H8" s="254"/>
      <c r="I8" s="254"/>
    </row>
    <row r="9" spans="1:9" x14ac:dyDescent="0.25">
      <c r="A9" s="254"/>
      <c r="B9" s="254"/>
      <c r="C9" s="254"/>
      <c r="D9" s="254"/>
      <c r="E9" s="254"/>
      <c r="F9" s="254"/>
      <c r="G9" s="254"/>
      <c r="H9" s="254"/>
      <c r="I9" s="254"/>
    </row>
    <row r="10" spans="1:9" x14ac:dyDescent="0.25">
      <c r="A10" s="254"/>
      <c r="B10" s="254"/>
      <c r="C10" s="254"/>
      <c r="D10" s="254"/>
      <c r="E10" s="254"/>
      <c r="F10" s="254"/>
      <c r="G10" s="254"/>
      <c r="H10" s="254"/>
      <c r="I10" s="254"/>
    </row>
    <row r="11" spans="1:9" x14ac:dyDescent="0.25">
      <c r="A11" s="254"/>
      <c r="B11" s="254"/>
      <c r="C11" s="254"/>
      <c r="D11" s="254"/>
      <c r="E11" s="254"/>
      <c r="F11" s="254"/>
      <c r="G11" s="254"/>
      <c r="H11" s="254"/>
      <c r="I11" s="254"/>
    </row>
    <row r="12" spans="1:9" x14ac:dyDescent="0.25">
      <c r="A12" s="254"/>
      <c r="B12" s="254"/>
      <c r="C12" s="254"/>
      <c r="D12" s="254"/>
      <c r="E12" s="254"/>
      <c r="F12" s="254"/>
      <c r="G12" s="254"/>
      <c r="H12" s="254"/>
      <c r="I12" s="254"/>
    </row>
    <row r="13" spans="1:9" x14ac:dyDescent="0.25">
      <c r="A13" s="254"/>
      <c r="B13" s="254"/>
      <c r="C13" s="254"/>
      <c r="D13" s="254"/>
      <c r="E13" s="254"/>
      <c r="F13" s="254"/>
      <c r="G13" s="254"/>
      <c r="H13" s="254"/>
      <c r="I13" s="254"/>
    </row>
    <row r="14" spans="1:9" x14ac:dyDescent="0.25">
      <c r="A14" s="254"/>
      <c r="B14" s="254"/>
      <c r="C14" s="254"/>
      <c r="D14" s="254"/>
      <c r="E14" s="254"/>
      <c r="F14" s="254"/>
      <c r="G14" s="254"/>
      <c r="H14" s="254"/>
      <c r="I14" s="254"/>
    </row>
    <row r="15" spans="1:9" ht="19.5" customHeight="1" thickBot="1" x14ac:dyDescent="0.35">
      <c r="A15" s="2"/>
    </row>
    <row r="16" spans="1:9" ht="19.5" customHeight="1" thickBot="1" x14ac:dyDescent="0.35">
      <c r="A16" s="255" t="s">
        <v>9</v>
      </c>
      <c r="B16" s="256"/>
      <c r="C16" s="256"/>
      <c r="D16" s="256"/>
      <c r="E16" s="256"/>
      <c r="F16" s="256"/>
      <c r="G16" s="256"/>
      <c r="H16" s="257"/>
    </row>
    <row r="17" spans="1:14" ht="20.25" customHeight="1" x14ac:dyDescent="0.25">
      <c r="A17" s="258" t="s">
        <v>18</v>
      </c>
      <c r="B17" s="258"/>
      <c r="C17" s="258"/>
      <c r="D17" s="258"/>
      <c r="E17" s="258"/>
      <c r="F17" s="258"/>
      <c r="G17" s="258"/>
      <c r="H17" s="258"/>
    </row>
    <row r="18" spans="1:14" ht="26.25" customHeight="1" x14ac:dyDescent="0.4">
      <c r="A18" s="4" t="s">
        <v>10</v>
      </c>
      <c r="B18" s="259" t="s">
        <v>105</v>
      </c>
      <c r="C18" s="259"/>
      <c r="D18" s="5"/>
      <c r="E18" s="6"/>
      <c r="F18" s="7"/>
      <c r="G18" s="7"/>
      <c r="H18" s="7"/>
    </row>
    <row r="19" spans="1:14" ht="26.25" customHeight="1" x14ac:dyDescent="0.4">
      <c r="A19" s="4" t="s">
        <v>11</v>
      </c>
      <c r="B19" s="15" t="s">
        <v>112</v>
      </c>
      <c r="C19" s="7">
        <v>1</v>
      </c>
      <c r="D19" s="7"/>
      <c r="E19" s="7"/>
      <c r="F19" s="7"/>
      <c r="G19" s="7"/>
      <c r="H19" s="7"/>
    </row>
    <row r="20" spans="1:14" ht="26.25" customHeight="1" x14ac:dyDescent="0.4">
      <c r="A20" s="4" t="s">
        <v>12</v>
      </c>
      <c r="B20" s="260" t="s">
        <v>105</v>
      </c>
      <c r="C20" s="260"/>
      <c r="D20" s="7"/>
      <c r="E20" s="7"/>
      <c r="F20" s="7"/>
      <c r="G20" s="7"/>
      <c r="H20" s="7"/>
    </row>
    <row r="21" spans="1:14" ht="26.25" customHeight="1" x14ac:dyDescent="0.4">
      <c r="A21" s="4" t="s">
        <v>13</v>
      </c>
      <c r="B21" s="260" t="s">
        <v>107</v>
      </c>
      <c r="C21" s="260"/>
      <c r="D21" s="260"/>
      <c r="E21" s="260"/>
      <c r="F21" s="260"/>
      <c r="G21" s="260"/>
      <c r="H21" s="260"/>
      <c r="I21" s="9"/>
    </row>
    <row r="22" spans="1:14" ht="26.25" customHeight="1" x14ac:dyDescent="0.4">
      <c r="A22" s="4" t="s">
        <v>14</v>
      </c>
      <c r="B22" s="10" t="s">
        <v>102</v>
      </c>
      <c r="C22" s="7"/>
      <c r="D22" s="7"/>
      <c r="E22" s="7"/>
      <c r="F22" s="7"/>
      <c r="G22" s="7"/>
      <c r="H22" s="7"/>
    </row>
    <row r="23" spans="1:14" ht="26.25" customHeight="1" x14ac:dyDescent="0.4">
      <c r="A23" s="4" t="s">
        <v>15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4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259" t="s">
        <v>111</v>
      </c>
      <c r="C26" s="259"/>
    </row>
    <row r="27" spans="1:14" ht="26.25" customHeight="1" x14ac:dyDescent="0.4">
      <c r="A27" s="14" t="s">
        <v>19</v>
      </c>
      <c r="B27" s="261"/>
      <c r="C27" s="261"/>
    </row>
    <row r="28" spans="1:14" ht="27" customHeight="1" thickBot="1" x14ac:dyDescent="0.45">
      <c r="A28" s="14" t="s">
        <v>2</v>
      </c>
      <c r="B28" s="16">
        <v>96.32</v>
      </c>
    </row>
    <row r="29" spans="1:14" s="18" customFormat="1" ht="27" customHeight="1" thickBot="1" x14ac:dyDescent="0.45">
      <c r="A29" s="14" t="s">
        <v>20</v>
      </c>
      <c r="B29" s="17">
        <v>0</v>
      </c>
      <c r="C29" s="233" t="s">
        <v>21</v>
      </c>
      <c r="D29" s="234"/>
      <c r="E29" s="234"/>
      <c r="F29" s="234"/>
      <c r="G29" s="235"/>
      <c r="I29" s="19"/>
      <c r="J29" s="19"/>
      <c r="K29" s="19"/>
      <c r="L29" s="19"/>
    </row>
    <row r="30" spans="1:14" s="18" customFormat="1" ht="19.5" customHeight="1" thickBot="1" x14ac:dyDescent="0.35">
      <c r="A30" s="14" t="s">
        <v>22</v>
      </c>
      <c r="B30" s="107">
        <f>B28-B29</f>
        <v>96.32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18" customFormat="1" ht="27" customHeight="1" thickBot="1" x14ac:dyDescent="0.45">
      <c r="A31" s="14" t="s">
        <v>23</v>
      </c>
      <c r="B31" s="23">
        <v>1</v>
      </c>
      <c r="C31" s="236" t="s">
        <v>24</v>
      </c>
      <c r="D31" s="237"/>
      <c r="E31" s="237"/>
      <c r="F31" s="237"/>
      <c r="G31" s="237"/>
      <c r="H31" s="238"/>
      <c r="I31" s="19"/>
      <c r="J31" s="19"/>
      <c r="K31" s="19"/>
      <c r="L31" s="19"/>
    </row>
    <row r="32" spans="1:14" s="18" customFormat="1" ht="27" customHeight="1" thickBot="1" x14ac:dyDescent="0.45">
      <c r="A32" s="14" t="s">
        <v>25</v>
      </c>
      <c r="B32" s="23">
        <v>1</v>
      </c>
      <c r="C32" s="236" t="s">
        <v>26</v>
      </c>
      <c r="D32" s="237"/>
      <c r="E32" s="237"/>
      <c r="F32" s="237"/>
      <c r="G32" s="237"/>
      <c r="H32" s="238"/>
      <c r="I32" s="19"/>
      <c r="J32" s="19"/>
      <c r="K32" s="19"/>
      <c r="L32" s="24"/>
      <c r="M32" s="24"/>
      <c r="N32" s="25"/>
    </row>
    <row r="33" spans="1:14" s="18" customFormat="1" ht="17.25" customHeight="1" x14ac:dyDescent="0.3">
      <c r="A33" s="14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18" customFormat="1" ht="18.75" x14ac:dyDescent="0.3">
      <c r="A34" s="14" t="s">
        <v>27</v>
      </c>
      <c r="B34" s="28">
        <f>B31/B32</f>
        <v>1</v>
      </c>
      <c r="C34" s="2" t="s">
        <v>28</v>
      </c>
      <c r="D34" s="2"/>
      <c r="E34" s="2"/>
      <c r="F34" s="2"/>
      <c r="G34" s="2"/>
      <c r="I34" s="19"/>
      <c r="J34" s="19"/>
      <c r="K34" s="19"/>
      <c r="L34" s="24"/>
      <c r="M34" s="24"/>
      <c r="N34" s="25"/>
    </row>
    <row r="35" spans="1:14" s="18" customFormat="1" ht="19.5" customHeight="1" thickBot="1" x14ac:dyDescent="0.35">
      <c r="A35" s="14"/>
      <c r="B35" s="107"/>
      <c r="G35" s="2"/>
      <c r="I35" s="19"/>
      <c r="J35" s="19"/>
      <c r="K35" s="19"/>
      <c r="L35" s="24"/>
      <c r="M35" s="24"/>
      <c r="N35" s="25"/>
    </row>
    <row r="36" spans="1:14" s="18" customFormat="1" ht="27" customHeight="1" thickBot="1" x14ac:dyDescent="0.45">
      <c r="A36" s="29" t="s">
        <v>29</v>
      </c>
      <c r="B36" s="30">
        <v>10</v>
      </c>
      <c r="C36" s="2"/>
      <c r="D36" s="239" t="s">
        <v>30</v>
      </c>
      <c r="E36" s="241"/>
      <c r="F36" s="239" t="s">
        <v>31</v>
      </c>
      <c r="G36" s="240"/>
      <c r="J36" s="19"/>
      <c r="K36" s="19"/>
      <c r="L36" s="24"/>
      <c r="M36" s="24"/>
      <c r="N36" s="25"/>
    </row>
    <row r="37" spans="1:14" s="18" customFormat="1" ht="27" customHeight="1" thickBot="1" x14ac:dyDescent="0.45">
      <c r="A37" s="31" t="s">
        <v>32</v>
      </c>
      <c r="B37" s="32">
        <v>4</v>
      </c>
      <c r="C37" s="33" t="s">
        <v>33</v>
      </c>
      <c r="D37" s="34" t="s">
        <v>34</v>
      </c>
      <c r="E37" s="35" t="s">
        <v>35</v>
      </c>
      <c r="F37" s="34" t="s">
        <v>34</v>
      </c>
      <c r="G37" s="36" t="s">
        <v>35</v>
      </c>
      <c r="I37" s="37" t="s">
        <v>36</v>
      </c>
      <c r="J37" s="19"/>
      <c r="K37" s="19"/>
      <c r="L37" s="24"/>
      <c r="M37" s="24"/>
      <c r="N37" s="25"/>
    </row>
    <row r="38" spans="1:14" s="18" customFormat="1" ht="26.25" customHeight="1" x14ac:dyDescent="0.4">
      <c r="A38" s="31" t="s">
        <v>37</v>
      </c>
      <c r="B38" s="32">
        <v>25</v>
      </c>
      <c r="C38" s="38">
        <v>1</v>
      </c>
      <c r="D38" s="39"/>
      <c r="E38" s="40" t="str">
        <f>IF(ISBLANK(D38),"-",$D$48/$D$45*D38)</f>
        <v>-</v>
      </c>
      <c r="F38" s="39">
        <v>1249196</v>
      </c>
      <c r="G38" s="41">
        <f>IF(ISBLANK(F38),"-",$D$48/$F$45*F38)</f>
        <v>1538096.2493774707</v>
      </c>
      <c r="I38" s="42"/>
      <c r="J38" s="19"/>
      <c r="K38" s="19"/>
      <c r="L38" s="24"/>
      <c r="M38" s="24"/>
      <c r="N38" s="25"/>
    </row>
    <row r="39" spans="1:14" s="18" customFormat="1" ht="26.25" customHeight="1" x14ac:dyDescent="0.4">
      <c r="A39" s="31" t="s">
        <v>38</v>
      </c>
      <c r="B39" s="32">
        <v>1</v>
      </c>
      <c r="C39" s="43">
        <v>2</v>
      </c>
      <c r="D39" s="44">
        <v>1118874</v>
      </c>
      <c r="E39" s="45">
        <f>IF(ISBLANK(D39),"-",$D$48/$D$45*D39)</f>
        <v>1515685.9051942378</v>
      </c>
      <c r="F39" s="44">
        <v>1248474</v>
      </c>
      <c r="G39" s="46">
        <f>IF(ISBLANK(F39),"-",$D$48/$F$45*F39)</f>
        <v>1537207.2731943491</v>
      </c>
      <c r="I39" s="221">
        <f>ABS((F43/D43*D42)-F42)/D42</f>
        <v>1.5955067063056997E-2</v>
      </c>
      <c r="J39" s="19"/>
      <c r="K39" s="19"/>
      <c r="L39" s="24"/>
      <c r="M39" s="24"/>
      <c r="N39" s="25"/>
    </row>
    <row r="40" spans="1:14" ht="26.25" customHeight="1" x14ac:dyDescent="0.4">
      <c r="A40" s="31" t="s">
        <v>39</v>
      </c>
      <c r="B40" s="32">
        <v>1</v>
      </c>
      <c r="C40" s="43">
        <v>3</v>
      </c>
      <c r="D40" s="44">
        <v>1118291</v>
      </c>
      <c r="E40" s="45">
        <f>IF(ISBLANK(D40),"-",$D$48/$D$45*D40)</f>
        <v>1514896.1425554345</v>
      </c>
      <c r="F40" s="44">
        <v>1247894</v>
      </c>
      <c r="G40" s="46">
        <f>IF(ISBLANK(F40),"-",$D$48/$F$45*F40)</f>
        <v>1536493.1372023679</v>
      </c>
      <c r="I40" s="221"/>
      <c r="L40" s="24"/>
      <c r="M40" s="24"/>
      <c r="N40" s="2"/>
    </row>
    <row r="41" spans="1:14" ht="27" customHeight="1" thickBot="1" x14ac:dyDescent="0.45">
      <c r="A41" s="31" t="s">
        <v>40</v>
      </c>
      <c r="B41" s="32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4"/>
      <c r="M41" s="24"/>
      <c r="N41" s="2"/>
    </row>
    <row r="42" spans="1:14" ht="27" customHeight="1" thickBot="1" x14ac:dyDescent="0.45">
      <c r="A42" s="31" t="s">
        <v>41</v>
      </c>
      <c r="B42" s="32">
        <v>1</v>
      </c>
      <c r="C42" s="52" t="s">
        <v>42</v>
      </c>
      <c r="D42" s="53">
        <f>AVERAGE(D38:D41)</f>
        <v>1118582.5</v>
      </c>
      <c r="E42" s="54">
        <f>AVERAGE(E38:E41)</f>
        <v>1515291.023874836</v>
      </c>
      <c r="F42" s="53">
        <f>AVERAGE(F38:F41)</f>
        <v>1248521.3333333333</v>
      </c>
      <c r="G42" s="55">
        <f>AVERAGE(G38:G41)</f>
        <v>1537265.5532580626</v>
      </c>
      <c r="H42" s="56"/>
    </row>
    <row r="43" spans="1:14" ht="26.25" customHeight="1" x14ac:dyDescent="0.4">
      <c r="A43" s="31" t="s">
        <v>43</v>
      </c>
      <c r="B43" s="32">
        <v>1</v>
      </c>
      <c r="C43" s="57" t="s">
        <v>44</v>
      </c>
      <c r="D43" s="58">
        <v>9.58</v>
      </c>
      <c r="E43" s="2"/>
      <c r="F43" s="58">
        <v>10.54</v>
      </c>
      <c r="H43" s="56"/>
    </row>
    <row r="44" spans="1:14" ht="26.25" customHeight="1" x14ac:dyDescent="0.4">
      <c r="A44" s="31" t="s">
        <v>45</v>
      </c>
      <c r="B44" s="32">
        <v>1</v>
      </c>
      <c r="C44" s="59" t="s">
        <v>46</v>
      </c>
      <c r="D44" s="60">
        <f>D43*$B$34</f>
        <v>9.58</v>
      </c>
      <c r="E44" s="61"/>
      <c r="F44" s="60">
        <f>F43*$B$34</f>
        <v>10.54</v>
      </c>
      <c r="H44" s="56"/>
    </row>
    <row r="45" spans="1:14" ht="19.5" customHeight="1" thickBot="1" x14ac:dyDescent="0.35">
      <c r="A45" s="31" t="s">
        <v>47</v>
      </c>
      <c r="B45" s="43">
        <f>(B44/B43)*(B42/B41)*(B40/B39)*(B38/B37)*B36</f>
        <v>62.5</v>
      </c>
      <c r="C45" s="59" t="s">
        <v>48</v>
      </c>
      <c r="D45" s="62">
        <f>D44*$B$30/100</f>
        <v>9.2274560000000001</v>
      </c>
      <c r="E45" s="63"/>
      <c r="F45" s="62">
        <f>F44*$B$30/100</f>
        <v>10.152127999999999</v>
      </c>
      <c r="H45" s="56"/>
    </row>
    <row r="46" spans="1:14" ht="19.5" customHeight="1" thickBot="1" x14ac:dyDescent="0.35">
      <c r="A46" s="222" t="s">
        <v>49</v>
      </c>
      <c r="B46" s="226"/>
      <c r="C46" s="59" t="s">
        <v>50</v>
      </c>
      <c r="D46" s="64">
        <f>D45/$B$45</f>
        <v>0.147639296</v>
      </c>
      <c r="E46" s="65"/>
      <c r="F46" s="66">
        <f>F45/$B$45</f>
        <v>0.162434048</v>
      </c>
      <c r="H46" s="56"/>
    </row>
    <row r="47" spans="1:14" ht="27" customHeight="1" thickBot="1" x14ac:dyDescent="0.45">
      <c r="A47" s="224"/>
      <c r="B47" s="227"/>
      <c r="C47" s="67" t="s">
        <v>51</v>
      </c>
      <c r="D47" s="68">
        <v>0.2</v>
      </c>
      <c r="E47" s="69"/>
      <c r="F47" s="65"/>
      <c r="H47" s="56"/>
    </row>
    <row r="48" spans="1:14" ht="18.75" x14ac:dyDescent="0.3">
      <c r="C48" s="70" t="s">
        <v>52</v>
      </c>
      <c r="D48" s="62">
        <f>D47*$B$45</f>
        <v>12.5</v>
      </c>
      <c r="F48" s="71"/>
      <c r="H48" s="56"/>
    </row>
    <row r="49" spans="1:12" ht="19.5" customHeight="1" thickBot="1" x14ac:dyDescent="0.35">
      <c r="C49" s="72" t="s">
        <v>53</v>
      </c>
      <c r="D49" s="73">
        <f>D48/B34</f>
        <v>12.5</v>
      </c>
      <c r="F49" s="71"/>
      <c r="H49" s="56"/>
    </row>
    <row r="50" spans="1:12" ht="18.75" x14ac:dyDescent="0.3">
      <c r="C50" s="29" t="s">
        <v>54</v>
      </c>
      <c r="D50" s="74">
        <f>AVERAGE(E38:E41,G38:G41)</f>
        <v>1528475.7415047721</v>
      </c>
      <c r="F50" s="75"/>
      <c r="H50" s="56"/>
    </row>
    <row r="51" spans="1:12" ht="18.75" x14ac:dyDescent="0.3">
      <c r="C51" s="31" t="s">
        <v>55</v>
      </c>
      <c r="D51" s="76">
        <f>STDEV(E38:E41,G38:G41)/D50</f>
        <v>7.885353153357642E-3</v>
      </c>
      <c r="F51" s="75"/>
      <c r="H51" s="56"/>
    </row>
    <row r="52" spans="1:12" ht="19.5" customHeight="1" thickBot="1" x14ac:dyDescent="0.35">
      <c r="C52" s="77" t="s">
        <v>3</v>
      </c>
      <c r="D52" s="78">
        <f>COUNT(E38:E41,G38:G41)</f>
        <v>5</v>
      </c>
      <c r="F52" s="75"/>
    </row>
    <row r="54" spans="1:12" ht="18.75" x14ac:dyDescent="0.3">
      <c r="A54" s="79" t="s">
        <v>0</v>
      </c>
      <c r="B54" s="80" t="s">
        <v>56</v>
      </c>
    </row>
    <row r="55" spans="1:12" ht="18.75" x14ac:dyDescent="0.3">
      <c r="A55" s="2" t="s">
        <v>57</v>
      </c>
      <c r="B55" s="81" t="str">
        <f>B21</f>
        <v>Lamivudine  150MG,Nevirapine 200mg $ Zidovudine 300mg</v>
      </c>
    </row>
    <row r="56" spans="1:12" ht="26.25" customHeight="1" x14ac:dyDescent="0.4">
      <c r="A56" s="81" t="s">
        <v>58</v>
      </c>
      <c r="B56" s="82">
        <v>200</v>
      </c>
      <c r="C56" s="2" t="str">
        <f>B20</f>
        <v>Lamivudine ,Nevirapine $ Zidovudine</v>
      </c>
      <c r="H56" s="61"/>
    </row>
    <row r="57" spans="1:12" ht="18.75" x14ac:dyDescent="0.3">
      <c r="A57" s="81" t="s">
        <v>59</v>
      </c>
      <c r="B57" s="83">
        <v>1137.2940000000001</v>
      </c>
      <c r="H57" s="61"/>
    </row>
    <row r="58" spans="1:12" ht="19.5" customHeight="1" thickBot="1" x14ac:dyDescent="0.35">
      <c r="H58" s="61"/>
    </row>
    <row r="59" spans="1:12" s="18" customFormat="1" ht="27" customHeight="1" thickBot="1" x14ac:dyDescent="0.45">
      <c r="A59" s="29" t="s">
        <v>60</v>
      </c>
      <c r="B59" s="30">
        <v>100</v>
      </c>
      <c r="C59" s="2"/>
      <c r="D59" s="84" t="s">
        <v>61</v>
      </c>
      <c r="E59" s="85" t="s">
        <v>33</v>
      </c>
      <c r="F59" s="85" t="s">
        <v>34</v>
      </c>
      <c r="G59" s="85" t="s">
        <v>62</v>
      </c>
      <c r="H59" s="33" t="s">
        <v>63</v>
      </c>
      <c r="L59" s="19"/>
    </row>
    <row r="60" spans="1:12" s="18" customFormat="1" ht="26.25" customHeight="1" x14ac:dyDescent="0.4">
      <c r="A60" s="31" t="s">
        <v>64</v>
      </c>
      <c r="B60" s="32">
        <v>5</v>
      </c>
      <c r="C60" s="242" t="s">
        <v>65</v>
      </c>
      <c r="D60" s="245">
        <v>950.35</v>
      </c>
      <c r="E60" s="86">
        <v>1</v>
      </c>
      <c r="F60" s="87">
        <v>1286644</v>
      </c>
      <c r="G60" s="88">
        <f>IF(ISBLANK(F60),"-",(F60/$D$50*$D$47*$B$68)*($B$57/$D$60))</f>
        <v>201.47400203631454</v>
      </c>
      <c r="H60" s="89">
        <f t="shared" ref="H60:H71" si="0">IF(ISBLANK(F60),"-",(G60/$B$56)*100)</f>
        <v>100.73700101815729</v>
      </c>
      <c r="L60" s="19"/>
    </row>
    <row r="61" spans="1:12" s="18" customFormat="1" ht="26.25" customHeight="1" x14ac:dyDescent="0.4">
      <c r="A61" s="31" t="s">
        <v>66</v>
      </c>
      <c r="B61" s="32">
        <v>50</v>
      </c>
      <c r="C61" s="243"/>
      <c r="D61" s="246"/>
      <c r="E61" s="90">
        <v>2</v>
      </c>
      <c r="F61" s="44">
        <v>1275349</v>
      </c>
      <c r="G61" s="91">
        <f>IF(ISBLANK(F61),"-",(F61/$D$50*$D$47*$B$68)*($B$57/$D$60))</f>
        <v>199.70533187347218</v>
      </c>
      <c r="H61" s="92">
        <f t="shared" si="0"/>
        <v>99.852665936736088</v>
      </c>
      <c r="L61" s="19"/>
    </row>
    <row r="62" spans="1:12" s="18" customFormat="1" ht="26.25" customHeight="1" x14ac:dyDescent="0.4">
      <c r="A62" s="31" t="s">
        <v>67</v>
      </c>
      <c r="B62" s="32">
        <v>1</v>
      </c>
      <c r="C62" s="243"/>
      <c r="D62" s="246"/>
      <c r="E62" s="90">
        <v>3</v>
      </c>
      <c r="F62" s="93">
        <v>1271236</v>
      </c>
      <c r="G62" s="91">
        <f>IF(ISBLANK(F62),"-",(F62/$D$50*$D$47*$B$68)*($B$57/$D$60))</f>
        <v>199.06128226038928</v>
      </c>
      <c r="H62" s="92">
        <f t="shared" si="0"/>
        <v>99.530641130194638</v>
      </c>
      <c r="L62" s="19"/>
    </row>
    <row r="63" spans="1:12" ht="27" customHeight="1" thickBot="1" x14ac:dyDescent="0.45">
      <c r="A63" s="31" t="s">
        <v>68</v>
      </c>
      <c r="B63" s="32">
        <v>1</v>
      </c>
      <c r="C63" s="244"/>
      <c r="D63" s="247"/>
      <c r="E63" s="94">
        <v>4</v>
      </c>
      <c r="F63" s="95"/>
      <c r="G63" s="91" t="str">
        <f>IF(ISBLANK(F63),"-",(F63/$D$50*$D$47*$B$68)*($B$57/$D$60))</f>
        <v>-</v>
      </c>
      <c r="H63" s="92" t="str">
        <f t="shared" si="0"/>
        <v>-</v>
      </c>
    </row>
    <row r="64" spans="1:12" ht="26.25" customHeight="1" x14ac:dyDescent="0.4">
      <c r="A64" s="31" t="s">
        <v>69</v>
      </c>
      <c r="B64" s="32">
        <v>1</v>
      </c>
      <c r="C64" s="242" t="s">
        <v>70</v>
      </c>
      <c r="D64" s="245">
        <v>1129.3800000000001</v>
      </c>
      <c r="E64" s="86">
        <v>1</v>
      </c>
      <c r="F64" s="87">
        <v>1528747</v>
      </c>
      <c r="G64" s="88">
        <f>IF(ISBLANK(F64),"-",(F64/$D$50*$D$47*$B$68)*($B$57/$D$64))</f>
        <v>201.43721962417936</v>
      </c>
      <c r="H64" s="89">
        <f t="shared" si="0"/>
        <v>100.71860981208968</v>
      </c>
    </row>
    <row r="65" spans="1:8" ht="26.25" customHeight="1" x14ac:dyDescent="0.4">
      <c r="A65" s="31" t="s">
        <v>71</v>
      </c>
      <c r="B65" s="32">
        <v>1</v>
      </c>
      <c r="C65" s="243"/>
      <c r="D65" s="246"/>
      <c r="E65" s="90">
        <v>2</v>
      </c>
      <c r="F65" s="44">
        <v>1527818</v>
      </c>
      <c r="G65" s="91">
        <f>IF(ISBLANK(F65),"-",(F65/$D$50*$D$47*$B$68)*($B$57/$D$64))</f>
        <v>201.31480880209378</v>
      </c>
      <c r="H65" s="92">
        <f t="shared" si="0"/>
        <v>100.65740440104689</v>
      </c>
    </row>
    <row r="66" spans="1:8" ht="26.25" customHeight="1" x14ac:dyDescent="0.4">
      <c r="A66" s="31" t="s">
        <v>72</v>
      </c>
      <c r="B66" s="32">
        <v>1</v>
      </c>
      <c r="C66" s="243"/>
      <c r="D66" s="246"/>
      <c r="E66" s="90">
        <v>3</v>
      </c>
      <c r="F66" s="44">
        <v>1527857</v>
      </c>
      <c r="G66" s="91">
        <f>IF(ISBLANK(F66),"-",(F66/$D$50*$D$47*$B$68)*($B$57/$D$64))</f>
        <v>201.31994768482934</v>
      </c>
      <c r="H66" s="92">
        <f t="shared" si="0"/>
        <v>100.65997384241467</v>
      </c>
    </row>
    <row r="67" spans="1:8" ht="27" customHeight="1" thickBot="1" x14ac:dyDescent="0.45">
      <c r="A67" s="31" t="s">
        <v>73</v>
      </c>
      <c r="B67" s="32">
        <v>1</v>
      </c>
      <c r="C67" s="244"/>
      <c r="D67" s="247"/>
      <c r="E67" s="94">
        <v>4</v>
      </c>
      <c r="F67" s="95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31" t="s">
        <v>74</v>
      </c>
      <c r="B68" s="98">
        <f>(B67/B66)*(B65/B64)*(B63/B62)*(B61/B60)*B59</f>
        <v>1000</v>
      </c>
      <c r="C68" s="242" t="s">
        <v>75</v>
      </c>
      <c r="D68" s="245">
        <v>1130.53</v>
      </c>
      <c r="E68" s="86">
        <v>1</v>
      </c>
      <c r="F68" s="87"/>
      <c r="G68" s="88" t="str">
        <f>IF(ISBLANK(F68),"-",(F68/$D$50*$D$47*$B$68)*($B$57/$D$68))</f>
        <v>-</v>
      </c>
      <c r="H68" s="92" t="str">
        <f t="shared" si="0"/>
        <v>-</v>
      </c>
    </row>
    <row r="69" spans="1:8" ht="27" customHeight="1" thickBot="1" x14ac:dyDescent="0.45">
      <c r="A69" s="77" t="s">
        <v>76</v>
      </c>
      <c r="B69" s="99">
        <f>(D47*B68)/B56*B57</f>
        <v>1137.2940000000001</v>
      </c>
      <c r="C69" s="243"/>
      <c r="D69" s="246"/>
      <c r="E69" s="90">
        <v>2</v>
      </c>
      <c r="F69" s="44"/>
      <c r="G69" s="91" t="str">
        <f>IF(ISBLANK(F69),"-",(F69/$D$50*$D$47*$B$68)*($B$57/$D$68))</f>
        <v>-</v>
      </c>
      <c r="H69" s="92" t="str">
        <f t="shared" si="0"/>
        <v>-</v>
      </c>
    </row>
    <row r="70" spans="1:8" ht="26.25" customHeight="1" x14ac:dyDescent="0.4">
      <c r="A70" s="249" t="s">
        <v>49</v>
      </c>
      <c r="B70" s="250"/>
      <c r="C70" s="243"/>
      <c r="D70" s="246"/>
      <c r="E70" s="90">
        <v>3</v>
      </c>
      <c r="F70" s="44"/>
      <c r="G70" s="91" t="str">
        <f>IF(ISBLANK(F70),"-",(F70/$D$50*$D$47*$B$68)*($B$57/$D$68))</f>
        <v>-</v>
      </c>
      <c r="H70" s="92" t="str">
        <f t="shared" si="0"/>
        <v>-</v>
      </c>
    </row>
    <row r="71" spans="1:8" ht="27" customHeight="1" thickBot="1" x14ac:dyDescent="0.45">
      <c r="A71" s="251"/>
      <c r="B71" s="252"/>
      <c r="C71" s="248"/>
      <c r="D71" s="247"/>
      <c r="E71" s="94">
        <v>4</v>
      </c>
      <c r="F71" s="95"/>
      <c r="G71" s="96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61"/>
      <c r="B72" s="61"/>
      <c r="C72" s="61"/>
      <c r="D72" s="61"/>
      <c r="E72" s="61"/>
      <c r="F72" s="100" t="s">
        <v>42</v>
      </c>
      <c r="G72" s="101">
        <f>AVERAGE(G60:G71)</f>
        <v>200.71876538021309</v>
      </c>
      <c r="H72" s="102">
        <f>AVERAGE(H60:H71)</f>
        <v>100.35938269010654</v>
      </c>
    </row>
    <row r="73" spans="1:8" ht="26.25" customHeight="1" x14ac:dyDescent="0.4">
      <c r="C73" s="61"/>
      <c r="D73" s="61"/>
      <c r="E73" s="61"/>
      <c r="F73" s="103" t="s">
        <v>55</v>
      </c>
      <c r="G73" s="104">
        <f>STDEV(G60:G71)/G72</f>
        <v>5.2619721673268539E-3</v>
      </c>
      <c r="H73" s="104">
        <f>STDEV(H60:H71)/H72</f>
        <v>5.2619721673268739E-3</v>
      </c>
    </row>
    <row r="74" spans="1:8" ht="27" customHeight="1" thickBot="1" x14ac:dyDescent="0.45">
      <c r="A74" s="61"/>
      <c r="B74" s="61"/>
      <c r="C74" s="61"/>
      <c r="D74" s="61"/>
      <c r="E74" s="63"/>
      <c r="F74" s="105" t="s">
        <v>3</v>
      </c>
      <c r="G74" s="106">
        <f>COUNT(G60:G71)</f>
        <v>6</v>
      </c>
      <c r="H74" s="106">
        <f>COUNT(H60:H71)</f>
        <v>6</v>
      </c>
    </row>
    <row r="76" spans="1:8" ht="26.25" customHeight="1" x14ac:dyDescent="0.4">
      <c r="A76" s="13" t="s">
        <v>77</v>
      </c>
      <c r="B76" s="14" t="s">
        <v>78</v>
      </c>
      <c r="C76" s="230" t="str">
        <f>B26</f>
        <v>Nevirapine</v>
      </c>
      <c r="D76" s="230"/>
      <c r="E76" s="2" t="s">
        <v>79</v>
      </c>
      <c r="F76" s="2"/>
      <c r="G76" s="108">
        <f>H72</f>
        <v>100.35938269010654</v>
      </c>
      <c r="H76" s="107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32" t="s">
        <v>111</v>
      </c>
      <c r="C79" s="232"/>
    </row>
    <row r="80" spans="1:8" ht="26.25" customHeight="1" x14ac:dyDescent="0.4">
      <c r="A80" s="14" t="s">
        <v>19</v>
      </c>
      <c r="B80" s="232" t="s">
        <v>110</v>
      </c>
      <c r="C80" s="232"/>
    </row>
    <row r="81" spans="1:12" ht="27" customHeight="1" thickBot="1" x14ac:dyDescent="0.45">
      <c r="A81" s="14" t="s">
        <v>2</v>
      </c>
      <c r="B81" s="16">
        <v>96.32</v>
      </c>
    </row>
    <row r="82" spans="1:12" s="18" customFormat="1" ht="27" customHeight="1" thickBot="1" x14ac:dyDescent="0.45">
      <c r="A82" s="14" t="s">
        <v>20</v>
      </c>
      <c r="B82" s="17">
        <v>0</v>
      </c>
      <c r="C82" s="233" t="s">
        <v>21</v>
      </c>
      <c r="D82" s="234"/>
      <c r="E82" s="234"/>
      <c r="F82" s="234"/>
      <c r="G82" s="235"/>
      <c r="I82" s="19"/>
      <c r="J82" s="19"/>
      <c r="K82" s="19"/>
      <c r="L82" s="19"/>
    </row>
    <row r="83" spans="1:12" s="18" customFormat="1" ht="19.5" customHeight="1" thickBot="1" x14ac:dyDescent="0.35">
      <c r="A83" s="14" t="s">
        <v>22</v>
      </c>
      <c r="B83" s="107">
        <f>B81-B82</f>
        <v>96.32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18" customFormat="1" ht="27" customHeight="1" thickBot="1" x14ac:dyDescent="0.45">
      <c r="A84" s="14" t="s">
        <v>23</v>
      </c>
      <c r="B84" s="23">
        <v>1</v>
      </c>
      <c r="C84" s="236" t="s">
        <v>82</v>
      </c>
      <c r="D84" s="237"/>
      <c r="E84" s="237"/>
      <c r="F84" s="237"/>
      <c r="G84" s="237"/>
      <c r="H84" s="238"/>
      <c r="I84" s="19"/>
      <c r="J84" s="19"/>
      <c r="K84" s="19"/>
      <c r="L84" s="19"/>
    </row>
    <row r="85" spans="1:12" s="18" customFormat="1" ht="27" customHeight="1" thickBot="1" x14ac:dyDescent="0.45">
      <c r="A85" s="14" t="s">
        <v>25</v>
      </c>
      <c r="B85" s="23">
        <v>1</v>
      </c>
      <c r="C85" s="236" t="s">
        <v>83</v>
      </c>
      <c r="D85" s="237"/>
      <c r="E85" s="237"/>
      <c r="F85" s="237"/>
      <c r="G85" s="237"/>
      <c r="H85" s="238"/>
      <c r="I85" s="19"/>
      <c r="J85" s="19"/>
      <c r="K85" s="19"/>
      <c r="L85" s="19"/>
    </row>
    <row r="86" spans="1:12" s="18" customFormat="1" ht="18.75" x14ac:dyDescent="0.3">
      <c r="A86" s="14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18" customFormat="1" ht="18.75" x14ac:dyDescent="0.3">
      <c r="A87" s="14" t="s">
        <v>27</v>
      </c>
      <c r="B87" s="28">
        <f>B84/B85</f>
        <v>1</v>
      </c>
      <c r="C87" s="2" t="s">
        <v>28</v>
      </c>
      <c r="D87" s="2"/>
      <c r="E87" s="2"/>
      <c r="F87" s="2"/>
      <c r="G87" s="2"/>
      <c r="I87" s="19"/>
      <c r="J87" s="19"/>
      <c r="K87" s="19"/>
      <c r="L87" s="19"/>
    </row>
    <row r="88" spans="1:12" ht="19.5" customHeight="1" thickBot="1" x14ac:dyDescent="0.35">
      <c r="A88" s="12"/>
      <c r="B88" s="12"/>
    </row>
    <row r="89" spans="1:12" ht="27" customHeight="1" thickBot="1" x14ac:dyDescent="0.45">
      <c r="A89" s="29" t="s">
        <v>29</v>
      </c>
      <c r="B89" s="30">
        <v>10</v>
      </c>
      <c r="D89" s="109" t="s">
        <v>30</v>
      </c>
      <c r="E89" s="110"/>
      <c r="F89" s="239" t="s">
        <v>31</v>
      </c>
      <c r="G89" s="240"/>
    </row>
    <row r="90" spans="1:12" ht="27" customHeight="1" thickBot="1" x14ac:dyDescent="0.45">
      <c r="A90" s="31" t="s">
        <v>32</v>
      </c>
      <c r="B90" s="32">
        <v>4</v>
      </c>
      <c r="C90" s="164" t="s">
        <v>33</v>
      </c>
      <c r="D90" s="34" t="s">
        <v>34</v>
      </c>
      <c r="E90" s="35" t="s">
        <v>35</v>
      </c>
      <c r="F90" s="34" t="s">
        <v>34</v>
      </c>
      <c r="G90" s="112" t="s">
        <v>35</v>
      </c>
      <c r="I90" s="37" t="s">
        <v>36</v>
      </c>
    </row>
    <row r="91" spans="1:12" ht="26.25" customHeight="1" x14ac:dyDescent="0.4">
      <c r="A91" s="31" t="s">
        <v>37</v>
      </c>
      <c r="B91" s="32">
        <v>25</v>
      </c>
      <c r="C91" s="113">
        <v>1</v>
      </c>
      <c r="D91" s="39"/>
      <c r="E91" s="40" t="str">
        <f>IF(ISBLANK(D91),"-",$D$101/$D$98*D91)</f>
        <v>-</v>
      </c>
      <c r="F91" s="39">
        <v>1249196</v>
      </c>
      <c r="G91" s="41">
        <f>IF(ISBLANK(F91),"-",$D$101/$F$98*F91)</f>
        <v>1708995.8326416337</v>
      </c>
      <c r="I91" s="42"/>
    </row>
    <row r="92" spans="1:12" ht="26.25" customHeight="1" x14ac:dyDescent="0.4">
      <c r="A92" s="31" t="s">
        <v>38</v>
      </c>
      <c r="B92" s="32">
        <v>1</v>
      </c>
      <c r="C92" s="61">
        <v>2</v>
      </c>
      <c r="D92" s="44">
        <v>1118874</v>
      </c>
      <c r="E92" s="45">
        <f>IF(ISBLANK(D92),"-",$D$101/$D$98*D92)</f>
        <v>1684095.4502158195</v>
      </c>
      <c r="F92" s="44">
        <v>1248474</v>
      </c>
      <c r="G92" s="46">
        <f>IF(ISBLANK(F92),"-",$D$101/$F$98*F92)</f>
        <v>1708008.0813270544</v>
      </c>
      <c r="I92" s="221">
        <f>ABS((F96/D96*D95)-F95)/D95</f>
        <v>1.5955067063056997E-2</v>
      </c>
    </row>
    <row r="93" spans="1:12" ht="26.25" customHeight="1" x14ac:dyDescent="0.4">
      <c r="A93" s="31" t="s">
        <v>39</v>
      </c>
      <c r="B93" s="32">
        <v>1</v>
      </c>
      <c r="C93" s="61">
        <v>3</v>
      </c>
      <c r="D93" s="44">
        <v>1118291</v>
      </c>
      <c r="E93" s="45">
        <f>IF(ISBLANK(D93),"-",$D$101/$D$98*D93)</f>
        <v>1683217.9361727049</v>
      </c>
      <c r="F93" s="44">
        <v>1247894</v>
      </c>
      <c r="G93" s="46">
        <f>IF(ISBLANK(F93),"-",$D$101/$F$98*F93)</f>
        <v>1707214.5968915196</v>
      </c>
      <c r="I93" s="221"/>
    </row>
    <row r="94" spans="1:12" ht="27" customHeight="1" thickBot="1" x14ac:dyDescent="0.45">
      <c r="A94" s="31" t="s">
        <v>40</v>
      </c>
      <c r="B94" s="32">
        <v>1</v>
      </c>
      <c r="C94" s="114">
        <v>4</v>
      </c>
      <c r="D94" s="48"/>
      <c r="E94" s="49" t="str">
        <f>IF(ISBLANK(D94),"-",$D$101/$D$98*D94)</f>
        <v>-</v>
      </c>
      <c r="F94" s="115"/>
      <c r="G94" s="50" t="str">
        <f>IF(ISBLANK(F94),"-",$D$101/$F$98*F94)</f>
        <v>-</v>
      </c>
      <c r="I94" s="51"/>
    </row>
    <row r="95" spans="1:12" ht="27" customHeight="1" thickBot="1" x14ac:dyDescent="0.45">
      <c r="A95" s="31" t="s">
        <v>41</v>
      </c>
      <c r="B95" s="32">
        <v>1</v>
      </c>
      <c r="C95" s="14" t="s">
        <v>42</v>
      </c>
      <c r="D95" s="116">
        <f>AVERAGE(D91:D94)</f>
        <v>1118582.5</v>
      </c>
      <c r="E95" s="54">
        <f>AVERAGE(E91:E94)</f>
        <v>1683656.6931942622</v>
      </c>
      <c r="F95" s="117">
        <f>AVERAGE(F91:F94)</f>
        <v>1248521.3333333333</v>
      </c>
      <c r="G95" s="118">
        <f>AVERAGE(G91:G94)</f>
        <v>1708072.8369534025</v>
      </c>
    </row>
    <row r="96" spans="1:12" ht="26.25" customHeight="1" x14ac:dyDescent="0.4">
      <c r="A96" s="31" t="s">
        <v>43</v>
      </c>
      <c r="B96" s="16">
        <v>1</v>
      </c>
      <c r="C96" s="119" t="s">
        <v>84</v>
      </c>
      <c r="D96" s="120">
        <v>9.58</v>
      </c>
      <c r="E96" s="2"/>
      <c r="F96" s="58">
        <v>10.54</v>
      </c>
    </row>
    <row r="97" spans="1:10" ht="26.25" customHeight="1" x14ac:dyDescent="0.4">
      <c r="A97" s="31" t="s">
        <v>45</v>
      </c>
      <c r="B97" s="16">
        <v>1</v>
      </c>
      <c r="C97" s="121" t="s">
        <v>85</v>
      </c>
      <c r="D97" s="122">
        <f>D96*$B$87</f>
        <v>9.58</v>
      </c>
      <c r="E97" s="61"/>
      <c r="F97" s="60">
        <f>F96*$B$87</f>
        <v>10.54</v>
      </c>
    </row>
    <row r="98" spans="1:10" ht="19.5" customHeight="1" thickBot="1" x14ac:dyDescent="0.35">
      <c r="A98" s="31" t="s">
        <v>47</v>
      </c>
      <c r="B98" s="61">
        <f>(B97/B96)*(B95/B94)*(B93/B92)*(B91/B90)*B89</f>
        <v>62.5</v>
      </c>
      <c r="C98" s="121" t="s">
        <v>86</v>
      </c>
      <c r="D98" s="123">
        <f>D97*$B$83/100</f>
        <v>9.2274560000000001</v>
      </c>
      <c r="E98" s="63"/>
      <c r="F98" s="62">
        <f>F97*$B$83/100</f>
        <v>10.152127999999999</v>
      </c>
    </row>
    <row r="99" spans="1:10" ht="19.5" customHeight="1" thickBot="1" x14ac:dyDescent="0.35">
      <c r="A99" s="222" t="s">
        <v>49</v>
      </c>
      <c r="B99" s="223"/>
      <c r="C99" s="121" t="s">
        <v>87</v>
      </c>
      <c r="D99" s="124">
        <f>D98/$B$98</f>
        <v>0.147639296</v>
      </c>
      <c r="E99" s="63"/>
      <c r="F99" s="66">
        <f>F98/$B$98</f>
        <v>0.162434048</v>
      </c>
      <c r="H99" s="56"/>
    </row>
    <row r="100" spans="1:10" ht="19.5" customHeight="1" thickBot="1" x14ac:dyDescent="0.35">
      <c r="A100" s="224"/>
      <c r="B100" s="225"/>
      <c r="C100" s="121" t="s">
        <v>51</v>
      </c>
      <c r="D100" s="125">
        <f>$B$56/$B$116</f>
        <v>0.22222222222222221</v>
      </c>
      <c r="F100" s="71"/>
      <c r="G100" s="126"/>
      <c r="H100" s="56"/>
    </row>
    <row r="101" spans="1:10" ht="18.75" x14ac:dyDescent="0.3">
      <c r="C101" s="121" t="s">
        <v>52</v>
      </c>
      <c r="D101" s="122">
        <f>D100*$B$98</f>
        <v>13.888888888888888</v>
      </c>
      <c r="F101" s="71"/>
      <c r="H101" s="56"/>
    </row>
    <row r="102" spans="1:10" ht="19.5" customHeight="1" thickBot="1" x14ac:dyDescent="0.35">
      <c r="C102" s="127" t="s">
        <v>53</v>
      </c>
      <c r="D102" s="128">
        <f>D101/B34</f>
        <v>13.888888888888888</v>
      </c>
      <c r="F102" s="75"/>
      <c r="H102" s="56"/>
      <c r="J102" s="129"/>
    </row>
    <row r="103" spans="1:10" ht="18.75" x14ac:dyDescent="0.3">
      <c r="C103" s="130" t="s">
        <v>88</v>
      </c>
      <c r="D103" s="131">
        <f>AVERAGE(E91:E94,G91:G94)</f>
        <v>1698306.3794497468</v>
      </c>
      <c r="F103" s="75"/>
      <c r="G103" s="126"/>
      <c r="H103" s="56"/>
      <c r="J103" s="132"/>
    </row>
    <row r="104" spans="1:10" ht="18.75" x14ac:dyDescent="0.3">
      <c r="C104" s="103" t="s">
        <v>55</v>
      </c>
      <c r="D104" s="133">
        <f>STDEV(E91:E94,G91:G94)/D103</f>
        <v>7.8853531533576073E-3</v>
      </c>
      <c r="F104" s="75"/>
      <c r="H104" s="56"/>
      <c r="J104" s="132"/>
    </row>
    <row r="105" spans="1:10" ht="19.5" customHeight="1" thickBot="1" x14ac:dyDescent="0.35">
      <c r="C105" s="105" t="s">
        <v>3</v>
      </c>
      <c r="D105" s="134">
        <f>COUNT(E91:E94,G91:G94)</f>
        <v>5</v>
      </c>
      <c r="F105" s="75"/>
      <c r="H105" s="56"/>
      <c r="J105" s="132"/>
    </row>
    <row r="106" spans="1:10" ht="19.5" customHeight="1" thickBot="1" x14ac:dyDescent="0.35">
      <c r="A106" s="79"/>
      <c r="B106" s="79"/>
      <c r="C106" s="79"/>
      <c r="D106" s="79"/>
      <c r="E106" s="79"/>
    </row>
    <row r="107" spans="1:10" ht="27" customHeight="1" thickBot="1" x14ac:dyDescent="0.45">
      <c r="A107" s="29" t="s">
        <v>89</v>
      </c>
      <c r="B107" s="30">
        <v>900</v>
      </c>
      <c r="C107" s="85" t="s">
        <v>90</v>
      </c>
      <c r="D107" s="85" t="s">
        <v>34</v>
      </c>
      <c r="E107" s="85" t="s">
        <v>91</v>
      </c>
      <c r="F107" s="135" t="s">
        <v>92</v>
      </c>
    </row>
    <row r="108" spans="1:10" ht="26.25" customHeight="1" x14ac:dyDescent="0.4">
      <c r="A108" s="31" t="s">
        <v>93</v>
      </c>
      <c r="B108" s="32">
        <v>1</v>
      </c>
      <c r="C108" s="86">
        <v>1</v>
      </c>
      <c r="D108" s="136">
        <v>1406616</v>
      </c>
      <c r="E108" s="137">
        <f t="shared" ref="E108:E113" si="1">IF(ISBLANK(D108),"-",D108/$D$103*$D$100*$B$116)</f>
        <v>165.6492629387337</v>
      </c>
      <c r="F108" s="138">
        <f t="shared" ref="F108:F113" si="2">IF(ISBLANK(D108), "-", (E108/$B$56)*100)</f>
        <v>82.82463146936685</v>
      </c>
    </row>
    <row r="109" spans="1:10" ht="26.25" customHeight="1" x14ac:dyDescent="0.4">
      <c r="A109" s="31" t="s">
        <v>66</v>
      </c>
      <c r="B109" s="32">
        <v>1</v>
      </c>
      <c r="C109" s="90">
        <v>2</v>
      </c>
      <c r="D109" s="139">
        <v>1405630</v>
      </c>
      <c r="E109" s="140">
        <f t="shared" si="1"/>
        <v>165.5331472587915</v>
      </c>
      <c r="F109" s="141">
        <f t="shared" si="2"/>
        <v>82.766573629395751</v>
      </c>
    </row>
    <row r="110" spans="1:10" ht="26.25" customHeight="1" x14ac:dyDescent="0.4">
      <c r="A110" s="31" t="s">
        <v>67</v>
      </c>
      <c r="B110" s="32">
        <v>1</v>
      </c>
      <c r="C110" s="90">
        <v>3</v>
      </c>
      <c r="D110" s="139">
        <v>1411897</v>
      </c>
      <c r="E110" s="140">
        <f t="shared" si="1"/>
        <v>166.27117663627411</v>
      </c>
      <c r="F110" s="141">
        <f t="shared" si="2"/>
        <v>83.135588318137053</v>
      </c>
    </row>
    <row r="111" spans="1:10" ht="26.25" customHeight="1" x14ac:dyDescent="0.4">
      <c r="A111" s="31" t="s">
        <v>68</v>
      </c>
      <c r="B111" s="32">
        <v>1</v>
      </c>
      <c r="C111" s="90">
        <v>4</v>
      </c>
      <c r="D111" s="139">
        <v>1407481</v>
      </c>
      <c r="E111" s="140">
        <f t="shared" si="1"/>
        <v>165.75112912854101</v>
      </c>
      <c r="F111" s="141">
        <f t="shared" si="2"/>
        <v>82.875564564270505</v>
      </c>
    </row>
    <row r="112" spans="1:10" ht="26.25" customHeight="1" x14ac:dyDescent="0.4">
      <c r="A112" s="31" t="s">
        <v>69</v>
      </c>
      <c r="B112" s="32">
        <v>1</v>
      </c>
      <c r="C112" s="90">
        <v>5</v>
      </c>
      <c r="D112" s="139">
        <v>1407264</v>
      </c>
      <c r="E112" s="140">
        <f t="shared" si="1"/>
        <v>165.72557425780326</v>
      </c>
      <c r="F112" s="141">
        <f t="shared" si="2"/>
        <v>82.86278712890163</v>
      </c>
    </row>
    <row r="113" spans="1:10" ht="27" customHeight="1" thickBot="1" x14ac:dyDescent="0.45">
      <c r="A113" s="31" t="s">
        <v>71</v>
      </c>
      <c r="B113" s="32">
        <v>1</v>
      </c>
      <c r="C113" s="94">
        <v>6</v>
      </c>
      <c r="D113" s="142">
        <v>1403014</v>
      </c>
      <c r="E113" s="143">
        <f t="shared" si="1"/>
        <v>165.22507563736269</v>
      </c>
      <c r="F113" s="144">
        <f t="shared" si="2"/>
        <v>82.612537818681346</v>
      </c>
    </row>
    <row r="114" spans="1:10" ht="27" customHeight="1" thickBot="1" x14ac:dyDescent="0.45">
      <c r="A114" s="31" t="s">
        <v>72</v>
      </c>
      <c r="B114" s="32">
        <v>1</v>
      </c>
      <c r="C114" s="145"/>
      <c r="D114" s="61"/>
      <c r="E114" s="2"/>
      <c r="F114" s="141"/>
    </row>
    <row r="115" spans="1:10" ht="26.25" customHeight="1" x14ac:dyDescent="0.4">
      <c r="A115" s="31" t="s">
        <v>73</v>
      </c>
      <c r="B115" s="32">
        <v>1</v>
      </c>
      <c r="C115" s="145"/>
      <c r="D115" s="146" t="s">
        <v>42</v>
      </c>
      <c r="E115" s="147">
        <f>AVERAGE(E108:E113)</f>
        <v>165.69256097625103</v>
      </c>
      <c r="F115" s="148">
        <f>AVERAGE(F108:F113)</f>
        <v>82.846280488125515</v>
      </c>
    </row>
    <row r="116" spans="1:10" ht="27" customHeight="1" thickBot="1" x14ac:dyDescent="0.45">
      <c r="A116" s="31" t="s">
        <v>74</v>
      </c>
      <c r="B116" s="43">
        <f>(B115/B114)*(B113/B112)*(B111/B110)*(B109/B108)*B107</f>
        <v>900</v>
      </c>
      <c r="C116" s="149"/>
      <c r="D116" s="150" t="s">
        <v>55</v>
      </c>
      <c r="E116" s="104">
        <f>STDEV(E108:E113)/E115</f>
        <v>2.0646392315036496E-3</v>
      </c>
      <c r="F116" s="151">
        <f>STDEV(F108:F113)/F115</f>
        <v>2.0646392315036496E-3</v>
      </c>
      <c r="I116" s="2"/>
    </row>
    <row r="117" spans="1:10" ht="27" customHeight="1" thickBot="1" x14ac:dyDescent="0.45">
      <c r="A117" s="222" t="s">
        <v>49</v>
      </c>
      <c r="B117" s="226"/>
      <c r="C117" s="152"/>
      <c r="D117" s="105" t="s">
        <v>3</v>
      </c>
      <c r="E117" s="153">
        <f>COUNT(E108:E113)</f>
        <v>6</v>
      </c>
      <c r="F117" s="154">
        <f>COUNT(F108:F113)</f>
        <v>6</v>
      </c>
      <c r="I117" s="2"/>
      <c r="J117" s="132"/>
    </row>
    <row r="118" spans="1:10" ht="26.25" customHeight="1" thickBot="1" x14ac:dyDescent="0.35">
      <c r="A118" s="224"/>
      <c r="B118" s="227"/>
      <c r="C118" s="2"/>
      <c r="D118" s="155"/>
      <c r="E118" s="228" t="s">
        <v>94</v>
      </c>
      <c r="F118" s="229"/>
      <c r="G118" s="2"/>
      <c r="H118" s="2"/>
      <c r="I118" s="2"/>
    </row>
    <row r="119" spans="1:10" ht="25.5" customHeight="1" x14ac:dyDescent="0.4">
      <c r="A119" s="156"/>
      <c r="B119" s="27"/>
      <c r="C119" s="2"/>
      <c r="D119" s="150" t="s">
        <v>95</v>
      </c>
      <c r="E119" s="157">
        <f>MIN(E108:E113)</f>
        <v>165.22507563736269</v>
      </c>
      <c r="F119" s="158">
        <f>MIN(F108:F113)</f>
        <v>82.612537818681346</v>
      </c>
      <c r="G119" s="2"/>
      <c r="H119" s="2"/>
      <c r="I119" s="2"/>
    </row>
    <row r="120" spans="1:10" ht="24" customHeight="1" thickBot="1" x14ac:dyDescent="0.45">
      <c r="A120" s="156"/>
      <c r="B120" s="27"/>
      <c r="C120" s="2"/>
      <c r="D120" s="72" t="s">
        <v>96</v>
      </c>
      <c r="E120" s="159">
        <f>MAX(E108:E113)</f>
        <v>166.27117663627411</v>
      </c>
      <c r="F120" s="160">
        <f>MAX(F108:F113)</f>
        <v>83.135588318137053</v>
      </c>
      <c r="G120" s="2"/>
      <c r="H120" s="2"/>
      <c r="I120" s="2"/>
    </row>
    <row r="121" spans="1:10" ht="27" customHeight="1" x14ac:dyDescent="0.3">
      <c r="A121" s="156"/>
      <c r="B121" s="27"/>
      <c r="C121" s="2"/>
      <c r="D121" s="2"/>
      <c r="E121" s="2"/>
      <c r="F121" s="61"/>
      <c r="G121" s="2"/>
      <c r="H121" s="2"/>
      <c r="I121" s="2"/>
    </row>
    <row r="122" spans="1:10" ht="25.5" customHeight="1" x14ac:dyDescent="0.3">
      <c r="A122" s="156"/>
      <c r="B122" s="27"/>
      <c r="C122" s="2"/>
      <c r="D122" s="2"/>
      <c r="E122" s="2"/>
      <c r="F122" s="61"/>
      <c r="G122" s="2"/>
      <c r="H122" s="2"/>
      <c r="I122" s="2"/>
    </row>
    <row r="123" spans="1:10" ht="18.75" x14ac:dyDescent="0.3">
      <c r="A123" s="156"/>
      <c r="B123" s="27"/>
      <c r="C123" s="2"/>
      <c r="D123" s="2"/>
      <c r="E123" s="2"/>
      <c r="F123" s="61"/>
      <c r="G123" s="2"/>
      <c r="H123" s="2"/>
      <c r="I123" s="2"/>
    </row>
    <row r="124" spans="1:10" ht="45.75" customHeight="1" x14ac:dyDescent="0.65">
      <c r="A124" s="13" t="s">
        <v>77</v>
      </c>
      <c r="B124" s="14" t="s">
        <v>97</v>
      </c>
      <c r="C124" s="230" t="str">
        <f>B26</f>
        <v>Nevirapine</v>
      </c>
      <c r="D124" s="230"/>
      <c r="E124" s="2" t="s">
        <v>98</v>
      </c>
      <c r="F124" s="2"/>
      <c r="G124" s="161">
        <f>F115</f>
        <v>82.846280488125515</v>
      </c>
      <c r="H124" s="2"/>
      <c r="I124" s="2"/>
    </row>
    <row r="125" spans="1:10" ht="45.75" customHeight="1" x14ac:dyDescent="0.65">
      <c r="A125" s="13"/>
      <c r="B125" s="14" t="s">
        <v>99</v>
      </c>
      <c r="C125" s="14" t="s">
        <v>100</v>
      </c>
      <c r="D125" s="161">
        <f>MIN(F108:F113)</f>
        <v>82.612537818681346</v>
      </c>
      <c r="E125" s="14" t="s">
        <v>101</v>
      </c>
      <c r="F125" s="161">
        <f>MAX(F108:F113)</f>
        <v>83.135588318137053</v>
      </c>
      <c r="G125" s="108"/>
      <c r="H125" s="2"/>
      <c r="I125" s="2"/>
    </row>
    <row r="126" spans="1:10" ht="19.5" customHeight="1" thickBot="1" x14ac:dyDescent="0.35">
      <c r="A126" s="162"/>
      <c r="B126" s="162"/>
      <c r="C126" s="163"/>
      <c r="D126" s="163"/>
      <c r="E126" s="163"/>
      <c r="F126" s="163"/>
      <c r="G126" s="163"/>
      <c r="H126" s="163"/>
    </row>
    <row r="127" spans="1:10" ht="18.75" x14ac:dyDescent="0.3">
      <c r="B127" s="231" t="s">
        <v>4</v>
      </c>
      <c r="C127" s="231"/>
      <c r="E127" s="164" t="s">
        <v>5</v>
      </c>
      <c r="F127" s="165"/>
      <c r="G127" s="231" t="s">
        <v>6</v>
      </c>
      <c r="H127" s="231"/>
    </row>
    <row r="128" spans="1:10" ht="69.95" customHeight="1" x14ac:dyDescent="0.3">
      <c r="A128" s="13" t="s">
        <v>7</v>
      </c>
      <c r="B128" s="166"/>
      <c r="C128" s="166"/>
      <c r="E128" s="166"/>
      <c r="F128" s="2"/>
      <c r="G128" s="166"/>
      <c r="H128" s="166"/>
    </row>
    <row r="129" spans="1:9" ht="69.95" customHeight="1" x14ac:dyDescent="0.3">
      <c r="A129" s="13" t="s">
        <v>8</v>
      </c>
      <c r="B129" s="167"/>
      <c r="C129" s="167"/>
      <c r="E129" s="167"/>
      <c r="F129" s="2"/>
      <c r="G129" s="168"/>
      <c r="H129" s="168"/>
    </row>
    <row r="130" spans="1:9" ht="18.75" x14ac:dyDescent="0.3">
      <c r="A130" s="61"/>
      <c r="B130" s="61"/>
      <c r="C130" s="61"/>
      <c r="D130" s="61"/>
      <c r="E130" s="61"/>
      <c r="F130" s="63"/>
      <c r="G130" s="61"/>
      <c r="H130" s="61"/>
      <c r="I130" s="2"/>
    </row>
    <row r="131" spans="1:9" ht="18.75" x14ac:dyDescent="0.3">
      <c r="A131" s="61"/>
      <c r="B131" s="61"/>
      <c r="C131" s="61"/>
      <c r="D131" s="61"/>
      <c r="E131" s="61"/>
      <c r="F131" s="63"/>
      <c r="G131" s="61"/>
      <c r="H131" s="61"/>
      <c r="I131" s="2"/>
    </row>
    <row r="132" spans="1:9" ht="18.75" x14ac:dyDescent="0.3">
      <c r="A132" s="61"/>
      <c r="B132" s="61"/>
      <c r="C132" s="61"/>
      <c r="D132" s="61"/>
      <c r="E132" s="61"/>
      <c r="F132" s="63"/>
      <c r="G132" s="61"/>
      <c r="H132" s="61"/>
      <c r="I132" s="2"/>
    </row>
    <row r="133" spans="1:9" ht="18.75" x14ac:dyDescent="0.3">
      <c r="A133" s="61"/>
      <c r="B133" s="61"/>
      <c r="C133" s="61"/>
      <c r="D133" s="61"/>
      <c r="E133" s="61"/>
      <c r="F133" s="63"/>
      <c r="G133" s="61"/>
      <c r="H133" s="61"/>
      <c r="I133" s="2"/>
    </row>
    <row r="134" spans="1:9" ht="18.75" x14ac:dyDescent="0.3">
      <c r="A134" s="61"/>
      <c r="B134" s="61"/>
      <c r="C134" s="61"/>
      <c r="D134" s="61"/>
      <c r="E134" s="61"/>
      <c r="F134" s="63"/>
      <c r="G134" s="61"/>
      <c r="H134" s="61"/>
      <c r="I134" s="2"/>
    </row>
    <row r="135" spans="1:9" ht="18.75" x14ac:dyDescent="0.3">
      <c r="A135" s="61"/>
      <c r="B135" s="61"/>
      <c r="C135" s="61"/>
      <c r="D135" s="61"/>
      <c r="E135" s="61"/>
      <c r="F135" s="63"/>
      <c r="G135" s="61"/>
      <c r="H135" s="61"/>
      <c r="I135" s="2"/>
    </row>
    <row r="136" spans="1:9" ht="18.75" x14ac:dyDescent="0.3">
      <c r="A136" s="61"/>
      <c r="B136" s="61"/>
      <c r="C136" s="61"/>
      <c r="D136" s="61"/>
      <c r="E136" s="61"/>
      <c r="F136" s="63"/>
      <c r="G136" s="61"/>
      <c r="H136" s="61"/>
      <c r="I136" s="2"/>
    </row>
    <row r="137" spans="1:9" ht="18.75" x14ac:dyDescent="0.3">
      <c r="A137" s="61"/>
      <c r="B137" s="61"/>
      <c r="C137" s="61"/>
      <c r="D137" s="61"/>
      <c r="E137" s="61"/>
      <c r="F137" s="63"/>
      <c r="G137" s="61"/>
      <c r="H137" s="61"/>
      <c r="I137" s="2"/>
    </row>
    <row r="138" spans="1:9" ht="18.75" x14ac:dyDescent="0.3">
      <c r="A138" s="61"/>
      <c r="B138" s="61"/>
      <c r="C138" s="61"/>
      <c r="D138" s="61"/>
      <c r="E138" s="61"/>
      <c r="F138" s="63"/>
      <c r="G138" s="61"/>
      <c r="H138" s="61"/>
      <c r="I138" s="2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Uniformity</vt:lpstr>
      <vt:lpstr>SST Lam</vt:lpstr>
      <vt:lpstr>SST Zid</vt:lpstr>
      <vt:lpstr>SST Nev</vt:lpstr>
      <vt:lpstr>Lamivudine</vt:lpstr>
      <vt:lpstr>ZIDOVUDINE</vt:lpstr>
      <vt:lpstr>Nevirapine</vt:lpstr>
      <vt:lpstr>Lamivudine!Print_Area</vt:lpstr>
      <vt:lpstr>'SST Lam'!Print_Area</vt:lpstr>
      <vt:lpstr>'SST Nev'!Print_Area</vt:lpstr>
      <vt:lpstr>'SST Zid'!Print_Area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2017-03-23T09:45:22Z</cp:lastPrinted>
  <dcterms:created xsi:type="dcterms:W3CDTF">2005-07-05T10:19:27Z</dcterms:created>
  <dcterms:modified xsi:type="dcterms:W3CDTF">2017-03-23T10:02:29Z</dcterms:modified>
</cp:coreProperties>
</file>