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9045" activeTab="6"/>
  </bookViews>
  <sheets>
    <sheet name="SST T (2)" sheetId="10" r:id="rId1"/>
    <sheet name="SST L (2)" sheetId="11" r:id="rId2"/>
    <sheet name="SST E" sheetId="1" r:id="rId3"/>
    <sheet name="Uniformity" sheetId="2" r:id="rId4"/>
    <sheet name="Efavirenz" sheetId="5" r:id="rId5"/>
    <sheet name="TDF " sheetId="8" r:id="rId6"/>
    <sheet name="Lamivudine " sheetId="9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'!$A$1:$I$130</definedName>
    <definedName name="_xlnm.Print_Area" localSheetId="3">Uniformity!$A$1:$L$54</definedName>
  </definedNames>
  <calcPr calcId="144525"/>
</workbook>
</file>

<file path=xl/calcChain.xml><?xml version="1.0" encoding="utf-8"?>
<calcChain xmlns="http://schemas.openxmlformats.org/spreadsheetml/2006/main">
  <c r="B42" i="11" l="1"/>
  <c r="B21" i="1" l="1"/>
  <c r="B21" i="11"/>
  <c r="B42" i="10"/>
  <c r="B21" i="10"/>
  <c r="B80" i="9" l="1"/>
  <c r="F96" i="9"/>
  <c r="D96" i="9"/>
  <c r="B41" i="11" s="1"/>
  <c r="F96" i="8"/>
  <c r="D96" i="8"/>
  <c r="B41" i="10" s="1"/>
  <c r="F96" i="5"/>
  <c r="D96" i="5"/>
  <c r="B20" i="10"/>
  <c r="B20" i="1"/>
  <c r="B41" i="1"/>
  <c r="D51" i="11"/>
  <c r="B23" i="9"/>
  <c r="B23" i="8"/>
  <c r="B22" i="8"/>
  <c r="B18" i="9"/>
  <c r="B18" i="8"/>
  <c r="B18" i="5"/>
  <c r="B19" i="9"/>
  <c r="B19" i="8"/>
  <c r="E30" i="1"/>
  <c r="B20" i="11" l="1"/>
  <c r="B39" i="1"/>
  <c r="B42" i="1"/>
  <c r="B53" i="11"/>
  <c r="E51" i="11"/>
  <c r="C51" i="11"/>
  <c r="B51" i="11"/>
  <c r="B52" i="11" s="1"/>
  <c r="B40" i="11"/>
  <c r="B39" i="11"/>
  <c r="B32" i="11"/>
  <c r="E30" i="11"/>
  <c r="D30" i="11"/>
  <c r="C30" i="11"/>
  <c r="B30" i="11"/>
  <c r="B31" i="11" s="1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7" i="9" l="1"/>
  <c r="B57" i="8"/>
  <c r="D68" i="8"/>
  <c r="D68" i="9" s="1"/>
  <c r="D64" i="8"/>
  <c r="D64" i="9" s="1"/>
  <c r="D60" i="8"/>
  <c r="D60" i="9" s="1"/>
  <c r="C124" i="9"/>
  <c r="B116" i="9"/>
  <c r="D100" i="9" s="1"/>
  <c r="B98" i="9"/>
  <c r="F95" i="9"/>
  <c r="D95" i="9"/>
  <c r="B87" i="9"/>
  <c r="D97" i="9" s="1"/>
  <c r="B81" i="9"/>
  <c r="B83" i="9" s="1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D44" i="9"/>
  <c r="D45" i="9" s="1"/>
  <c r="F42" i="9"/>
  <c r="D42" i="9"/>
  <c r="I39" i="9" s="1"/>
  <c r="G41" i="9"/>
  <c r="E41" i="9"/>
  <c r="B34" i="9"/>
  <c r="F44" i="9" s="1"/>
  <c r="B30" i="9"/>
  <c r="B22" i="9"/>
  <c r="C124" i="8"/>
  <c r="B116" i="8"/>
  <c r="D100" i="8"/>
  <c r="B98" i="8"/>
  <c r="D97" i="8"/>
  <c r="F95" i="8"/>
  <c r="D95" i="8"/>
  <c r="G94" i="8"/>
  <c r="E94" i="8"/>
  <c r="B87" i="8"/>
  <c r="F97" i="8" s="1"/>
  <c r="F98" i="8" s="1"/>
  <c r="B81" i="8"/>
  <c r="B83" i="8" s="1"/>
  <c r="D98" i="8" s="1"/>
  <c r="B80" i="8"/>
  <c r="B79" i="8"/>
  <c r="C76" i="8"/>
  <c r="H71" i="8"/>
  <c r="G71" i="8"/>
  <c r="B68" i="8"/>
  <c r="H67" i="8"/>
  <c r="G67" i="8"/>
  <c r="H63" i="8"/>
  <c r="G63" i="8"/>
  <c r="C56" i="8"/>
  <c r="B45" i="8"/>
  <c r="D48" i="8" s="1"/>
  <c r="F42" i="8"/>
  <c r="D42" i="8"/>
  <c r="G41" i="8"/>
  <c r="E41" i="8"/>
  <c r="B34" i="8"/>
  <c r="B30" i="8"/>
  <c r="B21" i="8"/>
  <c r="B55" i="8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C45" i="2"/>
  <c r="D39" i="2"/>
  <c r="D34" i="2"/>
  <c r="D30" i="2"/>
  <c r="D26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B69" i="8" l="1"/>
  <c r="B69" i="5"/>
  <c r="D98" i="9"/>
  <c r="D99" i="9" s="1"/>
  <c r="F45" i="9"/>
  <c r="F46" i="9" s="1"/>
  <c r="I92" i="8"/>
  <c r="F99" i="8"/>
  <c r="D46" i="9"/>
  <c r="E38" i="9"/>
  <c r="I39" i="8"/>
  <c r="D99" i="8"/>
  <c r="D101" i="8"/>
  <c r="D102" i="8" s="1"/>
  <c r="D101" i="9"/>
  <c r="D102" i="9" s="1"/>
  <c r="F97" i="9"/>
  <c r="F98" i="9" s="1"/>
  <c r="F99" i="9" s="1"/>
  <c r="I92" i="9"/>
  <c r="I92" i="5"/>
  <c r="D101" i="5"/>
  <c r="D102" i="5" s="1"/>
  <c r="D97" i="5"/>
  <c r="D98" i="5" s="1"/>
  <c r="D99" i="5" s="1"/>
  <c r="B69" i="9"/>
  <c r="I39" i="5"/>
  <c r="F98" i="5"/>
  <c r="F99" i="5" s="1"/>
  <c r="D49" i="8"/>
  <c r="D44" i="8"/>
  <c r="D45" i="8" s="1"/>
  <c r="D46" i="8" s="1"/>
  <c r="F44" i="8"/>
  <c r="F45" i="8" s="1"/>
  <c r="F46" i="8" s="1"/>
  <c r="G94" i="9"/>
  <c r="E94" i="9"/>
  <c r="G93" i="9"/>
  <c r="E40" i="9"/>
  <c r="D49" i="9"/>
  <c r="E39" i="9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92" i="8" l="1"/>
  <c r="G92" i="8"/>
  <c r="G91" i="8"/>
  <c r="E93" i="8"/>
  <c r="G93" i="8"/>
  <c r="E91" i="8"/>
  <c r="G38" i="9"/>
  <c r="G40" i="9"/>
  <c r="G39" i="9"/>
  <c r="G91" i="9"/>
  <c r="E93" i="9"/>
  <c r="G92" i="9"/>
  <c r="E92" i="9"/>
  <c r="E91" i="9"/>
  <c r="E39" i="5"/>
  <c r="E38" i="8"/>
  <c r="E40" i="8"/>
  <c r="G93" i="5"/>
  <c r="G91" i="5"/>
  <c r="G94" i="5"/>
  <c r="E93" i="5"/>
  <c r="G92" i="5"/>
  <c r="E91" i="5"/>
  <c r="E92" i="5"/>
  <c r="E94" i="5"/>
  <c r="E38" i="5"/>
  <c r="G68" i="9"/>
  <c r="H68" i="9" s="1"/>
  <c r="G69" i="9"/>
  <c r="H69" i="9" s="1"/>
  <c r="G40" i="8"/>
  <c r="E42" i="9"/>
  <c r="G39" i="8"/>
  <c r="G38" i="8"/>
  <c r="E39" i="8"/>
  <c r="G38" i="5"/>
  <c r="G40" i="5"/>
  <c r="G39" i="5"/>
  <c r="G41" i="5"/>
  <c r="D46" i="5"/>
  <c r="E41" i="5"/>
  <c r="G95" i="9" l="1"/>
  <c r="D103" i="8"/>
  <c r="E112" i="8" s="1"/>
  <c r="F112" i="8" s="1"/>
  <c r="E109" i="8"/>
  <c r="F109" i="8" s="1"/>
  <c r="E108" i="8"/>
  <c r="F108" i="8" s="1"/>
  <c r="E110" i="8"/>
  <c r="F110" i="8" s="1"/>
  <c r="E113" i="8"/>
  <c r="F113" i="8" s="1"/>
  <c r="E95" i="8"/>
  <c r="D105" i="8"/>
  <c r="D104" i="8"/>
  <c r="G95" i="8"/>
  <c r="G42" i="9"/>
  <c r="D52" i="9"/>
  <c r="D50" i="9"/>
  <c r="D51" i="9" s="1"/>
  <c r="D103" i="9"/>
  <c r="E112" i="9" s="1"/>
  <c r="F112" i="9" s="1"/>
  <c r="D105" i="9"/>
  <c r="E95" i="9"/>
  <c r="G42" i="8"/>
  <c r="D52" i="8"/>
  <c r="E42" i="8"/>
  <c r="D105" i="5"/>
  <c r="G95" i="5"/>
  <c r="D103" i="5"/>
  <c r="E108" i="5" s="1"/>
  <c r="E95" i="5"/>
  <c r="G42" i="5"/>
  <c r="E42" i="5"/>
  <c r="D50" i="5"/>
  <c r="D51" i="5" s="1"/>
  <c r="D52" i="5"/>
  <c r="D50" i="8"/>
  <c r="G67" i="5"/>
  <c r="H67" i="5" s="1"/>
  <c r="G63" i="5"/>
  <c r="H63" i="5" s="1"/>
  <c r="G71" i="5"/>
  <c r="H71" i="5" s="1"/>
  <c r="D104" i="9" l="1"/>
  <c r="E110" i="9"/>
  <c r="F110" i="9" s="1"/>
  <c r="E111" i="9"/>
  <c r="F111" i="9" s="1"/>
  <c r="E109" i="9"/>
  <c r="F109" i="9" s="1"/>
  <c r="E108" i="9"/>
  <c r="E113" i="9"/>
  <c r="F113" i="9" s="1"/>
  <c r="E111" i="8"/>
  <c r="F111" i="8" s="1"/>
  <c r="F125" i="8" s="1"/>
  <c r="G61" i="9"/>
  <c r="H61" i="9" s="1"/>
  <c r="G66" i="9"/>
  <c r="H66" i="9" s="1"/>
  <c r="G64" i="9"/>
  <c r="H64" i="9" s="1"/>
  <c r="G70" i="9"/>
  <c r="H70" i="9" s="1"/>
  <c r="G60" i="9"/>
  <c r="H60" i="9" s="1"/>
  <c r="G62" i="9"/>
  <c r="H62" i="9" s="1"/>
  <c r="G65" i="9"/>
  <c r="H65" i="9" s="1"/>
  <c r="G61" i="5"/>
  <c r="H61" i="5" s="1"/>
  <c r="G64" i="5"/>
  <c r="H64" i="5" s="1"/>
  <c r="G62" i="5"/>
  <c r="H62" i="5" s="1"/>
  <c r="G69" i="5"/>
  <c r="H69" i="5" s="1"/>
  <c r="G60" i="5"/>
  <c r="H60" i="5" s="1"/>
  <c r="G70" i="5"/>
  <c r="H70" i="5" s="1"/>
  <c r="G66" i="5"/>
  <c r="H66" i="5" s="1"/>
  <c r="G65" i="5"/>
  <c r="H65" i="5" s="1"/>
  <c r="G68" i="5"/>
  <c r="H68" i="5" s="1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G68" i="8"/>
  <c r="H68" i="8" s="1"/>
  <c r="G69" i="8"/>
  <c r="H69" i="8" s="1"/>
  <c r="G62" i="8"/>
  <c r="H62" i="8" s="1"/>
  <c r="G70" i="8"/>
  <c r="H70" i="8" s="1"/>
  <c r="G65" i="8"/>
  <c r="H65" i="8" s="1"/>
  <c r="G61" i="8"/>
  <c r="H61" i="8" s="1"/>
  <c r="G66" i="8"/>
  <c r="H66" i="8" s="1"/>
  <c r="G64" i="8"/>
  <c r="H64" i="8" s="1"/>
  <c r="G60" i="8"/>
  <c r="D51" i="8"/>
  <c r="F108" i="5"/>
  <c r="E120" i="9" l="1"/>
  <c r="F108" i="9"/>
  <c r="F117" i="9" s="1"/>
  <c r="F117" i="8"/>
  <c r="F119" i="8"/>
  <c r="F115" i="8"/>
  <c r="G124" i="8" s="1"/>
  <c r="E120" i="8"/>
  <c r="E119" i="8"/>
  <c r="E117" i="8"/>
  <c r="E115" i="8"/>
  <c r="E116" i="8" s="1"/>
  <c r="E117" i="9"/>
  <c r="E119" i="9"/>
  <c r="E115" i="9"/>
  <c r="E116" i="9" s="1"/>
  <c r="D125" i="8"/>
  <c r="F120" i="8"/>
  <c r="G72" i="9"/>
  <c r="G73" i="9" s="1"/>
  <c r="H72" i="9"/>
  <c r="G76" i="9" s="1"/>
  <c r="G74" i="9"/>
  <c r="H74" i="9"/>
  <c r="G72" i="5"/>
  <c r="G73" i="5" s="1"/>
  <c r="G74" i="5"/>
  <c r="E119" i="5"/>
  <c r="E115" i="5"/>
  <c r="E116" i="5" s="1"/>
  <c r="E120" i="5"/>
  <c r="E117" i="5"/>
  <c r="H60" i="8"/>
  <c r="G74" i="8"/>
  <c r="G72" i="8"/>
  <c r="G73" i="8" s="1"/>
  <c r="D125" i="5"/>
  <c r="F115" i="5"/>
  <c r="F119" i="5"/>
  <c r="F125" i="5"/>
  <c r="F120" i="5"/>
  <c r="F117" i="5"/>
  <c r="H74" i="5"/>
  <c r="H72" i="5"/>
  <c r="F115" i="9" l="1"/>
  <c r="F116" i="9" s="1"/>
  <c r="D125" i="9"/>
  <c r="F119" i="9"/>
  <c r="F120" i="9"/>
  <c r="F125" i="9"/>
  <c r="F116" i="8"/>
  <c r="H73" i="9"/>
  <c r="H74" i="8"/>
  <c r="H72" i="8"/>
  <c r="G124" i="9"/>
  <c r="G124" i="5"/>
  <c r="F116" i="5"/>
  <c r="G76" i="5"/>
  <c r="H73" i="5"/>
  <c r="G76" i="8" l="1"/>
  <c r="H73" i="8"/>
</calcChain>
</file>

<file path=xl/sharedStrings.xml><?xml version="1.0" encoding="utf-8"?>
<sst xmlns="http://schemas.openxmlformats.org/spreadsheetml/2006/main" count="656" uniqueCount="147">
  <si>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</si>
  <si>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</si>
  <si>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</si>
  <si>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</si>
  <si>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</si>
  <si>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</si>
  <si>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</si>
  <si>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</si>
  <si>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</si>
  <si>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</si>
  <si>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</si>
  <si>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</si>
  <si>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</si>
  <si>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</si>
  <si>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</si>
  <si>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</si>
  <si>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</si>
  <si>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</si>
  <si>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</si>
  <si>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</si>
  <si>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</si>
  <si>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</si>
  <si>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</si>
  <si>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</si>
  <si>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</si>
  <si>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</si>
  <si>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</si>
  <si>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</si>
  <si>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</si>
  <si>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</si>
  <si>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</si>
  <si>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</si>
  <si>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</si>
  <si>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</si>
  <si>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</si>
  <si>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</si>
  <si>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</si>
  <si>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</si>
  <si>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</si>
  <si>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</si>
  <si>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</si>
  <si>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</si>
  <si>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</si>
  <si>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</si>
  <si>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</si>
  <si>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</si>
  <si>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</si>
  <si>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</si>
  <si>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</si>
  <si>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</si>
  <si>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</si>
  <si>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</si>
  <si>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</si>
  <si>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</si>
  <si>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</si>
  <si>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</si>
  <si>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</si>
  <si>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</si>
  <si>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</si>
  <si>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</si>
  <si>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</si>
  <si>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</si>
  <si>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</si>
  <si>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</si>
  <si>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</si>
  <si>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</si>
  <si>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</si>
  <si>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</si>
  <si>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</si>
  <si>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</si>
  <si>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</si>
  <si>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</si>
  <si>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</si>
  <si>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</si>
  <si>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</si>
  <si>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</si>
  <si>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</si>
  <si>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</si>
  <si>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</si>
  <si>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</si>
  <si>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</si>
  <si>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</si>
  <si>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</si>
  <si>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</si>
  <si>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</si>
  <si>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</si>
  <si>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</si>
  <si>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</si>
  <si>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</si>
  <si>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</si>
  <si>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</si>
  <si>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</si>
  <si>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</si>
  <si>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</si>
  <si>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</si>
  <si>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</si>
  <si>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</si>
  <si>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</si>
  <si>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</si>
  <si>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</si>
  <si>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</si>
  <si>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</si>
  <si>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</si>
  <si>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</si>
  <si>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</si>
  <si>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</si>
  <si>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</si>
  <si>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</si>
  <si>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</si>
  <si>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</si>
  <si>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</si>
  <si>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</si>
  <si>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</si>
  <si>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</si>
  <si>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</si>
  <si>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</si>
  <si>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</si>
  <si>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</si>
  <si>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</si>
  <si>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</si>
  <si>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</si>
  <si>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</si>
  <si>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</si>
  <si>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</si>
  <si>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</si>
  <si>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</si>
  <si>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</si>
  <si>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</si>
  <si>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</si>
  <si>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</si>
  <si>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</si>
  <si>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</si>
  <si>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</si>
  <si>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</si>
  <si>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</si>
  <si>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</si>
  <si>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</si>
  <si>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>Efavirenz</t>
  </si>
  <si>
    <t>E35 1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</si>
  <si>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</si>
  <si>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</si>
  <si>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</si>
  <si>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</si>
  <si>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</si>
  <si>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</si>
  <si>
    <t>L82 03</t>
  </si>
  <si>
    <t>NDQB201612266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</si>
</sst>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6" fillId="2" borderId="0" xfId="0" applyFont="1" applyFill="1"/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51" customWidth="1"/>
    <col min="2" max="2" width="20.42578125" style="451" customWidth="1"/>
    <col min="3" max="3" width="31.85546875" style="451" customWidth="1"/>
    <col min="4" max="4" width="25.85546875" style="451" customWidth="1"/>
    <col min="5" max="5" width="25.7109375" style="451" customWidth="1"/>
    <col min="6" max="6" width="23.140625" style="451" customWidth="1"/>
    <col min="7" max="7" width="28.42578125" style="451" customWidth="1"/>
    <col min="8" max="8" width="21.5703125" style="451" customWidth="1"/>
    <col min="9" max="9" width="9.140625" style="451" customWidth="1"/>
    <col min="10" max="16384" width="9.140625" style="489"/>
  </cols>
  <sheetData>
    <row r="14" spans="1:6" ht="15" customHeight="1" x14ac:dyDescent="0.3">
      <c r="A14" s="450"/>
      <c r="C14" s="452"/>
      <c r="F14" s="452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53" t="s">
        <v>1</v>
      </c>
      <c r="B16" s="454" t="s">
        <v>2</v>
      </c>
    </row>
    <row r="17" spans="1:5" ht="16.5" customHeight="1" x14ac:dyDescent="0.3">
      <c r="A17" s="455" t="s">
        <v>3</v>
      </c>
      <c r="B17" s="455" t="s">
        <v>139</v>
      </c>
      <c r="D17" s="456"/>
      <c r="E17" s="457"/>
    </row>
    <row r="18" spans="1:5" ht="16.5" customHeight="1" x14ac:dyDescent="0.3">
      <c r="A18" s="458" t="s">
        <v>4</v>
      </c>
      <c r="B18" s="459" t="s">
        <v>131</v>
      </c>
      <c r="C18" s="457"/>
      <c r="D18" s="457"/>
      <c r="E18" s="457"/>
    </row>
    <row r="19" spans="1:5" ht="16.5" customHeight="1" x14ac:dyDescent="0.3">
      <c r="A19" s="458" t="s">
        <v>6</v>
      </c>
      <c r="B19" s="459">
        <v>98.8</v>
      </c>
      <c r="C19" s="457"/>
      <c r="D19" s="457"/>
      <c r="E19" s="457"/>
    </row>
    <row r="20" spans="1:5" ht="16.5" customHeight="1" x14ac:dyDescent="0.3">
      <c r="A20" s="455" t="s">
        <v>8</v>
      </c>
      <c r="B20" s="460">
        <f>'TDF '!D43</f>
        <v>13.01</v>
      </c>
      <c r="C20" s="457"/>
      <c r="D20" s="457"/>
      <c r="E20" s="457"/>
    </row>
    <row r="21" spans="1:5" ht="16.5" customHeight="1" x14ac:dyDescent="0.3">
      <c r="A21" s="455" t="s">
        <v>10</v>
      </c>
      <c r="B21" s="461">
        <f>B20/10*4/50</f>
        <v>0.10407999999999999</v>
      </c>
      <c r="C21" s="457"/>
      <c r="D21" s="457"/>
      <c r="E21" s="457"/>
    </row>
    <row r="22" spans="1:5" ht="15.75" customHeight="1" x14ac:dyDescent="0.25">
      <c r="A22" s="457"/>
      <c r="B22" s="457"/>
      <c r="C22" s="457"/>
      <c r="D22" s="457"/>
      <c r="E22" s="457"/>
    </row>
    <row r="23" spans="1:5" ht="16.5" customHeight="1" x14ac:dyDescent="0.3">
      <c r="A23" s="462" t="s">
        <v>13</v>
      </c>
      <c r="B23" s="463" t="s">
        <v>14</v>
      </c>
      <c r="C23" s="462" t="s">
        <v>15</v>
      </c>
      <c r="D23" s="462" t="s">
        <v>16</v>
      </c>
      <c r="E23" s="462" t="s">
        <v>17</v>
      </c>
    </row>
    <row r="24" spans="1:5" ht="16.5" customHeight="1" x14ac:dyDescent="0.3">
      <c r="A24" s="464">
        <v>1</v>
      </c>
      <c r="B24" s="465">
        <v>13800187</v>
      </c>
      <c r="C24" s="465">
        <v>83804.5</v>
      </c>
      <c r="D24" s="466">
        <v>1.1000000000000001</v>
      </c>
      <c r="E24" s="467">
        <v>6.7</v>
      </c>
    </row>
    <row r="25" spans="1:5" ht="16.5" customHeight="1" x14ac:dyDescent="0.3">
      <c r="A25" s="464">
        <v>2</v>
      </c>
      <c r="B25" s="465">
        <v>13825465</v>
      </c>
      <c r="C25" s="465">
        <v>84587.8</v>
      </c>
      <c r="D25" s="466">
        <v>1.1000000000000001</v>
      </c>
      <c r="E25" s="466">
        <v>6.7</v>
      </c>
    </row>
    <row r="26" spans="1:5" ht="16.5" customHeight="1" x14ac:dyDescent="0.3">
      <c r="A26" s="464">
        <v>3</v>
      </c>
      <c r="B26" s="465">
        <v>13946355</v>
      </c>
      <c r="C26" s="465">
        <v>84614</v>
      </c>
      <c r="D26" s="466">
        <v>1.1000000000000001</v>
      </c>
      <c r="E26" s="466">
        <v>6.7</v>
      </c>
    </row>
    <row r="27" spans="1:5" ht="16.5" customHeight="1" x14ac:dyDescent="0.3">
      <c r="A27" s="464">
        <v>4</v>
      </c>
      <c r="B27" s="465">
        <v>14032825</v>
      </c>
      <c r="C27" s="465">
        <v>84136.4</v>
      </c>
      <c r="D27" s="466">
        <v>1.1000000000000001</v>
      </c>
      <c r="E27" s="466">
        <v>6.7</v>
      </c>
    </row>
    <row r="28" spans="1:5" ht="16.5" customHeight="1" x14ac:dyDescent="0.3">
      <c r="A28" s="464">
        <v>5</v>
      </c>
      <c r="B28" s="465">
        <v>14280006</v>
      </c>
      <c r="C28" s="465">
        <v>84412.9</v>
      </c>
      <c r="D28" s="466">
        <v>1.1000000000000001</v>
      </c>
      <c r="E28" s="466">
        <v>6.7</v>
      </c>
    </row>
    <row r="29" spans="1:5" ht="16.5" customHeight="1" x14ac:dyDescent="0.3">
      <c r="A29" s="464">
        <v>6</v>
      </c>
      <c r="B29" s="468">
        <v>13942954</v>
      </c>
      <c r="C29" s="468">
        <v>84005.7</v>
      </c>
      <c r="D29" s="469">
        <v>1.1000000000000001</v>
      </c>
      <c r="E29" s="469">
        <v>6.7</v>
      </c>
    </row>
    <row r="30" spans="1:5" ht="16.5" customHeight="1" x14ac:dyDescent="0.3">
      <c r="A30" s="470" t="s">
        <v>18</v>
      </c>
      <c r="B30" s="471">
        <f>AVERAGE(B24:B29)</f>
        <v>13971298.666666666</v>
      </c>
      <c r="C30" s="472">
        <f>AVERAGE(C24:C29)</f>
        <v>84260.21666666666</v>
      </c>
      <c r="D30" s="473">
        <f>AVERAGE(D24:D29)</f>
        <v>1.0999999999999999</v>
      </c>
      <c r="E30" s="473">
        <f>AVERAGE(E24:E29)</f>
        <v>6.7</v>
      </c>
    </row>
    <row r="31" spans="1:5" ht="16.5" customHeight="1" x14ac:dyDescent="0.3">
      <c r="A31" s="474" t="s">
        <v>19</v>
      </c>
      <c r="B31" s="475">
        <f>(STDEV(B24:B29)/B30)</f>
        <v>1.2440849892013869E-2</v>
      </c>
      <c r="C31" s="476"/>
      <c r="D31" s="476"/>
      <c r="E31" s="477"/>
    </row>
    <row r="32" spans="1:5" s="451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1" customFormat="1" ht="15.75" customHeight="1" x14ac:dyDescent="0.25">
      <c r="A33" s="457"/>
      <c r="B33" s="457"/>
      <c r="C33" s="457"/>
      <c r="D33" s="457"/>
      <c r="E33" s="457"/>
    </row>
    <row r="34" spans="1:5" s="451" customFormat="1" ht="16.5" customHeight="1" x14ac:dyDescent="0.3">
      <c r="A34" s="458" t="s">
        <v>21</v>
      </c>
      <c r="B34" s="483" t="s">
        <v>140</v>
      </c>
      <c r="C34" s="484"/>
      <c r="D34" s="484"/>
      <c r="E34" s="484"/>
    </row>
    <row r="35" spans="1:5" ht="16.5" customHeight="1" x14ac:dyDescent="0.3">
      <c r="A35" s="458"/>
      <c r="B35" s="483" t="s">
        <v>141</v>
      </c>
      <c r="C35" s="484"/>
      <c r="D35" s="484"/>
      <c r="E35" s="484"/>
    </row>
    <row r="36" spans="1:5" ht="16.5" customHeight="1" x14ac:dyDescent="0.3">
      <c r="A36" s="458"/>
      <c r="B36" s="483" t="s">
        <v>142</v>
      </c>
      <c r="C36" s="484"/>
      <c r="D36" s="484"/>
      <c r="E36" s="484"/>
    </row>
    <row r="37" spans="1:5" ht="15.75" customHeight="1" x14ac:dyDescent="0.25">
      <c r="A37" s="457"/>
      <c r="B37" s="457"/>
      <c r="C37" s="457"/>
      <c r="D37" s="457"/>
      <c r="E37" s="457"/>
    </row>
    <row r="38" spans="1:5" ht="16.5" customHeight="1" x14ac:dyDescent="0.3">
      <c r="A38" s="453" t="s">
        <v>1</v>
      </c>
      <c r="B38" s="454" t="s">
        <v>25</v>
      </c>
    </row>
    <row r="39" spans="1:5" ht="16.5" customHeight="1" x14ac:dyDescent="0.3">
      <c r="A39" s="458" t="s">
        <v>4</v>
      </c>
      <c r="B39" s="485" t="str">
        <f>B18</f>
        <v>Tenofovir Disoproxil Fumarate</v>
      </c>
      <c r="C39" s="457"/>
      <c r="D39" s="457"/>
      <c r="E39" s="457"/>
    </row>
    <row r="40" spans="1:5" ht="16.5" customHeight="1" x14ac:dyDescent="0.3">
      <c r="A40" s="458" t="s">
        <v>6</v>
      </c>
      <c r="B40" s="459">
        <f>B19</f>
        <v>98.8</v>
      </c>
      <c r="C40" s="457"/>
      <c r="D40" s="457"/>
      <c r="E40" s="457"/>
    </row>
    <row r="41" spans="1:5" ht="16.5" customHeight="1" x14ac:dyDescent="0.3">
      <c r="A41" s="455" t="s">
        <v>8</v>
      </c>
      <c r="B41" s="459">
        <f>'TDF '!D96</f>
        <v>13.01</v>
      </c>
      <c r="C41" s="457"/>
      <c r="D41" s="457"/>
      <c r="E41" s="457"/>
    </row>
    <row r="42" spans="1:5" ht="16.5" customHeight="1" x14ac:dyDescent="0.3">
      <c r="A42" s="455" t="s">
        <v>10</v>
      </c>
      <c r="B42" s="461">
        <f>B41/10*4/25</f>
        <v>0.20815999999999998</v>
      </c>
      <c r="C42" s="457"/>
      <c r="D42" s="457"/>
      <c r="E42" s="457"/>
    </row>
    <row r="43" spans="1:5" ht="15.75" customHeight="1" x14ac:dyDescent="0.25">
      <c r="A43" s="457"/>
      <c r="B43" s="457"/>
      <c r="C43" s="457"/>
      <c r="D43" s="457"/>
      <c r="E43" s="457"/>
    </row>
    <row r="44" spans="1:5" ht="16.5" customHeight="1" x14ac:dyDescent="0.3">
      <c r="A44" s="462" t="s">
        <v>13</v>
      </c>
      <c r="B44" s="463" t="s">
        <v>14</v>
      </c>
      <c r="C44" s="462" t="s">
        <v>15</v>
      </c>
      <c r="D44" s="462" t="s">
        <v>16</v>
      </c>
      <c r="E44" s="462" t="s">
        <v>17</v>
      </c>
    </row>
    <row r="45" spans="1:5" ht="16.5" customHeight="1" x14ac:dyDescent="0.3">
      <c r="A45" s="464">
        <v>1</v>
      </c>
      <c r="B45" s="465">
        <v>28932619</v>
      </c>
      <c r="C45" s="465">
        <v>78644.600000000006</v>
      </c>
      <c r="D45" s="466">
        <v>1</v>
      </c>
      <c r="E45" s="467">
        <v>6.2</v>
      </c>
    </row>
    <row r="46" spans="1:5" ht="16.5" customHeight="1" x14ac:dyDescent="0.3">
      <c r="A46" s="464">
        <v>2</v>
      </c>
      <c r="B46" s="465">
        <v>28958346</v>
      </c>
      <c r="C46" s="465">
        <v>79215.100000000006</v>
      </c>
      <c r="D46" s="466">
        <v>1</v>
      </c>
      <c r="E46" s="466">
        <v>6.2</v>
      </c>
    </row>
    <row r="47" spans="1:5" ht="16.5" customHeight="1" x14ac:dyDescent="0.3">
      <c r="A47" s="464">
        <v>3</v>
      </c>
      <c r="B47" s="465">
        <v>29107582</v>
      </c>
      <c r="C47" s="465">
        <v>80612.7</v>
      </c>
      <c r="D47" s="466">
        <v>1</v>
      </c>
      <c r="E47" s="466">
        <v>6.2</v>
      </c>
    </row>
    <row r="48" spans="1:5" ht="16.5" customHeight="1" x14ac:dyDescent="0.3">
      <c r="A48" s="464">
        <v>4</v>
      </c>
      <c r="B48" s="465">
        <v>28936795</v>
      </c>
      <c r="C48" s="465">
        <v>80079.8</v>
      </c>
      <c r="D48" s="466">
        <v>1</v>
      </c>
      <c r="E48" s="466">
        <v>6.2</v>
      </c>
    </row>
    <row r="49" spans="1:7" ht="16.5" customHeight="1" x14ac:dyDescent="0.3">
      <c r="A49" s="464">
        <v>5</v>
      </c>
      <c r="B49" s="465">
        <v>29115508</v>
      </c>
      <c r="C49" s="465">
        <v>90068.3</v>
      </c>
      <c r="D49" s="466">
        <v>1</v>
      </c>
      <c r="E49" s="466">
        <v>6.2</v>
      </c>
    </row>
    <row r="50" spans="1:7" ht="16.5" customHeight="1" x14ac:dyDescent="0.3">
      <c r="A50" s="464">
        <v>6</v>
      </c>
      <c r="B50" s="468">
        <v>29237964</v>
      </c>
      <c r="C50" s="468">
        <v>79747.399999999994</v>
      </c>
      <c r="D50" s="469">
        <v>1</v>
      </c>
      <c r="E50" s="469">
        <v>6.2</v>
      </c>
    </row>
    <row r="51" spans="1:7" ht="16.5" customHeight="1" x14ac:dyDescent="0.3">
      <c r="A51" s="470" t="s">
        <v>18</v>
      </c>
      <c r="B51" s="471">
        <f>AVERAGE(B45:B50)</f>
        <v>29048135.666666668</v>
      </c>
      <c r="C51" s="472">
        <f>AVERAGE(C45:C50)</f>
        <v>81394.650000000009</v>
      </c>
      <c r="D51" s="473">
        <f>AVERAGE(D45:D50)</f>
        <v>1</v>
      </c>
      <c r="E51" s="473">
        <f>AVERAGE(E45:E50)</f>
        <v>6.2</v>
      </c>
    </row>
    <row r="52" spans="1:7" ht="16.5" customHeight="1" x14ac:dyDescent="0.3">
      <c r="A52" s="474" t="s">
        <v>19</v>
      </c>
      <c r="B52" s="475">
        <f>(STDEV(B45:B50)/B51)</f>
        <v>4.2972967963134734E-3</v>
      </c>
      <c r="C52" s="476"/>
      <c r="D52" s="476"/>
      <c r="E52" s="477"/>
    </row>
    <row r="53" spans="1:7" s="451" customFormat="1" ht="16.5" customHeight="1" x14ac:dyDescent="0.3">
      <c r="A53" s="478" t="s">
        <v>20</v>
      </c>
      <c r="B53" s="479">
        <f>COUNT(B45:B50)</f>
        <v>6</v>
      </c>
      <c r="C53" s="480"/>
      <c r="D53" s="481"/>
      <c r="E53" s="482"/>
    </row>
    <row r="54" spans="1:7" s="451" customFormat="1" ht="15.75" customHeight="1" x14ac:dyDescent="0.25">
      <c r="A54" s="457"/>
      <c r="B54" s="457"/>
      <c r="C54" s="457"/>
      <c r="D54" s="457"/>
      <c r="E54" s="457"/>
    </row>
    <row r="55" spans="1:7" s="451" customFormat="1" ht="16.5" customHeight="1" x14ac:dyDescent="0.3">
      <c r="A55" s="458" t="s">
        <v>21</v>
      </c>
      <c r="B55" s="483" t="s">
        <v>140</v>
      </c>
      <c r="C55" s="484"/>
      <c r="D55" s="484"/>
      <c r="E55" s="484"/>
    </row>
    <row r="56" spans="1:7" ht="16.5" customHeight="1" x14ac:dyDescent="0.3">
      <c r="A56" s="458"/>
      <c r="B56" s="483" t="s">
        <v>141</v>
      </c>
      <c r="C56" s="484"/>
      <c r="D56" s="484"/>
      <c r="E56" s="484"/>
    </row>
    <row r="57" spans="1:7" ht="16.5" customHeight="1" x14ac:dyDescent="0.3">
      <c r="A57" s="458"/>
      <c r="B57" s="483" t="s">
        <v>142</v>
      </c>
      <c r="C57" s="484"/>
      <c r="D57" s="484"/>
      <c r="E57" s="484"/>
    </row>
    <row r="58" spans="1:7" ht="14.25" customHeight="1" thickBot="1" x14ac:dyDescent="0.3">
      <c r="A58" s="486"/>
      <c r="B58" s="487"/>
      <c r="D58" s="488"/>
      <c r="F58" s="489"/>
      <c r="G58" s="489"/>
    </row>
    <row r="59" spans="1:7" ht="15" customHeight="1" x14ac:dyDescent="0.3">
      <c r="B59" s="544" t="s">
        <v>26</v>
      </c>
      <c r="C59" s="544"/>
      <c r="E59" s="490" t="s">
        <v>27</v>
      </c>
      <c r="F59" s="491"/>
      <c r="G59" s="490" t="s">
        <v>28</v>
      </c>
    </row>
    <row r="60" spans="1:7" ht="15" customHeight="1" x14ac:dyDescent="0.3">
      <c r="A60" s="492" t="s">
        <v>29</v>
      </c>
      <c r="B60" s="493" t="s">
        <v>143</v>
      </c>
      <c r="C60" s="493"/>
      <c r="E60" s="493"/>
      <c r="G60" s="493"/>
    </row>
    <row r="61" spans="1:7" ht="15" customHeight="1" x14ac:dyDescent="0.3">
      <c r="A61" s="492" t="s">
        <v>30</v>
      </c>
      <c r="B61" s="494"/>
      <c r="C61" s="494"/>
      <c r="E61" s="494"/>
      <c r="G61" s="4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97" customWidth="1"/>
    <col min="2" max="2" width="20.42578125" style="497" customWidth="1"/>
    <col min="3" max="3" width="31.85546875" style="497" customWidth="1"/>
    <col min="4" max="4" width="25.85546875" style="497" customWidth="1"/>
    <col min="5" max="5" width="25.7109375" style="497" customWidth="1"/>
    <col min="6" max="6" width="23.140625" style="497" customWidth="1"/>
    <col min="7" max="7" width="28.42578125" style="497" customWidth="1"/>
    <col min="8" max="8" width="21.5703125" style="497" customWidth="1"/>
    <col min="9" max="9" width="9.140625" style="497" customWidth="1"/>
    <col min="10" max="16384" width="9.140625" style="489"/>
  </cols>
  <sheetData>
    <row r="14" spans="1:6" ht="15" customHeight="1" x14ac:dyDescent="0.3">
      <c r="A14" s="496"/>
      <c r="C14" s="498"/>
      <c r="F14" s="498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99" t="s">
        <v>1</v>
      </c>
      <c r="B16" s="500" t="s">
        <v>2</v>
      </c>
    </row>
    <row r="17" spans="1:5" ht="16.5" customHeight="1" x14ac:dyDescent="0.3">
      <c r="A17" s="501" t="s">
        <v>3</v>
      </c>
      <c r="B17" s="501" t="s">
        <v>144</v>
      </c>
      <c r="D17" s="460"/>
      <c r="E17" s="502"/>
    </row>
    <row r="18" spans="1:5" ht="16.5" customHeight="1" x14ac:dyDescent="0.3">
      <c r="A18" s="503" t="s">
        <v>4</v>
      </c>
      <c r="B18" s="504" t="s">
        <v>132</v>
      </c>
      <c r="C18" s="502"/>
      <c r="D18" s="502"/>
      <c r="E18" s="502"/>
    </row>
    <row r="19" spans="1:5" ht="16.5" customHeight="1" x14ac:dyDescent="0.3">
      <c r="A19" s="503" t="s">
        <v>6</v>
      </c>
      <c r="B19" s="505">
        <v>99.3</v>
      </c>
      <c r="C19" s="502"/>
      <c r="D19" s="502"/>
      <c r="E19" s="502"/>
    </row>
    <row r="20" spans="1:5" ht="16.5" customHeight="1" x14ac:dyDescent="0.3">
      <c r="A20" s="501" t="s">
        <v>8</v>
      </c>
      <c r="B20" s="505">
        <f>'Lamivudine '!D96</f>
        <v>14.88</v>
      </c>
      <c r="C20" s="502"/>
      <c r="D20" s="502"/>
      <c r="E20" s="502"/>
    </row>
    <row r="21" spans="1:5" ht="16.5" customHeight="1" x14ac:dyDescent="0.3">
      <c r="A21" s="501" t="s">
        <v>10</v>
      </c>
      <c r="B21" s="506">
        <f>B20/10*4/50</f>
        <v>0.11903999999999999</v>
      </c>
      <c r="C21" s="502"/>
      <c r="D21" s="502"/>
      <c r="E21" s="502"/>
    </row>
    <row r="22" spans="1:5" ht="15.75" customHeight="1" x14ac:dyDescent="0.25">
      <c r="A22" s="502"/>
      <c r="B22" s="502"/>
      <c r="C22" s="502"/>
      <c r="D22" s="502"/>
      <c r="E22" s="502"/>
    </row>
    <row r="23" spans="1:5" ht="16.5" customHeight="1" x14ac:dyDescent="0.3">
      <c r="A23" s="507" t="s">
        <v>13</v>
      </c>
      <c r="B23" s="508" t="s">
        <v>14</v>
      </c>
      <c r="C23" s="507" t="s">
        <v>15</v>
      </c>
      <c r="D23" s="507" t="s">
        <v>16</v>
      </c>
      <c r="E23" s="507" t="s">
        <v>17</v>
      </c>
    </row>
    <row r="24" spans="1:5" ht="16.5" customHeight="1" x14ac:dyDescent="0.3">
      <c r="A24" s="509">
        <v>1</v>
      </c>
      <c r="B24" s="510">
        <v>29633498</v>
      </c>
      <c r="C24" s="510">
        <v>10998.5</v>
      </c>
      <c r="D24" s="511">
        <v>1.2</v>
      </c>
      <c r="E24" s="512">
        <v>2.2000000000000002</v>
      </c>
    </row>
    <row r="25" spans="1:5" ht="16.5" customHeight="1" x14ac:dyDescent="0.3">
      <c r="A25" s="509">
        <v>2</v>
      </c>
      <c r="B25" s="510">
        <v>29659919</v>
      </c>
      <c r="C25" s="510">
        <v>11208.2</v>
      </c>
      <c r="D25" s="511">
        <v>1.2</v>
      </c>
      <c r="E25" s="511">
        <v>2.2000000000000002</v>
      </c>
    </row>
    <row r="26" spans="1:5" ht="16.5" customHeight="1" x14ac:dyDescent="0.3">
      <c r="A26" s="509">
        <v>3</v>
      </c>
      <c r="B26" s="510">
        <v>29916922</v>
      </c>
      <c r="C26" s="510">
        <v>11263.8</v>
      </c>
      <c r="D26" s="511">
        <v>1.2</v>
      </c>
      <c r="E26" s="511">
        <v>2.2000000000000002</v>
      </c>
    </row>
    <row r="27" spans="1:5" ht="16.5" customHeight="1" x14ac:dyDescent="0.3">
      <c r="A27" s="509">
        <v>4</v>
      </c>
      <c r="B27" s="510">
        <v>30094863</v>
      </c>
      <c r="C27" s="510">
        <v>11051.6</v>
      </c>
      <c r="D27" s="511">
        <v>1.2</v>
      </c>
      <c r="E27" s="511">
        <v>2.2000000000000002</v>
      </c>
    </row>
    <row r="28" spans="1:5" ht="16.5" customHeight="1" x14ac:dyDescent="0.3">
      <c r="A28" s="509">
        <v>5</v>
      </c>
      <c r="B28" s="510">
        <v>30623382</v>
      </c>
      <c r="C28" s="510">
        <v>11055.2</v>
      </c>
      <c r="D28" s="511">
        <v>1.1000000000000001</v>
      </c>
      <c r="E28" s="511">
        <v>2.2000000000000002</v>
      </c>
    </row>
    <row r="29" spans="1:5" ht="16.5" customHeight="1" x14ac:dyDescent="0.3">
      <c r="A29" s="509">
        <v>6</v>
      </c>
      <c r="B29" s="513">
        <v>29913380</v>
      </c>
      <c r="C29" s="513">
        <v>10913.4</v>
      </c>
      <c r="D29" s="514">
        <v>1.1000000000000001</v>
      </c>
      <c r="E29" s="514">
        <v>2.2000000000000002</v>
      </c>
    </row>
    <row r="30" spans="1:5" ht="16.5" customHeight="1" x14ac:dyDescent="0.3">
      <c r="A30" s="515" t="s">
        <v>18</v>
      </c>
      <c r="B30" s="516">
        <f>AVERAGE(B24:B29)</f>
        <v>29973660.666666668</v>
      </c>
      <c r="C30" s="517">
        <f>AVERAGE(C24:C29)</f>
        <v>11081.783333333333</v>
      </c>
      <c r="D30" s="518">
        <f>AVERAGE(D24:D29)</f>
        <v>1.1666666666666667</v>
      </c>
      <c r="E30" s="518">
        <f>AVERAGE(E24:E29)</f>
        <v>2.1999999999999997</v>
      </c>
    </row>
    <row r="31" spans="1:5" ht="16.5" customHeight="1" x14ac:dyDescent="0.3">
      <c r="A31" s="519" t="s">
        <v>19</v>
      </c>
      <c r="B31" s="520">
        <f>(STDEV(B24:B29)/B30)</f>
        <v>1.2101257601495906E-2</v>
      </c>
      <c r="C31" s="521"/>
      <c r="D31" s="521"/>
      <c r="E31" s="522"/>
    </row>
    <row r="32" spans="1:5" s="497" customFormat="1" ht="16.5" customHeight="1" x14ac:dyDescent="0.3">
      <c r="A32" s="523" t="s">
        <v>20</v>
      </c>
      <c r="B32" s="524">
        <f>COUNT(B24:B29)</f>
        <v>6</v>
      </c>
      <c r="C32" s="525"/>
      <c r="D32" s="526"/>
      <c r="E32" s="527"/>
    </row>
    <row r="33" spans="1:5" s="497" customFormat="1" ht="15.75" customHeight="1" x14ac:dyDescent="0.25">
      <c r="A33" s="502"/>
      <c r="B33" s="502"/>
      <c r="C33" s="502"/>
      <c r="D33" s="502"/>
      <c r="E33" s="502"/>
    </row>
    <row r="34" spans="1:5" s="497" customFormat="1" ht="16.5" customHeight="1" x14ac:dyDescent="0.3">
      <c r="A34" s="503" t="s">
        <v>21</v>
      </c>
      <c r="B34" s="528" t="s">
        <v>22</v>
      </c>
      <c r="C34" s="529"/>
      <c r="D34" s="529"/>
      <c r="E34" s="529"/>
    </row>
    <row r="35" spans="1:5" ht="16.5" customHeight="1" x14ac:dyDescent="0.3">
      <c r="A35" s="503"/>
      <c r="B35" s="528" t="s">
        <v>23</v>
      </c>
      <c r="C35" s="529"/>
      <c r="D35" s="529"/>
      <c r="E35" s="529"/>
    </row>
    <row r="36" spans="1:5" ht="16.5" customHeight="1" x14ac:dyDescent="0.3">
      <c r="A36" s="503"/>
      <c r="B36" s="528" t="s">
        <v>24</v>
      </c>
      <c r="C36" s="529"/>
      <c r="D36" s="529"/>
      <c r="E36" s="529"/>
    </row>
    <row r="37" spans="1:5" ht="15.75" customHeight="1" x14ac:dyDescent="0.25">
      <c r="A37" s="502"/>
      <c r="B37" s="502"/>
      <c r="C37" s="502"/>
      <c r="D37" s="502"/>
      <c r="E37" s="502"/>
    </row>
    <row r="38" spans="1:5" ht="16.5" customHeight="1" x14ac:dyDescent="0.3">
      <c r="A38" s="499" t="s">
        <v>1</v>
      </c>
      <c r="B38" s="500" t="s">
        <v>25</v>
      </c>
    </row>
    <row r="39" spans="1:5" ht="16.5" customHeight="1" x14ac:dyDescent="0.3">
      <c r="A39" s="503" t="s">
        <v>4</v>
      </c>
      <c r="B39" s="501" t="str">
        <f>B18</f>
        <v>Lamivudine</v>
      </c>
      <c r="C39" s="502"/>
      <c r="D39" s="502"/>
      <c r="E39" s="502"/>
    </row>
    <row r="40" spans="1:5" ht="16.5" customHeight="1" x14ac:dyDescent="0.3">
      <c r="A40" s="503" t="s">
        <v>6</v>
      </c>
      <c r="B40" s="505">
        <f>[1]Lamivudine!B28</f>
        <v>99.3</v>
      </c>
      <c r="C40" s="502"/>
      <c r="D40" s="502"/>
      <c r="E40" s="502"/>
    </row>
    <row r="41" spans="1:5" ht="16.5" customHeight="1" x14ac:dyDescent="0.3">
      <c r="A41" s="501" t="s">
        <v>8</v>
      </c>
      <c r="B41" s="505">
        <f>'Lamivudine '!D96</f>
        <v>14.88</v>
      </c>
      <c r="C41" s="502"/>
      <c r="D41" s="502"/>
      <c r="E41" s="502"/>
    </row>
    <row r="42" spans="1:5" ht="16.5" customHeight="1" x14ac:dyDescent="0.3">
      <c r="A42" s="501" t="s">
        <v>10</v>
      </c>
      <c r="B42" s="506">
        <f>B41/10*3/25</f>
        <v>0.17856000000000002</v>
      </c>
      <c r="C42" s="502"/>
      <c r="D42" s="502"/>
      <c r="E42" s="502"/>
    </row>
    <row r="43" spans="1:5" ht="15.75" customHeight="1" x14ac:dyDescent="0.25">
      <c r="A43" s="502"/>
      <c r="B43" s="502"/>
      <c r="C43" s="502"/>
      <c r="D43" s="502"/>
      <c r="E43" s="502"/>
    </row>
    <row r="44" spans="1:5" ht="16.5" customHeight="1" x14ac:dyDescent="0.3">
      <c r="A44" s="507" t="s">
        <v>13</v>
      </c>
      <c r="B44" s="508" t="s">
        <v>14</v>
      </c>
      <c r="C44" s="507" t="s">
        <v>15</v>
      </c>
      <c r="D44" s="507" t="s">
        <v>16</v>
      </c>
      <c r="E44" s="507" t="s">
        <v>17</v>
      </c>
    </row>
    <row r="45" spans="1:5" ht="16.5" customHeight="1" x14ac:dyDescent="0.3">
      <c r="A45" s="509">
        <v>1</v>
      </c>
      <c r="B45" s="510">
        <v>94168305</v>
      </c>
      <c r="C45" s="510">
        <v>12833.4</v>
      </c>
      <c r="D45" s="511">
        <v>1.1000000000000001</v>
      </c>
      <c r="E45" s="512">
        <v>2.6</v>
      </c>
    </row>
    <row r="46" spans="1:5" ht="16.5" customHeight="1" x14ac:dyDescent="0.3">
      <c r="A46" s="509">
        <v>2</v>
      </c>
      <c r="B46" s="510">
        <v>94293194</v>
      </c>
      <c r="C46" s="510">
        <v>12996.9</v>
      </c>
      <c r="D46" s="511">
        <v>1.1000000000000001</v>
      </c>
      <c r="E46" s="511">
        <v>2.6</v>
      </c>
    </row>
    <row r="47" spans="1:5" ht="16.5" customHeight="1" x14ac:dyDescent="0.3">
      <c r="A47" s="509">
        <v>3</v>
      </c>
      <c r="B47" s="510">
        <v>94716871</v>
      </c>
      <c r="C47" s="510">
        <v>13108.9</v>
      </c>
      <c r="D47" s="511">
        <v>1.1000000000000001</v>
      </c>
      <c r="E47" s="511">
        <v>2.6</v>
      </c>
    </row>
    <row r="48" spans="1:5" ht="16.5" customHeight="1" x14ac:dyDescent="0.3">
      <c r="A48" s="509">
        <v>4</v>
      </c>
      <c r="B48" s="510">
        <v>93287256</v>
      </c>
      <c r="C48" s="510">
        <v>13243.8</v>
      </c>
      <c r="D48" s="511">
        <v>1.1000000000000001</v>
      </c>
      <c r="E48" s="511">
        <v>2.6</v>
      </c>
    </row>
    <row r="49" spans="1:7" ht="16.5" customHeight="1" x14ac:dyDescent="0.3">
      <c r="A49" s="509">
        <v>5</v>
      </c>
      <c r="B49" s="510">
        <v>93740934</v>
      </c>
      <c r="C49" s="510">
        <v>14695.1</v>
      </c>
      <c r="D49" s="511">
        <v>1.1000000000000001</v>
      </c>
      <c r="E49" s="511">
        <v>2.6</v>
      </c>
    </row>
    <row r="50" spans="1:7" ht="16.5" customHeight="1" x14ac:dyDescent="0.3">
      <c r="A50" s="509">
        <v>6</v>
      </c>
      <c r="B50" s="513">
        <v>94948020</v>
      </c>
      <c r="C50" s="513">
        <v>12308</v>
      </c>
      <c r="D50" s="514">
        <v>1.1000000000000001</v>
      </c>
      <c r="E50" s="514">
        <v>2.6</v>
      </c>
    </row>
    <row r="51" spans="1:7" ht="16.5" customHeight="1" x14ac:dyDescent="0.3">
      <c r="A51" s="515" t="s">
        <v>18</v>
      </c>
      <c r="B51" s="516">
        <f>AVERAGE(B45:B50)</f>
        <v>94192430</v>
      </c>
      <c r="C51" s="517">
        <f>AVERAGE(C45:C50)</f>
        <v>13197.683333333334</v>
      </c>
      <c r="D51" s="518">
        <f>AVERAGE(D45:D50)</f>
        <v>1.0999999999999999</v>
      </c>
      <c r="E51" s="518">
        <f>AVERAGE(E45:E50)</f>
        <v>2.6</v>
      </c>
    </row>
    <row r="52" spans="1:7" ht="16.5" customHeight="1" x14ac:dyDescent="0.3">
      <c r="A52" s="519" t="s">
        <v>19</v>
      </c>
      <c r="B52" s="520">
        <f>(STDEV(B45:B50)/B51)</f>
        <v>6.5097438632892727E-3</v>
      </c>
      <c r="C52" s="521"/>
      <c r="D52" s="521"/>
      <c r="E52" s="522"/>
    </row>
    <row r="53" spans="1:7" s="497" customFormat="1" ht="16.5" customHeight="1" x14ac:dyDescent="0.3">
      <c r="A53" s="523" t="s">
        <v>20</v>
      </c>
      <c r="B53" s="524">
        <f>COUNT(B45:B50)</f>
        <v>6</v>
      </c>
      <c r="C53" s="525"/>
      <c r="D53" s="526"/>
      <c r="E53" s="527"/>
    </row>
    <row r="54" spans="1:7" s="497" customFormat="1" ht="15.75" customHeight="1" x14ac:dyDescent="0.25">
      <c r="A54" s="502"/>
      <c r="B54" s="502"/>
      <c r="C54" s="502"/>
      <c r="D54" s="502"/>
      <c r="E54" s="502"/>
    </row>
    <row r="55" spans="1:7" s="497" customFormat="1" ht="16.5" customHeight="1" x14ac:dyDescent="0.3">
      <c r="A55" s="503" t="s">
        <v>21</v>
      </c>
      <c r="B55" s="528" t="s">
        <v>22</v>
      </c>
      <c r="C55" s="529"/>
      <c r="D55" s="529"/>
      <c r="E55" s="529"/>
    </row>
    <row r="56" spans="1:7" ht="16.5" customHeight="1" x14ac:dyDescent="0.3">
      <c r="A56" s="503"/>
      <c r="B56" s="528" t="s">
        <v>23</v>
      </c>
      <c r="C56" s="529"/>
      <c r="D56" s="529"/>
      <c r="E56" s="529"/>
    </row>
    <row r="57" spans="1:7" ht="16.5" customHeight="1" x14ac:dyDescent="0.3">
      <c r="A57" s="503"/>
      <c r="B57" s="528" t="s">
        <v>24</v>
      </c>
      <c r="C57" s="529"/>
      <c r="D57" s="529"/>
      <c r="E57" s="529"/>
    </row>
    <row r="58" spans="1:7" ht="14.25" customHeight="1" thickBot="1" x14ac:dyDescent="0.3">
      <c r="A58" s="530"/>
      <c r="B58" s="531"/>
      <c r="D58" s="532"/>
      <c r="F58" s="489"/>
      <c r="G58" s="489"/>
    </row>
    <row r="59" spans="1:7" ht="15" customHeight="1" x14ac:dyDescent="0.3">
      <c r="B59" s="546" t="s">
        <v>26</v>
      </c>
      <c r="C59" s="546"/>
      <c r="E59" s="533" t="s">
        <v>27</v>
      </c>
      <c r="F59" s="534"/>
      <c r="G59" s="533" t="s">
        <v>28</v>
      </c>
    </row>
    <row r="60" spans="1:7" ht="15" customHeight="1" x14ac:dyDescent="0.3">
      <c r="A60" s="535" t="s">
        <v>29</v>
      </c>
      <c r="B60" s="536" t="s">
        <v>143</v>
      </c>
      <c r="C60" s="536"/>
      <c r="E60" s="536"/>
      <c r="G60" s="536"/>
    </row>
    <row r="61" spans="1:7" ht="15" customHeight="1" x14ac:dyDescent="0.3">
      <c r="A61" s="535" t="s">
        <v>30</v>
      </c>
      <c r="B61" s="537"/>
      <c r="C61" s="537"/>
      <c r="E61" s="537"/>
      <c r="G61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9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Efavirenz!D43</f>
        <v>29.5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B20/10*4/50</f>
        <v>0.23600000000000002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7280337</v>
      </c>
      <c r="C24" s="18">
        <v>64299.7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7281522</v>
      </c>
      <c r="C25" s="18">
        <v>64702.6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7351938</v>
      </c>
      <c r="C26" s="18">
        <v>64429.5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7394498</v>
      </c>
      <c r="C27" s="18">
        <v>63988.3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7508825</v>
      </c>
      <c r="C28" s="18">
        <v>64602.7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7338114</v>
      </c>
      <c r="C29" s="21">
        <v>64325.4</v>
      </c>
      <c r="D29" s="22">
        <v>1</v>
      </c>
      <c r="E29" s="22">
        <v>8.5</v>
      </c>
    </row>
    <row r="30" spans="1:6" ht="16.5" customHeight="1" x14ac:dyDescent="0.3">
      <c r="A30" s="23" t="s">
        <v>18</v>
      </c>
      <c r="B30" s="24">
        <f>AVERAGE(B24:B29)</f>
        <v>7359205.666666667</v>
      </c>
      <c r="C30" s="25">
        <f>AVERAGE(C24:C29)</f>
        <v>64391.366666666669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19</v>
      </c>
      <c r="B31" s="28">
        <f>(STDEV(B24:B29)/B30)</f>
        <v>1.1591520601416921E-2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Efavirenz!D96</f>
        <v>29.5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14595687</v>
      </c>
      <c r="C45" s="18">
        <v>58963.8</v>
      </c>
      <c r="D45" s="19">
        <v>1.1000000000000001</v>
      </c>
      <c r="E45" s="20">
        <v>7.5</v>
      </c>
    </row>
    <row r="46" spans="1:6" ht="16.5" customHeight="1" x14ac:dyDescent="0.3">
      <c r="A46" s="17">
        <v>2</v>
      </c>
      <c r="B46" s="18">
        <v>14607848</v>
      </c>
      <c r="C46" s="18">
        <v>59453.5</v>
      </c>
      <c r="D46" s="19">
        <v>1</v>
      </c>
      <c r="E46" s="19">
        <v>7.5</v>
      </c>
    </row>
    <row r="47" spans="1:6" ht="16.5" customHeight="1" x14ac:dyDescent="0.3">
      <c r="A47" s="17">
        <v>3</v>
      </c>
      <c r="B47" s="18">
        <v>14651379</v>
      </c>
      <c r="C47" s="18">
        <v>60235.4</v>
      </c>
      <c r="D47" s="19">
        <v>1</v>
      </c>
      <c r="E47" s="19">
        <v>7.5</v>
      </c>
    </row>
    <row r="48" spans="1:6" ht="16.5" customHeight="1" x14ac:dyDescent="0.3">
      <c r="A48" s="17">
        <v>4</v>
      </c>
      <c r="B48" s="18">
        <v>14554964</v>
      </c>
      <c r="C48" s="18">
        <v>60178.5</v>
      </c>
      <c r="D48" s="19">
        <v>1.1000000000000001</v>
      </c>
      <c r="E48" s="19">
        <v>7.5</v>
      </c>
    </row>
    <row r="49" spans="1:7" ht="16.5" customHeight="1" x14ac:dyDescent="0.3">
      <c r="A49" s="17">
        <v>5</v>
      </c>
      <c r="B49" s="18">
        <v>14596970</v>
      </c>
      <c r="C49" s="18">
        <v>70835.8</v>
      </c>
      <c r="D49" s="19">
        <v>1</v>
      </c>
      <c r="E49" s="19">
        <v>7.5</v>
      </c>
    </row>
    <row r="50" spans="1:7" ht="16.5" customHeight="1" x14ac:dyDescent="0.3">
      <c r="A50" s="17">
        <v>6</v>
      </c>
      <c r="B50" s="21">
        <v>14733990</v>
      </c>
      <c r="C50" s="21">
        <v>58820.6</v>
      </c>
      <c r="D50" s="22">
        <v>1</v>
      </c>
      <c r="E50" s="22">
        <v>7.5</v>
      </c>
    </row>
    <row r="51" spans="1:7" ht="16.5" customHeight="1" x14ac:dyDescent="0.3">
      <c r="A51" s="23" t="s">
        <v>18</v>
      </c>
      <c r="B51" s="24">
        <f>AVERAGE(B45:B50)</f>
        <v>14623473</v>
      </c>
      <c r="C51" s="25">
        <f>AVERAGE(C45:C50)</f>
        <v>61414.6</v>
      </c>
      <c r="D51" s="26">
        <f>AVERAGE(D45:D50)</f>
        <v>1.0333333333333334</v>
      </c>
      <c r="E51" s="26">
        <f>AVERAGE(E45:E50)</f>
        <v>7.5</v>
      </c>
    </row>
    <row r="52" spans="1:7" ht="16.5" customHeight="1" x14ac:dyDescent="0.3">
      <c r="A52" s="27" t="s">
        <v>19</v>
      </c>
      <c r="B52" s="28">
        <f>(STDEV(B45:B50)/B51)</f>
        <v>4.2600978802273641E-3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26</v>
      </c>
      <c r="C59" s="5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2" t="s">
        <v>31</v>
      </c>
      <c r="B11" s="553"/>
      <c r="C11" s="553"/>
      <c r="D11" s="553"/>
      <c r="E11" s="553"/>
      <c r="F11" s="554"/>
      <c r="G11" s="91"/>
    </row>
    <row r="12" spans="1:7" ht="16.5" customHeight="1" x14ac:dyDescent="0.3">
      <c r="A12" s="551" t="s">
        <v>32</v>
      </c>
      <c r="B12" s="551"/>
      <c r="C12" s="551"/>
      <c r="D12" s="551"/>
      <c r="E12" s="551"/>
      <c r="F12" s="551"/>
      <c r="G12" s="90"/>
    </row>
    <row r="14" spans="1:7" ht="16.5" customHeight="1" x14ac:dyDescent="0.3">
      <c r="A14" s="556" t="s">
        <v>33</v>
      </c>
      <c r="B14" s="556"/>
      <c r="C14" s="60" t="s">
        <v>5</v>
      </c>
    </row>
    <row r="15" spans="1:7" ht="16.5" customHeight="1" x14ac:dyDescent="0.3">
      <c r="A15" s="556" t="s">
        <v>34</v>
      </c>
      <c r="B15" s="556"/>
      <c r="C15" s="60" t="s">
        <v>7</v>
      </c>
    </row>
    <row r="16" spans="1:7" ht="16.5" customHeight="1" x14ac:dyDescent="0.3">
      <c r="A16" s="556" t="s">
        <v>35</v>
      </c>
      <c r="B16" s="556"/>
      <c r="C16" s="60" t="s">
        <v>9</v>
      </c>
    </row>
    <row r="17" spans="1:5" ht="16.5" customHeight="1" x14ac:dyDescent="0.3">
      <c r="A17" s="556" t="s">
        <v>36</v>
      </c>
      <c r="B17" s="556"/>
      <c r="C17" s="60" t="s">
        <v>11</v>
      </c>
    </row>
    <row r="18" spans="1:5" ht="16.5" customHeight="1" x14ac:dyDescent="0.3">
      <c r="A18" s="556" t="s">
        <v>37</v>
      </c>
      <c r="B18" s="556"/>
      <c r="C18" s="97" t="s">
        <v>12</v>
      </c>
    </row>
    <row r="19" spans="1:5" ht="16.5" customHeight="1" x14ac:dyDescent="0.3">
      <c r="A19" s="556" t="s">
        <v>38</v>
      </c>
      <c r="B19" s="5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51" t="s">
        <v>1</v>
      </c>
      <c r="B21" s="551"/>
      <c r="C21" s="59" t="s">
        <v>39</v>
      </c>
      <c r="D21" s="66"/>
    </row>
    <row r="22" spans="1:5" ht="15.75" customHeight="1" x14ac:dyDescent="0.3">
      <c r="A22" s="555"/>
      <c r="B22" s="555"/>
      <c r="C22" s="57"/>
      <c r="D22" s="555"/>
      <c r="E22" s="5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49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550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1" zoomScale="40" zoomScaleNormal="40" zoomScalePageLayoutView="40" workbookViewId="0">
      <selection activeCell="B59" sqref="A59:J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87" t="s">
        <v>45</v>
      </c>
      <c r="B1" s="587"/>
      <c r="C1" s="587"/>
      <c r="D1" s="587"/>
      <c r="E1" s="587"/>
      <c r="F1" s="587"/>
      <c r="G1" s="587"/>
      <c r="H1" s="587"/>
      <c r="I1" s="587"/>
    </row>
    <row r="2" spans="1:9" ht="18.7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</row>
    <row r="3" spans="1:9" ht="18.7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</row>
    <row r="4" spans="1:9" ht="18.75" customHeight="1" x14ac:dyDescent="0.25">
      <c r="A4" s="587"/>
      <c r="B4" s="587"/>
      <c r="C4" s="587"/>
      <c r="D4" s="587"/>
      <c r="E4" s="587"/>
      <c r="F4" s="587"/>
      <c r="G4" s="587"/>
      <c r="H4" s="587"/>
      <c r="I4" s="587"/>
    </row>
    <row r="5" spans="1:9" ht="18.75" customHeight="1" x14ac:dyDescent="0.25">
      <c r="A5" s="587"/>
      <c r="B5" s="587"/>
      <c r="C5" s="587"/>
      <c r="D5" s="587"/>
      <c r="E5" s="587"/>
      <c r="F5" s="587"/>
      <c r="G5" s="587"/>
      <c r="H5" s="587"/>
      <c r="I5" s="587"/>
    </row>
    <row r="6" spans="1:9" ht="18.75" customHeight="1" x14ac:dyDescent="0.25">
      <c r="A6" s="587"/>
      <c r="B6" s="587"/>
      <c r="C6" s="587"/>
      <c r="D6" s="587"/>
      <c r="E6" s="587"/>
      <c r="F6" s="587"/>
      <c r="G6" s="587"/>
      <c r="H6" s="587"/>
      <c r="I6" s="587"/>
    </row>
    <row r="7" spans="1:9" ht="18.75" customHeight="1" x14ac:dyDescent="0.25">
      <c r="A7" s="587"/>
      <c r="B7" s="587"/>
      <c r="C7" s="587"/>
      <c r="D7" s="587"/>
      <c r="E7" s="587"/>
      <c r="F7" s="587"/>
      <c r="G7" s="587"/>
      <c r="H7" s="587"/>
      <c r="I7" s="587"/>
    </row>
    <row r="8" spans="1:9" x14ac:dyDescent="0.25">
      <c r="A8" s="588" t="s">
        <v>46</v>
      </c>
      <c r="B8" s="588"/>
      <c r="C8" s="588"/>
      <c r="D8" s="588"/>
      <c r="E8" s="588"/>
      <c r="F8" s="588"/>
      <c r="G8" s="588"/>
      <c r="H8" s="588"/>
      <c r="I8" s="588"/>
    </row>
    <row r="9" spans="1:9" x14ac:dyDescent="0.25">
      <c r="A9" s="588"/>
      <c r="B9" s="588"/>
      <c r="C9" s="588"/>
      <c r="D9" s="588"/>
      <c r="E9" s="588"/>
      <c r="F9" s="588"/>
      <c r="G9" s="588"/>
      <c r="H9" s="588"/>
      <c r="I9" s="588"/>
    </row>
    <row r="10" spans="1:9" x14ac:dyDescent="0.25">
      <c r="A10" s="588"/>
      <c r="B10" s="588"/>
      <c r="C10" s="588"/>
      <c r="D10" s="588"/>
      <c r="E10" s="588"/>
      <c r="F10" s="588"/>
      <c r="G10" s="588"/>
      <c r="H10" s="588"/>
      <c r="I10" s="588"/>
    </row>
    <row r="11" spans="1:9" x14ac:dyDescent="0.25">
      <c r="A11" s="588"/>
      <c r="B11" s="588"/>
      <c r="C11" s="588"/>
      <c r="D11" s="588"/>
      <c r="E11" s="588"/>
      <c r="F11" s="588"/>
      <c r="G11" s="588"/>
      <c r="H11" s="588"/>
      <c r="I11" s="588"/>
    </row>
    <row r="12" spans="1:9" x14ac:dyDescent="0.25">
      <c r="A12" s="588"/>
      <c r="B12" s="588"/>
      <c r="C12" s="588"/>
      <c r="D12" s="588"/>
      <c r="E12" s="588"/>
      <c r="F12" s="588"/>
      <c r="G12" s="588"/>
      <c r="H12" s="588"/>
      <c r="I12" s="588"/>
    </row>
    <row r="13" spans="1:9" x14ac:dyDescent="0.25">
      <c r="A13" s="588"/>
      <c r="B13" s="588"/>
      <c r="C13" s="588"/>
      <c r="D13" s="588"/>
      <c r="E13" s="588"/>
      <c r="F13" s="588"/>
      <c r="G13" s="588"/>
      <c r="H13" s="588"/>
      <c r="I13" s="588"/>
    </row>
    <row r="14" spans="1:9" x14ac:dyDescent="0.25">
      <c r="A14" s="588"/>
      <c r="B14" s="588"/>
      <c r="C14" s="588"/>
      <c r="D14" s="588"/>
      <c r="E14" s="588"/>
      <c r="F14" s="588"/>
      <c r="G14" s="588"/>
      <c r="H14" s="588"/>
      <c r="I14" s="588"/>
    </row>
    <row r="15" spans="1:9" ht="19.5" customHeight="1" x14ac:dyDescent="0.3">
      <c r="A15" s="98"/>
    </row>
    <row r="16" spans="1:9" ht="19.5" customHeight="1" x14ac:dyDescent="0.3">
      <c r="A16" s="560" t="s">
        <v>31</v>
      </c>
      <c r="B16" s="561"/>
      <c r="C16" s="561"/>
      <c r="D16" s="561"/>
      <c r="E16" s="561"/>
      <c r="F16" s="561"/>
      <c r="G16" s="561"/>
      <c r="H16" s="562"/>
    </row>
    <row r="17" spans="1:14" ht="20.25" customHeight="1" x14ac:dyDescent="0.25">
      <c r="A17" s="563" t="s">
        <v>47</v>
      </c>
      <c r="B17" s="563"/>
      <c r="C17" s="563"/>
      <c r="D17" s="563"/>
      <c r="E17" s="563"/>
      <c r="F17" s="563"/>
      <c r="G17" s="563"/>
      <c r="H17" s="563"/>
    </row>
    <row r="18" spans="1:14" ht="26.25" customHeight="1" x14ac:dyDescent="0.4">
      <c r="A18" s="100" t="s">
        <v>33</v>
      </c>
      <c r="B18" s="559" t="str">
        <f>Uniformity!C14</f>
        <v>TENOFOVIR DISOPROXIL FUMARATE/  LAMIVUDINE/ EFAVIRENZ  TABLETS 300 MG/300 MG /600 MG</v>
      </c>
      <c r="C18" s="55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146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64" t="s">
        <v>137</v>
      </c>
      <c r="C20" s="56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64" t="s">
        <v>11</v>
      </c>
      <c r="C21" s="564"/>
      <c r="D21" s="564"/>
      <c r="E21" s="564"/>
      <c r="F21" s="564"/>
      <c r="G21" s="564"/>
      <c r="H21" s="564"/>
      <c r="I21" s="104"/>
    </row>
    <row r="22" spans="1:14" ht="26.25" customHeight="1" x14ac:dyDescent="0.4">
      <c r="A22" s="100" t="s">
        <v>37</v>
      </c>
      <c r="B22" s="105">
        <v>42719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59" t="s">
        <v>137</v>
      </c>
      <c r="C26" s="559"/>
    </row>
    <row r="27" spans="1:14" ht="26.25" customHeight="1" x14ac:dyDescent="0.4">
      <c r="A27" s="109" t="s">
        <v>48</v>
      </c>
      <c r="B27" s="565" t="s">
        <v>138</v>
      </c>
      <c r="C27" s="56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566" t="s">
        <v>50</v>
      </c>
      <c r="D29" s="567"/>
      <c r="E29" s="567"/>
      <c r="F29" s="567"/>
      <c r="G29" s="56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69" t="s">
        <v>53</v>
      </c>
      <c r="D31" s="570"/>
      <c r="E31" s="570"/>
      <c r="F31" s="570"/>
      <c r="G31" s="570"/>
      <c r="H31" s="57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69" t="s">
        <v>55</v>
      </c>
      <c r="D32" s="570"/>
      <c r="E32" s="570"/>
      <c r="F32" s="570"/>
      <c r="G32" s="570"/>
      <c r="H32" s="57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572" t="s">
        <v>59</v>
      </c>
      <c r="E36" s="573"/>
      <c r="F36" s="572" t="s">
        <v>60</v>
      </c>
      <c r="G36" s="57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7428963</v>
      </c>
      <c r="E38" s="133">
        <f>IF(ISBLANK(D38),"-",$D$48/$D$45*D38)</f>
        <v>7577610.4584941268</v>
      </c>
      <c r="F38" s="132">
        <v>8476021</v>
      </c>
      <c r="G38" s="134">
        <f>IF(ISBLANK(F38),"-",$D$48/$F$45*F38)</f>
        <v>7550200.3345738808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7510210</v>
      </c>
      <c r="E39" s="138">
        <f>IF(ISBLANK(D39),"-",$D$48/$D$45*D39)</f>
        <v>7660483.1443482991</v>
      </c>
      <c r="F39" s="137">
        <v>8321883</v>
      </c>
      <c r="G39" s="139">
        <f>IF(ISBLANK(F39),"-",$D$48/$F$45*F39)</f>
        <v>7412898.5535647785</v>
      </c>
      <c r="I39" s="576">
        <f>ABS((F43/D43*D42)-F42)/D42</f>
        <v>8.1253862272072513E-3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7310179</v>
      </c>
      <c r="E40" s="138">
        <f>IF(ISBLANK(D40),"-",$D$48/$D$45*D40)</f>
        <v>7456449.688047193</v>
      </c>
      <c r="F40" s="137">
        <v>8498705</v>
      </c>
      <c r="G40" s="139">
        <f>IF(ISBLANK(F40),"-",$D$48/$F$45*F40)</f>
        <v>7570406.6016878337</v>
      </c>
      <c r="I40" s="57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7416450.666666667</v>
      </c>
      <c r="E42" s="148">
        <f>AVERAGE(E38:E41)</f>
        <v>7564847.7636298733</v>
      </c>
      <c r="F42" s="147">
        <f>AVERAGE(F38:F41)</f>
        <v>8432203</v>
      </c>
      <c r="G42" s="149">
        <f>AVERAGE(G38:G41)</f>
        <v>7511168.496608831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</v>
      </c>
      <c r="E43" s="140"/>
      <c r="F43" s="152">
        <v>33.78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</v>
      </c>
      <c r="E44" s="155"/>
      <c r="F44" s="154">
        <f>F43*$B$34</f>
        <v>33.78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29.4115</v>
      </c>
      <c r="E45" s="158"/>
      <c r="F45" s="157">
        <f>F44*$B$30/100</f>
        <v>33.678660000000001</v>
      </c>
      <c r="H45" s="150"/>
    </row>
    <row r="46" spans="1:14" ht="19.5" customHeight="1" x14ac:dyDescent="0.3">
      <c r="A46" s="577" t="s">
        <v>78</v>
      </c>
      <c r="B46" s="578"/>
      <c r="C46" s="153" t="s">
        <v>79</v>
      </c>
      <c r="D46" s="159">
        <f>D45/$B$45</f>
        <v>0.235292</v>
      </c>
      <c r="E46" s="160"/>
      <c r="F46" s="161">
        <f>F45/$B$45</f>
        <v>0.26942927999999999</v>
      </c>
      <c r="H46" s="150"/>
    </row>
    <row r="47" spans="1:14" ht="27" customHeight="1" x14ac:dyDescent="0.4">
      <c r="A47" s="579"/>
      <c r="B47" s="580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7538008.1301193526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1.1876085725630866E-2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v>1888.6790000000001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81" t="s">
        <v>94</v>
      </c>
      <c r="D60" s="584">
        <v>1865.16</v>
      </c>
      <c r="E60" s="182">
        <v>1</v>
      </c>
      <c r="F60" s="183">
        <v>9751047</v>
      </c>
      <c r="G60" s="248">
        <f>IF(ISBLANK(F60),"-",(F60/$D$50*$D$47*$B$68)*($B$57/$D$60))</f>
        <v>628.74992175234524</v>
      </c>
      <c r="H60" s="266">
        <f t="shared" ref="H60:H71" si="0">IF(ISBLANK(F60),"-",(G60/$B$56)*100)</f>
        <v>104.79165362539086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82"/>
      <c r="D61" s="585"/>
      <c r="E61" s="184">
        <v>2</v>
      </c>
      <c r="F61" s="137">
        <v>9814458</v>
      </c>
      <c r="G61" s="249">
        <f>IF(ISBLANK(F61),"-",(F61/$D$50*$D$47*$B$68)*($B$57/$D$60))</f>
        <v>632.8386787123145</v>
      </c>
      <c r="H61" s="267">
        <f t="shared" si="0"/>
        <v>105.47311311871907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82"/>
      <c r="D62" s="585"/>
      <c r="E62" s="184">
        <v>3</v>
      </c>
      <c r="F62" s="185">
        <v>9549684</v>
      </c>
      <c r="G62" s="249">
        <f>IF(ISBLANK(F62),"-",(F62/$D$50*$D$47*$B$68)*($B$57/$D$60))</f>
        <v>615.7659857202641</v>
      </c>
      <c r="H62" s="267">
        <f t="shared" si="0"/>
        <v>102.62766428671068</v>
      </c>
      <c r="L62" s="112"/>
    </row>
    <row r="63" spans="1:12" ht="27" customHeight="1" x14ac:dyDescent="0.4">
      <c r="A63" s="124" t="s">
        <v>97</v>
      </c>
      <c r="B63" s="125">
        <v>1</v>
      </c>
      <c r="C63" s="583"/>
      <c r="D63" s="58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81" t="s">
        <v>99</v>
      </c>
      <c r="D64" s="584">
        <v>1945.16</v>
      </c>
      <c r="E64" s="182">
        <v>1</v>
      </c>
      <c r="F64" s="183">
        <v>9872281</v>
      </c>
      <c r="G64" s="248">
        <f>IF(ISBLANK(F64),"-",(F64/$D$50*$D$47*$B$68)*($B$57/$D$64))</f>
        <v>610.38656441290641</v>
      </c>
      <c r="H64" s="266">
        <f t="shared" si="0"/>
        <v>101.73109406881773</v>
      </c>
    </row>
    <row r="65" spans="1:8" ht="26.25" customHeight="1" x14ac:dyDescent="0.4">
      <c r="A65" s="124" t="s">
        <v>100</v>
      </c>
      <c r="B65" s="125">
        <v>1</v>
      </c>
      <c r="C65" s="582"/>
      <c r="D65" s="585"/>
      <c r="E65" s="184">
        <v>2</v>
      </c>
      <c r="F65" s="137">
        <v>9885026</v>
      </c>
      <c r="G65" s="249">
        <f>IF(ISBLANK(F65),"-",(F65/$D$50*$D$47*$B$68)*($B$57/$D$64))</f>
        <v>611.17456637146518</v>
      </c>
      <c r="H65" s="267">
        <f t="shared" si="0"/>
        <v>101.86242772857752</v>
      </c>
    </row>
    <row r="66" spans="1:8" ht="26.25" customHeight="1" x14ac:dyDescent="0.4">
      <c r="A66" s="124" t="s">
        <v>101</v>
      </c>
      <c r="B66" s="125">
        <v>1</v>
      </c>
      <c r="C66" s="582"/>
      <c r="D66" s="585"/>
      <c r="E66" s="184">
        <v>3</v>
      </c>
      <c r="F66" s="137">
        <v>9763259</v>
      </c>
      <c r="G66" s="249">
        <f>IF(ISBLANK(F66),"-",(F66/$D$50*$D$47*$B$68)*($B$57/$D$64))</f>
        <v>603.6459171374263</v>
      </c>
      <c r="H66" s="267">
        <f t="shared" si="0"/>
        <v>100.60765285623772</v>
      </c>
    </row>
    <row r="67" spans="1:8" ht="27" customHeight="1" x14ac:dyDescent="0.4">
      <c r="A67" s="124" t="s">
        <v>102</v>
      </c>
      <c r="B67" s="125">
        <v>1</v>
      </c>
      <c r="C67" s="583"/>
      <c r="D67" s="58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581" t="s">
        <v>104</v>
      </c>
      <c r="D68" s="584">
        <v>1891.98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1510.9432000000002</v>
      </c>
      <c r="C69" s="582"/>
      <c r="D69" s="585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594" t="s">
        <v>78</v>
      </c>
      <c r="B70" s="595"/>
      <c r="C70" s="582"/>
      <c r="D70" s="585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596"/>
      <c r="B71" s="597"/>
      <c r="C71" s="593"/>
      <c r="D71" s="58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617.09360568445356</v>
      </c>
      <c r="H72" s="269">
        <f>AVERAGE(H60:H71)</f>
        <v>102.84893428074224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1.8425293325003294E-2</v>
      </c>
      <c r="H73" s="253">
        <f>STDEV(H60:H71)/H72</f>
        <v>1.8425293325003256E-2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589" t="str">
        <f>B26</f>
        <v>Efavirenz</v>
      </c>
      <c r="D76" s="589"/>
      <c r="E76" s="198" t="s">
        <v>108</v>
      </c>
      <c r="F76" s="198"/>
      <c r="G76" s="199">
        <f>H72</f>
        <v>102.84893428074224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75" t="str">
        <f>B26</f>
        <v>Efavirenz</v>
      </c>
      <c r="C79" s="575"/>
    </row>
    <row r="80" spans="1:8" ht="26.25" customHeight="1" x14ac:dyDescent="0.4">
      <c r="A80" s="109" t="s">
        <v>48</v>
      </c>
      <c r="B80" s="575" t="str">
        <f>B27</f>
        <v>E35 1</v>
      </c>
      <c r="C80" s="575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66" t="s">
        <v>50</v>
      </c>
      <c r="D82" s="567"/>
      <c r="E82" s="567"/>
      <c r="F82" s="567"/>
      <c r="G82" s="56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69" t="s">
        <v>111</v>
      </c>
      <c r="D84" s="570"/>
      <c r="E84" s="570"/>
      <c r="F84" s="570"/>
      <c r="G84" s="570"/>
      <c r="H84" s="57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69" t="s">
        <v>112</v>
      </c>
      <c r="D85" s="570"/>
      <c r="E85" s="570"/>
      <c r="F85" s="570"/>
      <c r="G85" s="570"/>
      <c r="H85" s="57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2" t="s">
        <v>59</v>
      </c>
      <c r="E89" s="203"/>
      <c r="F89" s="572" t="s">
        <v>60</v>
      </c>
      <c r="G89" s="574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132">
        <v>14554964</v>
      </c>
      <c r="E91" s="133">
        <f>IF(ISBLANK(D91),"-",$D$101/$D$98*D91)</f>
        <v>18557746.119715076</v>
      </c>
      <c r="F91" s="132">
        <v>16636392</v>
      </c>
      <c r="G91" s="134">
        <f>IF(ISBLANK(F91),"-",$D$101/$F$98*F91)</f>
        <v>18524035.695006866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14596970</v>
      </c>
      <c r="E92" s="138">
        <f>IF(ISBLANK(D92),"-",$D$101/$D$98*D92)</f>
        <v>18611304.251738265</v>
      </c>
      <c r="F92" s="137">
        <v>16607489</v>
      </c>
      <c r="G92" s="139">
        <f>IF(ISBLANK(F92),"-",$D$101/$F$98*F92)</f>
        <v>18491853.223970313</v>
      </c>
      <c r="I92" s="576">
        <f>ABS((F96/D96*D95)-F95)/D95</f>
        <v>4.3960960939657201E-3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14561962</v>
      </c>
      <c r="E93" s="138">
        <f>IF(ISBLANK(D93),"-",$D$101/$D$98*D93)</f>
        <v>18566668.65001785</v>
      </c>
      <c r="F93" s="137">
        <v>16620064</v>
      </c>
      <c r="G93" s="139">
        <f>IF(ISBLANK(F93),"-",$D$101/$F$98*F93)</f>
        <v>18505855.042926289</v>
      </c>
      <c r="I93" s="576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14571298.666666666</v>
      </c>
      <c r="E95" s="148">
        <f>AVERAGE(E91:E94)</f>
        <v>18578573.007157065</v>
      </c>
      <c r="F95" s="211">
        <f>AVERAGE(F91:F94)</f>
        <v>16621315</v>
      </c>
      <c r="G95" s="212">
        <f>AVERAGE(G91:G94)</f>
        <v>18507247.987301156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f>D43</f>
        <v>29.5</v>
      </c>
      <c r="E96" s="140"/>
      <c r="F96" s="152">
        <f>F43</f>
        <v>33.78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29.5</v>
      </c>
      <c r="E97" s="155"/>
      <c r="F97" s="154">
        <f>F96*$B$87</f>
        <v>33.78</v>
      </c>
    </row>
    <row r="98" spans="1:10" ht="19.5" customHeight="1" x14ac:dyDescent="0.3">
      <c r="A98" s="124" t="s">
        <v>76</v>
      </c>
      <c r="B98" s="217">
        <f>(B97/B96)*(B95/B94)*(B93/B92)*(B91/B90)*B89</f>
        <v>62.5</v>
      </c>
      <c r="C98" s="215" t="s">
        <v>115</v>
      </c>
      <c r="D98" s="218">
        <f>D97*$B$83/100</f>
        <v>29.4115</v>
      </c>
      <c r="E98" s="158"/>
      <c r="F98" s="157">
        <f>F97*$B$83/100</f>
        <v>33.678660000000001</v>
      </c>
    </row>
    <row r="99" spans="1:10" ht="19.5" customHeight="1" x14ac:dyDescent="0.3">
      <c r="A99" s="577" t="s">
        <v>78</v>
      </c>
      <c r="B99" s="591"/>
      <c r="C99" s="215" t="s">
        <v>116</v>
      </c>
      <c r="D99" s="219">
        <f>D98/$B$98</f>
        <v>0.470584</v>
      </c>
      <c r="E99" s="158"/>
      <c r="F99" s="161">
        <f>F98/$B$98</f>
        <v>0.53885855999999999</v>
      </c>
      <c r="G99" s="220"/>
      <c r="H99" s="150"/>
    </row>
    <row r="100" spans="1:10" ht="19.5" customHeight="1" x14ac:dyDescent="0.3">
      <c r="A100" s="579"/>
      <c r="B100" s="592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37.5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37.5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18542910.49722911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2.3873496704446533E-3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19072606</v>
      </c>
      <c r="E108" s="250">
        <f t="shared" ref="E108:E113" si="1">IF(ISBLANK(D108),"-",D108/$D$103*$D$100*$B$116)</f>
        <v>617.13955863131764</v>
      </c>
      <c r="F108" s="277">
        <f t="shared" ref="F108:F113" si="2">IF(ISBLANK(D108), "-", (E108/$B$56)*100)</f>
        <v>102.8565931052196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19193413</v>
      </c>
      <c r="E109" s="251">
        <f t="shared" si="1"/>
        <v>621.04855662873729</v>
      </c>
      <c r="F109" s="278">
        <f t="shared" si="2"/>
        <v>103.50809277145621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19265641</v>
      </c>
      <c r="E110" s="251">
        <f t="shared" si="1"/>
        <v>623.38566546645052</v>
      </c>
      <c r="F110" s="278">
        <f t="shared" si="2"/>
        <v>103.89761091107508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19074621</v>
      </c>
      <c r="E111" s="251">
        <f t="shared" si="1"/>
        <v>617.20475875188015</v>
      </c>
      <c r="F111" s="278">
        <f t="shared" si="2"/>
        <v>102.86745979198002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19140408</v>
      </c>
      <c r="E112" s="251">
        <f t="shared" si="1"/>
        <v>619.33345370545283</v>
      </c>
      <c r="F112" s="278">
        <f t="shared" si="2"/>
        <v>103.22224228424213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19151078</v>
      </c>
      <c r="E113" s="252">
        <f t="shared" si="1"/>
        <v>619.67870694932503</v>
      </c>
      <c r="F113" s="279">
        <f t="shared" si="2"/>
        <v>103.27978449155417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619.6317833555272</v>
      </c>
      <c r="F115" s="281">
        <f>AVERAGE(F108:F113)</f>
        <v>103.27196389258786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3.8389364970556521E-3</v>
      </c>
      <c r="F116" s="235">
        <f>STDEV(F108:F113)/F115</f>
        <v>3.8389364970556239E-3</v>
      </c>
      <c r="I116" s="98"/>
    </row>
    <row r="117" spans="1:10" ht="27" customHeight="1" x14ac:dyDescent="0.4">
      <c r="A117" s="577" t="s">
        <v>78</v>
      </c>
      <c r="B117" s="57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79"/>
      <c r="B118" s="580"/>
      <c r="C118" s="98"/>
      <c r="D118" s="260"/>
      <c r="E118" s="557" t="s">
        <v>123</v>
      </c>
      <c r="F118" s="55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617.13955863131764</v>
      </c>
      <c r="F119" s="282">
        <f>MIN(F108:F113)</f>
        <v>102.8565931052196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623.38566546645052</v>
      </c>
      <c r="F120" s="283">
        <f>MAX(F108:F113)</f>
        <v>103.89761091107508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89" t="str">
        <f>B26</f>
        <v>Efavirenz</v>
      </c>
      <c r="D124" s="589"/>
      <c r="E124" s="198" t="s">
        <v>127</v>
      </c>
      <c r="F124" s="198"/>
      <c r="G124" s="284">
        <f>F115</f>
        <v>103.27196389258786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102.8565931052196</v>
      </c>
      <c r="E125" s="209" t="s">
        <v>130</v>
      </c>
      <c r="F125" s="284">
        <f>MAX(F108:F113)</f>
        <v>103.89761091107508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90" t="s">
        <v>26</v>
      </c>
      <c r="C127" s="590"/>
      <c r="E127" s="204" t="s">
        <v>27</v>
      </c>
      <c r="F127" s="239"/>
      <c r="G127" s="590" t="s">
        <v>28</v>
      </c>
      <c r="H127" s="590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6" zoomScale="40" zoomScaleNormal="40" zoomScalePageLayoutView="40" workbookViewId="0">
      <selection activeCell="B59" sqref="A59:J78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30" t="s">
        <v>45</v>
      </c>
      <c r="B1" s="630"/>
      <c r="C1" s="630"/>
      <c r="D1" s="630"/>
      <c r="E1" s="630"/>
      <c r="F1" s="630"/>
      <c r="G1" s="630"/>
      <c r="H1" s="630"/>
      <c r="I1" s="630"/>
    </row>
    <row r="2" spans="1:9" ht="18.7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</row>
    <row r="3" spans="1:9" ht="18.7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</row>
    <row r="4" spans="1:9" ht="18.75" customHeight="1" x14ac:dyDescent="0.25">
      <c r="A4" s="630"/>
      <c r="B4" s="630"/>
      <c r="C4" s="630"/>
      <c r="D4" s="630"/>
      <c r="E4" s="630"/>
      <c r="F4" s="630"/>
      <c r="G4" s="630"/>
      <c r="H4" s="630"/>
      <c r="I4" s="630"/>
    </row>
    <row r="5" spans="1:9" ht="18.75" customHeight="1" x14ac:dyDescent="0.25">
      <c r="A5" s="630"/>
      <c r="B5" s="630"/>
      <c r="C5" s="630"/>
      <c r="D5" s="630"/>
      <c r="E5" s="630"/>
      <c r="F5" s="630"/>
      <c r="G5" s="630"/>
      <c r="H5" s="630"/>
      <c r="I5" s="630"/>
    </row>
    <row r="6" spans="1:9" ht="18.75" customHeight="1" x14ac:dyDescent="0.25">
      <c r="A6" s="630"/>
      <c r="B6" s="630"/>
      <c r="C6" s="630"/>
      <c r="D6" s="630"/>
      <c r="E6" s="630"/>
      <c r="F6" s="630"/>
      <c r="G6" s="630"/>
      <c r="H6" s="630"/>
      <c r="I6" s="630"/>
    </row>
    <row r="7" spans="1:9" ht="18.75" customHeight="1" x14ac:dyDescent="0.25">
      <c r="A7" s="630"/>
      <c r="B7" s="630"/>
      <c r="C7" s="630"/>
      <c r="D7" s="630"/>
      <c r="E7" s="630"/>
      <c r="F7" s="630"/>
      <c r="G7" s="630"/>
      <c r="H7" s="630"/>
      <c r="I7" s="630"/>
    </row>
    <row r="8" spans="1:9" x14ac:dyDescent="0.25">
      <c r="A8" s="631" t="s">
        <v>46</v>
      </c>
      <c r="B8" s="631"/>
      <c r="C8" s="631"/>
      <c r="D8" s="631"/>
      <c r="E8" s="631"/>
      <c r="F8" s="631"/>
      <c r="G8" s="631"/>
      <c r="H8" s="631"/>
      <c r="I8" s="631"/>
    </row>
    <row r="9" spans="1:9" x14ac:dyDescent="0.25">
      <c r="A9" s="631"/>
      <c r="B9" s="631"/>
      <c r="C9" s="631"/>
      <c r="D9" s="631"/>
      <c r="E9" s="631"/>
      <c r="F9" s="631"/>
      <c r="G9" s="631"/>
      <c r="H9" s="631"/>
      <c r="I9" s="631"/>
    </row>
    <row r="10" spans="1:9" x14ac:dyDescent="0.25">
      <c r="A10" s="631"/>
      <c r="B10" s="631"/>
      <c r="C10" s="631"/>
      <c r="D10" s="631"/>
      <c r="E10" s="631"/>
      <c r="F10" s="631"/>
      <c r="G10" s="631"/>
      <c r="H10" s="631"/>
      <c r="I10" s="631"/>
    </row>
    <row r="11" spans="1:9" x14ac:dyDescent="0.25">
      <c r="A11" s="631"/>
      <c r="B11" s="631"/>
      <c r="C11" s="631"/>
      <c r="D11" s="631"/>
      <c r="E11" s="631"/>
      <c r="F11" s="631"/>
      <c r="G11" s="631"/>
      <c r="H11" s="631"/>
      <c r="I11" s="631"/>
    </row>
    <row r="12" spans="1:9" x14ac:dyDescent="0.25">
      <c r="A12" s="631"/>
      <c r="B12" s="631"/>
      <c r="C12" s="631"/>
      <c r="D12" s="631"/>
      <c r="E12" s="631"/>
      <c r="F12" s="631"/>
      <c r="G12" s="631"/>
      <c r="H12" s="631"/>
      <c r="I12" s="631"/>
    </row>
    <row r="13" spans="1:9" x14ac:dyDescent="0.25">
      <c r="A13" s="631"/>
      <c r="B13" s="631"/>
      <c r="C13" s="631"/>
      <c r="D13" s="631"/>
      <c r="E13" s="631"/>
      <c r="F13" s="631"/>
      <c r="G13" s="631"/>
      <c r="H13" s="631"/>
      <c r="I13" s="631"/>
    </row>
    <row r="14" spans="1:9" x14ac:dyDescent="0.25">
      <c r="A14" s="631"/>
      <c r="B14" s="631"/>
      <c r="C14" s="631"/>
      <c r="D14" s="631"/>
      <c r="E14" s="631"/>
      <c r="F14" s="631"/>
      <c r="G14" s="631"/>
      <c r="H14" s="631"/>
      <c r="I14" s="631"/>
    </row>
    <row r="15" spans="1:9" ht="19.5" customHeight="1" thickBot="1" x14ac:dyDescent="0.35">
      <c r="A15" s="289"/>
    </row>
    <row r="16" spans="1:9" ht="19.5" customHeight="1" thickBot="1" x14ac:dyDescent="0.35">
      <c r="A16" s="632" t="s">
        <v>31</v>
      </c>
      <c r="B16" s="633"/>
      <c r="C16" s="633"/>
      <c r="D16" s="633"/>
      <c r="E16" s="633"/>
      <c r="F16" s="633"/>
      <c r="G16" s="633"/>
      <c r="H16" s="634"/>
    </row>
    <row r="17" spans="1:14" ht="20.25" customHeight="1" x14ac:dyDescent="0.25">
      <c r="A17" s="635" t="s">
        <v>47</v>
      </c>
      <c r="B17" s="635"/>
      <c r="C17" s="635"/>
      <c r="D17" s="635"/>
      <c r="E17" s="635"/>
      <c r="F17" s="635"/>
      <c r="G17" s="635"/>
      <c r="H17" s="635"/>
    </row>
    <row r="18" spans="1:14" ht="26.25" customHeight="1" x14ac:dyDescent="0.4">
      <c r="A18" s="290" t="s">
        <v>33</v>
      </c>
      <c r="B18" s="636" t="str">
        <f>Efavirenz!B18</f>
        <v>TENOFOVIR DISOPROXIL FUMARATE/  LAMIVUDINE/ EFAVIRENZ  TABLETS 300 MG/300 MG /600 MG</v>
      </c>
      <c r="C18" s="636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NDQB201612266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37" t="s">
        <v>131</v>
      </c>
      <c r="C20" s="637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37" t="str">
        <f>'Lamivudine '!B21</f>
        <v>Each film coated tablet contains: Tenofovir Disoproxil Fumarate 300 mg equivalent to Tenofovir Disoproxil 245 mg and Lamivudine USP 300 mg.</v>
      </c>
      <c r="C21" s="637"/>
      <c r="D21" s="637"/>
      <c r="E21" s="637"/>
      <c r="F21" s="637"/>
      <c r="G21" s="637"/>
      <c r="H21" s="637"/>
      <c r="I21" s="295"/>
    </row>
    <row r="22" spans="1:14" ht="26.25" customHeight="1" x14ac:dyDescent="0.4">
      <c r="A22" s="290" t="s">
        <v>37</v>
      </c>
      <c r="B22" s="296">
        <f>Efavirenz!B22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36" t="s">
        <v>133</v>
      </c>
      <c r="C26" s="636"/>
    </row>
    <row r="27" spans="1:14" ht="26.25" customHeight="1" x14ac:dyDescent="0.4">
      <c r="A27" s="300" t="s">
        <v>48</v>
      </c>
      <c r="B27" s="638" t="s">
        <v>134</v>
      </c>
      <c r="C27" s="638"/>
    </row>
    <row r="28" spans="1:14" ht="27" customHeight="1" thickBot="1" x14ac:dyDescent="0.45">
      <c r="A28" s="300" t="s">
        <v>6</v>
      </c>
      <c r="B28" s="301">
        <v>98.8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98.8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613" t="s">
        <v>53</v>
      </c>
      <c r="D31" s="614"/>
      <c r="E31" s="614"/>
      <c r="F31" s="614"/>
      <c r="G31" s="614"/>
      <c r="H31" s="615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613" t="s">
        <v>55</v>
      </c>
      <c r="D32" s="614"/>
      <c r="E32" s="614"/>
      <c r="F32" s="614"/>
      <c r="G32" s="614"/>
      <c r="H32" s="615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6" t="s">
        <v>59</v>
      </c>
      <c r="E36" s="618"/>
      <c r="F36" s="616" t="s">
        <v>60</v>
      </c>
      <c r="G36" s="617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14133420</v>
      </c>
      <c r="E38" s="324">
        <f>IF(ISBLANK(D38),"-",$D$48/$D$45*D38)</f>
        <v>16493175.601452637</v>
      </c>
      <c r="F38" s="323">
        <v>18912221</v>
      </c>
      <c r="G38" s="325">
        <f>IF(ISBLANK(F38),"-",$D$48/$F$45*F38)</f>
        <v>16501658.697473127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14337071</v>
      </c>
      <c r="E39" s="329">
        <f>IF(ISBLANK(D39),"-",$D$48/$D$45*D39)</f>
        <v>16730828.745872842</v>
      </c>
      <c r="F39" s="328">
        <v>18547875</v>
      </c>
      <c r="G39" s="330">
        <f>IF(ISBLANK(F39),"-",$D$48/$F$45*F39)</f>
        <v>16183752.443110431</v>
      </c>
      <c r="I39" s="598">
        <f>ABS((F43/D43*D42)-F42)/D42</f>
        <v>6.3680275709020132E-3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13932732</v>
      </c>
      <c r="E40" s="329">
        <f>IF(ISBLANK(D40),"-",$D$48/$D$45*D40)</f>
        <v>16258980.167855933</v>
      </c>
      <c r="F40" s="328">
        <v>18981338</v>
      </c>
      <c r="G40" s="330">
        <f>IF(ISBLANK(F40),"-",$D$48/$F$45*F40)</f>
        <v>16561966.005863467</v>
      </c>
      <c r="I40" s="598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14134407.666666666</v>
      </c>
      <c r="E42" s="338">
        <f>AVERAGE(E38:E41)</f>
        <v>16494328.171727138</v>
      </c>
      <c r="F42" s="337">
        <f>AVERAGE(F38:F41)</f>
        <v>18813811.333333332</v>
      </c>
      <c r="G42" s="339">
        <f>AVERAGE(G38:G41)</f>
        <v>16415792.382149009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13.01</v>
      </c>
      <c r="E43" s="289"/>
      <c r="F43" s="341">
        <v>17.399999999999999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13.01</v>
      </c>
      <c r="E44" s="344"/>
      <c r="F44" s="343">
        <f>F43*$B$34</f>
        <v>17.399999999999999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12.853879999999998</v>
      </c>
      <c r="E45" s="346"/>
      <c r="F45" s="345">
        <f>F44*$B$30/100</f>
        <v>17.191199999999998</v>
      </c>
      <c r="H45" s="287"/>
    </row>
    <row r="46" spans="1:14" ht="19.5" customHeight="1" thickBot="1" x14ac:dyDescent="0.35">
      <c r="A46" s="599" t="s">
        <v>78</v>
      </c>
      <c r="B46" s="603"/>
      <c r="C46" s="342" t="s">
        <v>79</v>
      </c>
      <c r="D46" s="347">
        <f>D45/$B$45</f>
        <v>0.10283103999999998</v>
      </c>
      <c r="E46" s="348"/>
      <c r="F46" s="349">
        <f>F45/$B$45</f>
        <v>0.13752959999999997</v>
      </c>
      <c r="H46" s="287"/>
    </row>
    <row r="47" spans="1:14" ht="27" customHeight="1" thickBot="1" x14ac:dyDescent="0.45">
      <c r="A47" s="601"/>
      <c r="B47" s="604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16455060.276938075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1.22498568578114E-2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Tenofovir Disoproxil Fumarate</v>
      </c>
      <c r="H56" s="344"/>
    </row>
    <row r="57" spans="1:12" ht="18.75" x14ac:dyDescent="0.3">
      <c r="A57" s="364" t="s">
        <v>88</v>
      </c>
      <c r="B57" s="366">
        <f>Efavirenz!B57</f>
        <v>1888.6790000000001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19" t="s">
        <v>94</v>
      </c>
      <c r="D60" s="622">
        <f>Efavirenz!D60</f>
        <v>1865.16</v>
      </c>
      <c r="E60" s="369">
        <v>1</v>
      </c>
      <c r="F60" s="370">
        <v>19727116</v>
      </c>
      <c r="G60" s="371">
        <f>IF(ISBLANK(F60),"-",(F60/$D$50*$D$47*$B$68)*($B$57/$D$60))</f>
        <v>291.35160908227175</v>
      </c>
      <c r="H60" s="372">
        <f t="shared" ref="H60:H71" si="0">IF(ISBLANK(F60),"-",(G60/$B$56)*100)</f>
        <v>97.117203027423912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0"/>
      <c r="D61" s="623"/>
      <c r="E61" s="373">
        <v>2</v>
      </c>
      <c r="F61" s="328">
        <v>19868832</v>
      </c>
      <c r="G61" s="374">
        <f>IF(ISBLANK(F61),"-",(F61/$D$50*$D$47*$B$68)*($B$57/$D$60))</f>
        <v>293.44462585333463</v>
      </c>
      <c r="H61" s="375">
        <f t="shared" si="0"/>
        <v>97.814875284444881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0"/>
      <c r="D62" s="623"/>
      <c r="E62" s="373">
        <v>3</v>
      </c>
      <c r="F62" s="376">
        <v>19164925</v>
      </c>
      <c r="G62" s="374">
        <f>IF(ISBLANK(F62),"-",(F62/$D$50*$D$47*$B$68)*($B$57/$D$60))</f>
        <v>283.04855796919622</v>
      </c>
      <c r="H62" s="375">
        <f t="shared" si="0"/>
        <v>94.349519323065408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1"/>
      <c r="D63" s="624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19" t="s">
        <v>99</v>
      </c>
      <c r="D64" s="622">
        <f>Efavirenz!D64</f>
        <v>1945.16</v>
      </c>
      <c r="E64" s="369">
        <v>1</v>
      </c>
      <c r="F64" s="370">
        <v>21169405</v>
      </c>
      <c r="G64" s="371">
        <f>IF(ISBLANK(F64),"-",(F64/$D$50*$D$47*$B$68)*($B$57/$D$64))</f>
        <v>299.79420734719747</v>
      </c>
      <c r="H64" s="372">
        <f t="shared" si="0"/>
        <v>99.931402449065814</v>
      </c>
    </row>
    <row r="65" spans="1:8" ht="26.25" customHeight="1" x14ac:dyDescent="0.4">
      <c r="A65" s="315" t="s">
        <v>100</v>
      </c>
      <c r="B65" s="316">
        <v>1</v>
      </c>
      <c r="C65" s="620"/>
      <c r="D65" s="623"/>
      <c r="E65" s="373">
        <v>2</v>
      </c>
      <c r="F65" s="328">
        <v>21214320</v>
      </c>
      <c r="G65" s="374">
        <f>IF(ISBLANK(F65),"-",(F65/$D$50*$D$47*$B$68)*($B$57/$D$64))</f>
        <v>300.430278924221</v>
      </c>
      <c r="H65" s="375">
        <f t="shared" si="0"/>
        <v>100.14342630807367</v>
      </c>
    </row>
    <row r="66" spans="1:8" ht="26.25" customHeight="1" x14ac:dyDescent="0.4">
      <c r="A66" s="315" t="s">
        <v>101</v>
      </c>
      <c r="B66" s="316">
        <v>1</v>
      </c>
      <c r="C66" s="620"/>
      <c r="D66" s="623"/>
      <c r="E66" s="373">
        <v>3</v>
      </c>
      <c r="F66" s="328">
        <v>21190419</v>
      </c>
      <c r="G66" s="374">
        <f>IF(ISBLANK(F66),"-",(F66/$D$50*$D$47*$B$68)*($B$57/$D$64))</f>
        <v>300.09180075963371</v>
      </c>
      <c r="H66" s="375">
        <f t="shared" si="0"/>
        <v>100.03060025321125</v>
      </c>
    </row>
    <row r="67" spans="1:8" ht="27" customHeight="1" thickBot="1" x14ac:dyDescent="0.45">
      <c r="A67" s="315" t="s">
        <v>102</v>
      </c>
      <c r="B67" s="316">
        <v>1</v>
      </c>
      <c r="C67" s="621"/>
      <c r="D67" s="624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19" t="s">
        <v>104</v>
      </c>
      <c r="D68" s="622">
        <f>Efavirenz!D68</f>
        <v>1891.98</v>
      </c>
      <c r="E68" s="369">
        <v>1</v>
      </c>
      <c r="F68" s="370">
        <v>20360116</v>
      </c>
      <c r="G68" s="371">
        <f>IF(ISBLANK(F68),"-",(F68/$D$50*$D$47*$B$68)*($B$57/$D$68))</f>
        <v>296.43782799023586</v>
      </c>
      <c r="H68" s="375">
        <f t="shared" si="0"/>
        <v>98.812609330078615</v>
      </c>
    </row>
    <row r="69" spans="1:8" ht="27" customHeight="1" thickBot="1" x14ac:dyDescent="0.45">
      <c r="A69" s="360" t="s">
        <v>105</v>
      </c>
      <c r="B69" s="382">
        <f>(D47*B68)/B56*B57</f>
        <v>1510.9432000000002</v>
      </c>
      <c r="C69" s="620"/>
      <c r="D69" s="623"/>
      <c r="E69" s="373">
        <v>2</v>
      </c>
      <c r="F69" s="328">
        <v>20093426</v>
      </c>
      <c r="G69" s="374">
        <f>IF(ISBLANK(F69),"-",(F69/$D$50*$D$47*$B$68)*($B$57/$D$68))</f>
        <v>292.55489312155851</v>
      </c>
      <c r="H69" s="375">
        <f t="shared" si="0"/>
        <v>97.518297707186179</v>
      </c>
    </row>
    <row r="70" spans="1:8" ht="26.25" customHeight="1" x14ac:dyDescent="0.4">
      <c r="A70" s="626" t="s">
        <v>78</v>
      </c>
      <c r="B70" s="627"/>
      <c r="C70" s="620"/>
      <c r="D70" s="623"/>
      <c r="E70" s="373">
        <v>3</v>
      </c>
      <c r="F70" s="328">
        <v>20188628</v>
      </c>
      <c r="G70" s="374">
        <f>IF(ISBLANK(F70),"-",(F70/$D$50*$D$47*$B$68)*($B$57/$D$68))</f>
        <v>293.94100870657411</v>
      </c>
      <c r="H70" s="375">
        <f t="shared" si="0"/>
        <v>97.980336235524703</v>
      </c>
    </row>
    <row r="71" spans="1:8" ht="27" customHeight="1" thickBot="1" x14ac:dyDescent="0.45">
      <c r="A71" s="628"/>
      <c r="B71" s="629"/>
      <c r="C71" s="625"/>
      <c r="D71" s="624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294.56608997269149</v>
      </c>
      <c r="H72" s="385">
        <f>AVERAGE(H60:H71)</f>
        <v>98.188696657563824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1.8765369192724968E-2</v>
      </c>
      <c r="H73" s="387">
        <f>STDEV(H60:H71)/H72</f>
        <v>1.8765369192724975E-2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9</v>
      </c>
      <c r="H74" s="389">
        <f>COUNT(H60:H71)</f>
        <v>9</v>
      </c>
    </row>
    <row r="76" spans="1:8" ht="26.25" customHeight="1" x14ac:dyDescent="0.4">
      <c r="A76" s="299" t="s">
        <v>106</v>
      </c>
      <c r="B76" s="300" t="s">
        <v>107</v>
      </c>
      <c r="C76" s="607" t="str">
        <f>B26</f>
        <v>Tenofovir DF</v>
      </c>
      <c r="D76" s="607"/>
      <c r="E76" s="289" t="s">
        <v>108</v>
      </c>
      <c r="F76" s="289"/>
      <c r="G76" s="390">
        <f>H72</f>
        <v>98.188696657563824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09" t="str">
        <f>B26</f>
        <v>Tenofovir DF</v>
      </c>
      <c r="C79" s="609"/>
    </row>
    <row r="80" spans="1:8" ht="26.25" customHeight="1" x14ac:dyDescent="0.4">
      <c r="A80" s="300" t="s">
        <v>48</v>
      </c>
      <c r="B80" s="609" t="str">
        <f>B27</f>
        <v>T11 8</v>
      </c>
      <c r="C80" s="609"/>
    </row>
    <row r="81" spans="1:12" ht="27" customHeight="1" thickBot="1" x14ac:dyDescent="0.45">
      <c r="A81" s="300" t="s">
        <v>6</v>
      </c>
      <c r="B81" s="301">
        <f>B28</f>
        <v>98.8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98.8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613" t="s">
        <v>111</v>
      </c>
      <c r="D84" s="614"/>
      <c r="E84" s="614"/>
      <c r="F84" s="614"/>
      <c r="G84" s="614"/>
      <c r="H84" s="615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613" t="s">
        <v>112</v>
      </c>
      <c r="D85" s="614"/>
      <c r="E85" s="614"/>
      <c r="F85" s="614"/>
      <c r="G85" s="614"/>
      <c r="H85" s="615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6" t="s">
        <v>60</v>
      </c>
      <c r="G89" s="617"/>
    </row>
    <row r="90" spans="1:12" ht="27" customHeight="1" thickBot="1" x14ac:dyDescent="0.45">
      <c r="A90" s="315" t="s">
        <v>61</v>
      </c>
      <c r="B90" s="316">
        <v>4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539">
        <v>28936795</v>
      </c>
      <c r="E91" s="324">
        <f>IF(ISBLANK(D91),"-",$D$101/$D$98*D91)</f>
        <v>42210204.720286794</v>
      </c>
      <c r="F91" s="539">
        <v>38897375</v>
      </c>
      <c r="G91" s="325">
        <f>IF(ISBLANK(F91),"-",$D$101/$F$98*F91)</f>
        <v>42424367.190772027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540">
        <v>29115508</v>
      </c>
      <c r="E92" s="329">
        <f>IF(ISBLANK(D92),"-",$D$101/$D$98*D92)</f>
        <v>42470894.002433509</v>
      </c>
      <c r="F92" s="540">
        <v>38875232</v>
      </c>
      <c r="G92" s="330">
        <f>IF(ISBLANK(F92),"-",$D$101/$F$98*F92)</f>
        <v>42400216.389780819</v>
      </c>
      <c r="I92" s="598">
        <f>ABS((F96/D96*D95)-F95)/D95</f>
        <v>2.4328566259374583E-3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540">
        <v>29005422</v>
      </c>
      <c r="E93" s="329">
        <f>IF(ISBLANK(D93),"-",$D$101/$D$98*D93)</f>
        <v>42310311.166744985</v>
      </c>
      <c r="F93" s="540">
        <v>38873044</v>
      </c>
      <c r="G93" s="330">
        <f>IF(ISBLANK(F93),"-",$D$101/$F$98*F93)</f>
        <v>42397829.994415753</v>
      </c>
      <c r="I93" s="598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541"/>
      <c r="E94" s="333" t="str">
        <f>IF(ISBLANK(D94),"-",$D$101/$D$98*D94)</f>
        <v>-</v>
      </c>
      <c r="F94" s="542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29019241.666666668</v>
      </c>
      <c r="E95" s="338">
        <f>AVERAGE(E91:E94)</f>
        <v>42330469.963155091</v>
      </c>
      <c r="F95" s="398">
        <f>AVERAGE(F91:F94)</f>
        <v>38881883.666666664</v>
      </c>
      <c r="G95" s="399">
        <f>AVERAGE(G91:G94)</f>
        <v>42407471.191656202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13.01</v>
      </c>
      <c r="E96" s="289"/>
      <c r="F96" s="341">
        <f>F43</f>
        <v>17.399999999999999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13.01</v>
      </c>
      <c r="E97" s="344"/>
      <c r="F97" s="343">
        <f>F96*$B$87</f>
        <v>17.399999999999999</v>
      </c>
    </row>
    <row r="98" spans="1:10" ht="19.5" customHeight="1" thickBot="1" x14ac:dyDescent="0.35">
      <c r="A98" s="315" t="s">
        <v>76</v>
      </c>
      <c r="B98" s="344">
        <f>(B97/B96)*(B95/B94)*(B93/B92)*(B91/B90)*B89</f>
        <v>62.5</v>
      </c>
      <c r="C98" s="402" t="s">
        <v>115</v>
      </c>
      <c r="D98" s="404">
        <f>D97*$B$83/100</f>
        <v>12.853879999999998</v>
      </c>
      <c r="E98" s="346"/>
      <c r="F98" s="345">
        <f>F97*$B$83/100</f>
        <v>17.191199999999998</v>
      </c>
    </row>
    <row r="99" spans="1:10" ht="19.5" customHeight="1" thickBot="1" x14ac:dyDescent="0.35">
      <c r="A99" s="599" t="s">
        <v>78</v>
      </c>
      <c r="B99" s="600"/>
      <c r="C99" s="402" t="s">
        <v>116</v>
      </c>
      <c r="D99" s="405">
        <f>D98/$B$98</f>
        <v>0.20566207999999997</v>
      </c>
      <c r="E99" s="346"/>
      <c r="F99" s="349">
        <f>F98/$B$98</f>
        <v>0.27505919999999995</v>
      </c>
      <c r="H99" s="287"/>
    </row>
    <row r="100" spans="1:10" ht="19.5" customHeight="1" thickBot="1" x14ac:dyDescent="0.35">
      <c r="A100" s="601"/>
      <c r="B100" s="602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18.75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18.75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42368970.577405646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2.21191223927223E-3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41821979</v>
      </c>
      <c r="E108" s="418">
        <f t="shared" ref="E108:E113" si="1">IF(ISBLANK(D108),"-",D108/$D$103*$D$100*$B$116)</f>
        <v>296.12694217052314</v>
      </c>
      <c r="F108" s="419">
        <f t="shared" ref="F108:F113" si="2">IF(ISBLANK(D108), "-", (E108/$B$56)*100)</f>
        <v>98.708980723507707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41855887</v>
      </c>
      <c r="E109" s="421">
        <f t="shared" si="1"/>
        <v>296.36703296955295</v>
      </c>
      <c r="F109" s="422">
        <f t="shared" si="2"/>
        <v>98.789010989850993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41943904</v>
      </c>
      <c r="E110" s="421">
        <f t="shared" si="1"/>
        <v>296.99025084905657</v>
      </c>
      <c r="F110" s="422">
        <f t="shared" si="2"/>
        <v>98.996750283018855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41593307</v>
      </c>
      <c r="E111" s="421">
        <f t="shared" si="1"/>
        <v>294.50779497234737</v>
      </c>
      <c r="F111" s="422">
        <f t="shared" si="2"/>
        <v>98.169264990782452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41742554</v>
      </c>
      <c r="E112" s="421">
        <f t="shared" si="1"/>
        <v>295.56456126593008</v>
      </c>
      <c r="F112" s="422">
        <f t="shared" si="2"/>
        <v>98.521520421976689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41706109</v>
      </c>
      <c r="E113" s="424">
        <f t="shared" si="1"/>
        <v>295.30650684895937</v>
      </c>
      <c r="F113" s="425">
        <f t="shared" si="2"/>
        <v>98.435502282986448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295.81051484606161</v>
      </c>
      <c r="F115" s="429">
        <f>AVERAGE(F108:F113)</f>
        <v>98.603504948687188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2.9522074121375603E-3</v>
      </c>
      <c r="F116" s="432">
        <f>STDEV(F108:F113)/F115</f>
        <v>2.9522074121375976E-3</v>
      </c>
      <c r="I116" s="289"/>
    </row>
    <row r="117" spans="1:10" ht="27" customHeight="1" thickBot="1" x14ac:dyDescent="0.45">
      <c r="A117" s="599" t="s">
        <v>78</v>
      </c>
      <c r="B117" s="603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01"/>
      <c r="B118" s="604"/>
      <c r="C118" s="289"/>
      <c r="D118" s="436"/>
      <c r="E118" s="605" t="s">
        <v>123</v>
      </c>
      <c r="F118" s="606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294.50779497234737</v>
      </c>
      <c r="F119" s="439">
        <f>MIN(F108:F113)</f>
        <v>98.169264990782452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296.99025084905657</v>
      </c>
      <c r="F120" s="441">
        <f>MAX(F108:F113)</f>
        <v>98.996750283018855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07" t="str">
        <f>B26</f>
        <v>Tenofovir DF</v>
      </c>
      <c r="D124" s="607"/>
      <c r="E124" s="289" t="s">
        <v>127</v>
      </c>
      <c r="F124" s="289"/>
      <c r="G124" s="442">
        <f>F115</f>
        <v>98.603504948687188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98.169264990782452</v>
      </c>
      <c r="E125" s="300" t="s">
        <v>130</v>
      </c>
      <c r="F125" s="442">
        <f>MAX(F108:F113)</f>
        <v>98.996750283018855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08" t="s">
        <v>26</v>
      </c>
      <c r="C127" s="608"/>
      <c r="E127" s="393" t="s">
        <v>27</v>
      </c>
      <c r="F127" s="445"/>
      <c r="G127" s="608" t="s">
        <v>28</v>
      </c>
      <c r="H127" s="608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8" zoomScale="55" zoomScaleNormal="40" zoomScalePageLayoutView="55" workbookViewId="0">
      <selection activeCell="A51" sqref="A51:H80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30" t="s">
        <v>45</v>
      </c>
      <c r="B1" s="630"/>
      <c r="C1" s="630"/>
      <c r="D1" s="630"/>
      <c r="E1" s="630"/>
      <c r="F1" s="630"/>
      <c r="G1" s="630"/>
      <c r="H1" s="630"/>
      <c r="I1" s="630"/>
    </row>
    <row r="2" spans="1:9" ht="18.7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</row>
    <row r="3" spans="1:9" ht="18.7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</row>
    <row r="4" spans="1:9" ht="18.75" customHeight="1" x14ac:dyDescent="0.25">
      <c r="A4" s="630"/>
      <c r="B4" s="630"/>
      <c r="C4" s="630"/>
      <c r="D4" s="630"/>
      <c r="E4" s="630"/>
      <c r="F4" s="630"/>
      <c r="G4" s="630"/>
      <c r="H4" s="630"/>
      <c r="I4" s="630"/>
    </row>
    <row r="5" spans="1:9" ht="18.75" customHeight="1" x14ac:dyDescent="0.25">
      <c r="A5" s="630"/>
      <c r="B5" s="630"/>
      <c r="C5" s="630"/>
      <c r="D5" s="630"/>
      <c r="E5" s="630"/>
      <c r="F5" s="630"/>
      <c r="G5" s="630"/>
      <c r="H5" s="630"/>
      <c r="I5" s="630"/>
    </row>
    <row r="6" spans="1:9" ht="18.75" customHeight="1" x14ac:dyDescent="0.25">
      <c r="A6" s="630"/>
      <c r="B6" s="630"/>
      <c r="C6" s="630"/>
      <c r="D6" s="630"/>
      <c r="E6" s="630"/>
      <c r="F6" s="630"/>
      <c r="G6" s="630"/>
      <c r="H6" s="630"/>
      <c r="I6" s="630"/>
    </row>
    <row r="7" spans="1:9" ht="18.75" customHeight="1" x14ac:dyDescent="0.25">
      <c r="A7" s="630"/>
      <c r="B7" s="630"/>
      <c r="C7" s="630"/>
      <c r="D7" s="630"/>
      <c r="E7" s="630"/>
      <c r="F7" s="630"/>
      <c r="G7" s="630"/>
      <c r="H7" s="630"/>
      <c r="I7" s="630"/>
    </row>
    <row r="8" spans="1:9" x14ac:dyDescent="0.25">
      <c r="A8" s="631" t="s">
        <v>46</v>
      </c>
      <c r="B8" s="631"/>
      <c r="C8" s="631"/>
      <c r="D8" s="631"/>
      <c r="E8" s="631"/>
      <c r="F8" s="631"/>
      <c r="G8" s="631"/>
      <c r="H8" s="631"/>
      <c r="I8" s="631"/>
    </row>
    <row r="9" spans="1:9" x14ac:dyDescent="0.25">
      <c r="A9" s="631"/>
      <c r="B9" s="631"/>
      <c r="C9" s="631"/>
      <c r="D9" s="631"/>
      <c r="E9" s="631"/>
      <c r="F9" s="631"/>
      <c r="G9" s="631"/>
      <c r="H9" s="631"/>
      <c r="I9" s="631"/>
    </row>
    <row r="10" spans="1:9" x14ac:dyDescent="0.25">
      <c r="A10" s="631"/>
      <c r="B10" s="631"/>
      <c r="C10" s="631"/>
      <c r="D10" s="631"/>
      <c r="E10" s="631"/>
      <c r="F10" s="631"/>
      <c r="G10" s="631"/>
      <c r="H10" s="631"/>
      <c r="I10" s="631"/>
    </row>
    <row r="11" spans="1:9" x14ac:dyDescent="0.25">
      <c r="A11" s="631"/>
      <c r="B11" s="631"/>
      <c r="C11" s="631"/>
      <c r="D11" s="631"/>
      <c r="E11" s="631"/>
      <c r="F11" s="631"/>
      <c r="G11" s="631"/>
      <c r="H11" s="631"/>
      <c r="I11" s="631"/>
    </row>
    <row r="12" spans="1:9" x14ac:dyDescent="0.25">
      <c r="A12" s="631"/>
      <c r="B12" s="631"/>
      <c r="C12" s="631"/>
      <c r="D12" s="631"/>
      <c r="E12" s="631"/>
      <c r="F12" s="631"/>
      <c r="G12" s="631"/>
      <c r="H12" s="631"/>
      <c r="I12" s="631"/>
    </row>
    <row r="13" spans="1:9" x14ac:dyDescent="0.25">
      <c r="A13" s="631"/>
      <c r="B13" s="631"/>
      <c r="C13" s="631"/>
      <c r="D13" s="631"/>
      <c r="E13" s="631"/>
      <c r="F13" s="631"/>
      <c r="G13" s="631"/>
      <c r="H13" s="631"/>
      <c r="I13" s="631"/>
    </row>
    <row r="14" spans="1:9" x14ac:dyDescent="0.25">
      <c r="A14" s="631"/>
      <c r="B14" s="631"/>
      <c r="C14" s="631"/>
      <c r="D14" s="631"/>
      <c r="E14" s="631"/>
      <c r="F14" s="631"/>
      <c r="G14" s="631"/>
      <c r="H14" s="631"/>
      <c r="I14" s="631"/>
    </row>
    <row r="15" spans="1:9" ht="19.5" customHeight="1" thickBot="1" x14ac:dyDescent="0.35">
      <c r="A15" s="289"/>
    </row>
    <row r="16" spans="1:9" ht="19.5" customHeight="1" thickBot="1" x14ac:dyDescent="0.35">
      <c r="A16" s="632" t="s">
        <v>31</v>
      </c>
      <c r="B16" s="633"/>
      <c r="C16" s="633"/>
      <c r="D16" s="633"/>
      <c r="E16" s="633"/>
      <c r="F16" s="633"/>
      <c r="G16" s="633"/>
      <c r="H16" s="634"/>
    </row>
    <row r="17" spans="1:14" ht="20.25" customHeight="1" x14ac:dyDescent="0.25">
      <c r="A17" s="635" t="s">
        <v>47</v>
      </c>
      <c r="B17" s="635"/>
      <c r="C17" s="635"/>
      <c r="D17" s="635"/>
      <c r="E17" s="635"/>
      <c r="F17" s="635"/>
      <c r="G17" s="635"/>
      <c r="H17" s="635"/>
    </row>
    <row r="18" spans="1:14" ht="26.25" customHeight="1" x14ac:dyDescent="0.4">
      <c r="A18" s="290" t="s">
        <v>33</v>
      </c>
      <c r="B18" s="636" t="str">
        <f>Uniformity!C14</f>
        <v>TENOFOVIR DISOPROXIL FUMARATE/  LAMIVUDINE/ EFAVIRENZ  TABLETS 300 MG/300 MG /600 MG</v>
      </c>
      <c r="C18" s="636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NDQB201612266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37" t="s">
        <v>135</v>
      </c>
      <c r="C20" s="637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37" t="s">
        <v>136</v>
      </c>
      <c r="C21" s="637"/>
      <c r="D21" s="637"/>
      <c r="E21" s="637"/>
      <c r="F21" s="637"/>
      <c r="G21" s="637"/>
      <c r="H21" s="637"/>
      <c r="I21" s="295"/>
    </row>
    <row r="22" spans="1:14" ht="26.25" customHeight="1" x14ac:dyDescent="0.4">
      <c r="A22" s="290" t="s">
        <v>37</v>
      </c>
      <c r="B22" s="296">
        <f>'TDF '!B22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36" t="s">
        <v>132</v>
      </c>
      <c r="C26" s="636"/>
    </row>
    <row r="27" spans="1:14" ht="26.25" customHeight="1" x14ac:dyDescent="0.4">
      <c r="A27" s="300" t="s">
        <v>48</v>
      </c>
      <c r="B27" s="609" t="s">
        <v>145</v>
      </c>
      <c r="C27" s="609"/>
    </row>
    <row r="28" spans="1:14" ht="27" customHeight="1" thickBot="1" x14ac:dyDescent="0.45">
      <c r="A28" s="300" t="s">
        <v>6</v>
      </c>
      <c r="B28" s="301">
        <v>98.9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98.9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613" t="s">
        <v>53</v>
      </c>
      <c r="D31" s="614"/>
      <c r="E31" s="614"/>
      <c r="F31" s="614"/>
      <c r="G31" s="614"/>
      <c r="H31" s="615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613" t="s">
        <v>55</v>
      </c>
      <c r="D32" s="614"/>
      <c r="E32" s="614"/>
      <c r="F32" s="614"/>
      <c r="G32" s="614"/>
      <c r="H32" s="615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6" t="s">
        <v>59</v>
      </c>
      <c r="E36" s="618"/>
      <c r="F36" s="616" t="s">
        <v>60</v>
      </c>
      <c r="G36" s="617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30327583</v>
      </c>
      <c r="E38" s="324">
        <f>IF(ISBLANK(D38),"-",$D$48/$D$45*D38)</f>
        <v>30912194.420887824</v>
      </c>
      <c r="F38" s="323">
        <v>43644032</v>
      </c>
      <c r="G38" s="325">
        <f>IF(ISBLANK(F38),"-",$D$48/$F$45*F38)</f>
        <v>30960797.017898474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30801107</v>
      </c>
      <c r="E39" s="329">
        <f>IF(ISBLANK(D39),"-",$D$48/$D$45*D39)</f>
        <v>31394846.333866067</v>
      </c>
      <c r="F39" s="328">
        <v>42797311</v>
      </c>
      <c r="G39" s="330">
        <f>IF(ISBLANK(F39),"-",$D$48/$F$45*F39)</f>
        <v>30360138.558758125</v>
      </c>
      <c r="I39" s="598">
        <f>ABS((F43/D43*D42)-F42)/D42</f>
        <v>5.9655951407942987E-3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29892730</v>
      </c>
      <c r="E40" s="329">
        <f>IF(ISBLANK(D40),"-",$D$48/$D$45*D40)</f>
        <v>30468958.95169444</v>
      </c>
      <c r="F40" s="328">
        <v>43797781</v>
      </c>
      <c r="G40" s="330">
        <f>IF(ISBLANK(F40),"-",$D$48/$F$45*F40)</f>
        <v>31069865.574641921</v>
      </c>
      <c r="I40" s="598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30340473.333333332</v>
      </c>
      <c r="E42" s="338">
        <f>AVERAGE(E38:E41)</f>
        <v>30925333.235482778</v>
      </c>
      <c r="F42" s="337">
        <f>AVERAGE(F38:F41)</f>
        <v>43413041.333333336</v>
      </c>
      <c r="G42" s="339">
        <f>AVERAGE(G38:G41)</f>
        <v>30796933.717099506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14.88</v>
      </c>
      <c r="E43" s="289"/>
      <c r="F43" s="341">
        <v>21.38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14.88</v>
      </c>
      <c r="E44" s="344"/>
      <c r="F44" s="343">
        <f>F43*$B$34</f>
        <v>21.38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14.716320000000001</v>
      </c>
      <c r="E45" s="346"/>
      <c r="F45" s="345">
        <f>F44*$B$30/100</f>
        <v>21.144819999999999</v>
      </c>
      <c r="H45" s="287"/>
    </row>
    <row r="46" spans="1:14" ht="19.5" customHeight="1" thickBot="1" x14ac:dyDescent="0.35">
      <c r="A46" s="599" t="s">
        <v>78</v>
      </c>
      <c r="B46" s="603"/>
      <c r="C46" s="342" t="s">
        <v>79</v>
      </c>
      <c r="D46" s="347">
        <f>D45/$B$45</f>
        <v>0.11773056000000001</v>
      </c>
      <c r="E46" s="348"/>
      <c r="F46" s="349">
        <f>F45/$B$45</f>
        <v>0.16915855999999999</v>
      </c>
      <c r="H46" s="287"/>
    </row>
    <row r="47" spans="1:14" ht="27" customHeight="1" thickBot="1" x14ac:dyDescent="0.45">
      <c r="A47" s="601"/>
      <c r="B47" s="604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30861133.476291139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1.2514148437375267E-2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Lamivudine and Tenofovir Disoproxil Fumarate</v>
      </c>
      <c r="H56" s="344"/>
    </row>
    <row r="57" spans="1:12" ht="18.75" x14ac:dyDescent="0.3">
      <c r="A57" s="364" t="s">
        <v>88</v>
      </c>
      <c r="B57" s="366">
        <f>Efavirenz!B57</f>
        <v>1888.6790000000001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19" t="s">
        <v>94</v>
      </c>
      <c r="D60" s="622">
        <f>'TDF '!D60:D63</f>
        <v>1865.16</v>
      </c>
      <c r="E60" s="369">
        <v>1</v>
      </c>
      <c r="F60" s="370">
        <v>39858878</v>
      </c>
      <c r="G60" s="371">
        <f>IF(ISBLANK(F60),"-",(F60/$D$50*$D$47*$B$68)*($B$57/$D$60))</f>
        <v>313.88206177841755</v>
      </c>
      <c r="H60" s="372">
        <f t="shared" ref="H60:H71" si="0">IF(ISBLANK(F60),"-",(G60/$B$56)*100)</f>
        <v>104.62735392613918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0"/>
      <c r="D61" s="623"/>
      <c r="E61" s="373">
        <v>2</v>
      </c>
      <c r="F61" s="328">
        <v>39563350</v>
      </c>
      <c r="G61" s="374">
        <f>IF(ISBLANK(F61),"-",(F61/$D$50*$D$47*$B$68)*($B$57/$D$60))</f>
        <v>311.55482773150692</v>
      </c>
      <c r="H61" s="375">
        <f t="shared" si="0"/>
        <v>103.85160924383563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0"/>
      <c r="D62" s="623"/>
      <c r="E62" s="373">
        <v>3</v>
      </c>
      <c r="F62" s="376">
        <v>38261386</v>
      </c>
      <c r="G62" s="374">
        <f>IF(ISBLANK(F62),"-",(F62/$D$50*$D$47*$B$68)*($B$57/$D$60))</f>
        <v>301.30207689689308</v>
      </c>
      <c r="H62" s="375">
        <f t="shared" si="0"/>
        <v>100.43402563229769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1"/>
      <c r="D63" s="624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19" t="s">
        <v>99</v>
      </c>
      <c r="D64" s="622">
        <f>'TDF '!D64:D67</f>
        <v>1945.16</v>
      </c>
      <c r="E64" s="369">
        <v>1</v>
      </c>
      <c r="F64" s="370"/>
      <c r="G64" s="371" t="str">
        <f>IF(ISBLANK(F64),"-",(F64/$D$50*$D$47*$B$68)*($B$57/$D$64))</f>
        <v>-</v>
      </c>
      <c r="H64" s="372" t="str">
        <f t="shared" si="0"/>
        <v>-</v>
      </c>
    </row>
    <row r="65" spans="1:8" ht="26.25" customHeight="1" x14ac:dyDescent="0.4">
      <c r="A65" s="315" t="s">
        <v>100</v>
      </c>
      <c r="B65" s="316">
        <v>1</v>
      </c>
      <c r="C65" s="620"/>
      <c r="D65" s="623"/>
      <c r="E65" s="373">
        <v>2</v>
      </c>
      <c r="F65" s="328"/>
      <c r="G65" s="374" t="str">
        <f>IF(ISBLANK(F65),"-",(F65/$D$50*$D$47*$B$68)*($B$57/$D$64))</f>
        <v>-</v>
      </c>
      <c r="H65" s="375" t="str">
        <f t="shared" si="0"/>
        <v>-</v>
      </c>
    </row>
    <row r="66" spans="1:8" ht="26.25" customHeight="1" x14ac:dyDescent="0.4">
      <c r="A66" s="315" t="s">
        <v>101</v>
      </c>
      <c r="B66" s="316">
        <v>1</v>
      </c>
      <c r="C66" s="620"/>
      <c r="D66" s="623"/>
      <c r="E66" s="373">
        <v>3</v>
      </c>
      <c r="F66" s="328"/>
      <c r="G66" s="374" t="str">
        <f>IF(ISBLANK(F66),"-",(F66/$D$50*$D$47*$B$68)*($B$57/$D$64))</f>
        <v>-</v>
      </c>
      <c r="H66" s="375" t="str">
        <f t="shared" si="0"/>
        <v>-</v>
      </c>
    </row>
    <row r="67" spans="1:8" ht="27" customHeight="1" thickBot="1" x14ac:dyDescent="0.45">
      <c r="A67" s="315" t="s">
        <v>102</v>
      </c>
      <c r="B67" s="316">
        <v>1</v>
      </c>
      <c r="C67" s="621"/>
      <c r="D67" s="624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19" t="s">
        <v>104</v>
      </c>
      <c r="D68" s="622">
        <f>'TDF '!D68:D71</f>
        <v>1891.98</v>
      </c>
      <c r="E68" s="369">
        <v>1</v>
      </c>
      <c r="F68" s="370">
        <v>39505617</v>
      </c>
      <c r="G68" s="371">
        <f>IF(ISBLANK(F68),"-",(F68/$D$50*$D$47*$B$68)*($B$57/$D$68))</f>
        <v>306.69015012354117</v>
      </c>
      <c r="H68" s="375">
        <f t="shared" si="0"/>
        <v>102.23005004118039</v>
      </c>
    </row>
    <row r="69" spans="1:8" ht="27" customHeight="1" thickBot="1" x14ac:dyDescent="0.45">
      <c r="A69" s="360" t="s">
        <v>105</v>
      </c>
      <c r="B69" s="382">
        <f>(D47*B68)/B56*B57</f>
        <v>1510.9432000000002</v>
      </c>
      <c r="C69" s="620"/>
      <c r="D69" s="623"/>
      <c r="E69" s="373">
        <v>2</v>
      </c>
      <c r="F69" s="328">
        <v>38904619</v>
      </c>
      <c r="G69" s="374">
        <f>IF(ISBLANK(F69),"-",(F69/$D$50*$D$47*$B$68)*($B$57/$D$68))</f>
        <v>302.02448025578678</v>
      </c>
      <c r="H69" s="375">
        <f t="shared" si="0"/>
        <v>100.67482675192893</v>
      </c>
    </row>
    <row r="70" spans="1:8" ht="26.25" customHeight="1" x14ac:dyDescent="0.4">
      <c r="A70" s="626" t="s">
        <v>78</v>
      </c>
      <c r="B70" s="627"/>
      <c r="C70" s="620"/>
      <c r="D70" s="623"/>
      <c r="E70" s="373">
        <v>3</v>
      </c>
      <c r="F70" s="328">
        <v>39055529</v>
      </c>
      <c r="G70" s="374">
        <f>IF(ISBLANK(F70),"-",(F70/$D$50*$D$47*$B$68)*($B$57/$D$68))</f>
        <v>303.19602531873676</v>
      </c>
      <c r="H70" s="375">
        <f t="shared" si="0"/>
        <v>101.06534177291225</v>
      </c>
    </row>
    <row r="71" spans="1:8" ht="27" customHeight="1" thickBot="1" x14ac:dyDescent="0.45">
      <c r="A71" s="628"/>
      <c r="B71" s="629"/>
      <c r="C71" s="625"/>
      <c r="D71" s="624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306.44160368414703</v>
      </c>
      <c r="H72" s="385">
        <f>AVERAGE(H60:H71)</f>
        <v>102.14720122804901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1.7145450321090199E-2</v>
      </c>
      <c r="H73" s="387">
        <f>STDEV(H60:H71)/H72</f>
        <v>1.7145450321090164E-2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6</v>
      </c>
      <c r="H74" s="389">
        <f>COUNT(H60:H71)</f>
        <v>6</v>
      </c>
    </row>
    <row r="76" spans="1:8" ht="26.25" customHeight="1" x14ac:dyDescent="0.4">
      <c r="A76" s="299" t="s">
        <v>106</v>
      </c>
      <c r="B76" s="300" t="s">
        <v>107</v>
      </c>
      <c r="C76" s="607" t="str">
        <f>B26</f>
        <v>Lamivudine</v>
      </c>
      <c r="D76" s="607"/>
      <c r="E76" s="289" t="s">
        <v>108</v>
      </c>
      <c r="F76" s="289"/>
      <c r="G76" s="390">
        <f>H72</f>
        <v>102.14720122804901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09" t="str">
        <f>B26</f>
        <v>Lamivudine</v>
      </c>
      <c r="C79" s="609"/>
    </row>
    <row r="80" spans="1:8" ht="26.25" customHeight="1" x14ac:dyDescent="0.4">
      <c r="A80" s="300" t="s">
        <v>48</v>
      </c>
      <c r="B80" s="609" t="str">
        <f>B27</f>
        <v>L82 03</v>
      </c>
      <c r="C80" s="609"/>
    </row>
    <row r="81" spans="1:12" ht="27" customHeight="1" thickBot="1" x14ac:dyDescent="0.45">
      <c r="A81" s="300" t="s">
        <v>6</v>
      </c>
      <c r="B81" s="301">
        <f>B28</f>
        <v>98.9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98.9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613" t="s">
        <v>111</v>
      </c>
      <c r="D84" s="614"/>
      <c r="E84" s="614"/>
      <c r="F84" s="614"/>
      <c r="G84" s="614"/>
      <c r="H84" s="615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613" t="s">
        <v>112</v>
      </c>
      <c r="D85" s="614"/>
      <c r="E85" s="614"/>
      <c r="F85" s="614"/>
      <c r="G85" s="614"/>
      <c r="H85" s="615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6" t="s">
        <v>60</v>
      </c>
      <c r="G89" s="617"/>
    </row>
    <row r="90" spans="1:12" ht="27" customHeight="1" thickBot="1" x14ac:dyDescent="0.45">
      <c r="A90" s="315" t="s">
        <v>61</v>
      </c>
      <c r="B90" s="316">
        <v>3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132">
        <v>93287256</v>
      </c>
      <c r="E91" s="324">
        <f>IF(ISBLANK(D91),"-",$D$101/$D$98*D91)</f>
        <v>158475855.37688771</v>
      </c>
      <c r="F91" s="132">
        <v>132667504</v>
      </c>
      <c r="G91" s="325">
        <f>IF(ISBLANK(F91),"-",$D$101/$F$98*F91)</f>
        <v>156855797.30638522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137">
        <v>93315234</v>
      </c>
      <c r="E92" s="329">
        <f>IF(ISBLANK(D92),"-",$D$101/$D$98*D92)</f>
        <v>158523384.24279985</v>
      </c>
      <c r="F92" s="137">
        <v>128263879</v>
      </c>
      <c r="G92" s="330">
        <f>IF(ISBLANK(F92),"-",$D$101/$F$98*F92)</f>
        <v>151649291.64684308</v>
      </c>
      <c r="I92" s="598">
        <f>ABS((F96/D96*D95)-F95)/D95</f>
        <v>3.6731702692893393E-2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137">
        <v>92947629</v>
      </c>
      <c r="E93" s="329">
        <f>IF(ISBLANK(D93),"-",$D$101/$D$98*D93)</f>
        <v>157898898.97746179</v>
      </c>
      <c r="F93" s="137"/>
      <c r="G93" s="330" t="str">
        <f>IF(ISBLANK(F93),"-",$D$101/$F$98*F93)</f>
        <v>-</v>
      </c>
      <c r="I93" s="598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142"/>
      <c r="E94" s="333" t="str">
        <f>IF(ISBLANK(D94),"-",$D$101/$D$98*D94)</f>
        <v>-</v>
      </c>
      <c r="F94" s="208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93183373</v>
      </c>
      <c r="E95" s="338">
        <f>AVERAGE(E91:E94)</f>
        <v>158299379.53238311</v>
      </c>
      <c r="F95" s="398">
        <f>AVERAGE(F91:F94)</f>
        <v>130465691.5</v>
      </c>
      <c r="G95" s="399">
        <f>AVERAGE(G91:G94)</f>
        <v>154252544.47661415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14.88</v>
      </c>
      <c r="E96" s="289"/>
      <c r="F96" s="341">
        <f>F43</f>
        <v>21.38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14.88</v>
      </c>
      <c r="E97" s="344"/>
      <c r="F97" s="343">
        <f>F96*$B$87</f>
        <v>21.38</v>
      </c>
    </row>
    <row r="98" spans="1:10" ht="19.5" customHeight="1" thickBot="1" x14ac:dyDescent="0.35">
      <c r="A98" s="315" t="s">
        <v>76</v>
      </c>
      <c r="B98" s="344">
        <f>(B97/B96)*(B95/B94)*(B93/B92)*(B91/B90)*B89</f>
        <v>83.333333333333343</v>
      </c>
      <c r="C98" s="402" t="s">
        <v>115</v>
      </c>
      <c r="D98" s="404">
        <f>D97*$B$83/100</f>
        <v>14.716320000000001</v>
      </c>
      <c r="E98" s="346"/>
      <c r="F98" s="345">
        <f>F97*$B$83/100</f>
        <v>21.144819999999999</v>
      </c>
    </row>
    <row r="99" spans="1:10" ht="19.5" customHeight="1" thickBot="1" x14ac:dyDescent="0.35">
      <c r="A99" s="599" t="s">
        <v>78</v>
      </c>
      <c r="B99" s="600"/>
      <c r="C99" s="402" t="s">
        <v>116</v>
      </c>
      <c r="D99" s="405">
        <f>D98/$B$98</f>
        <v>0.17659584</v>
      </c>
      <c r="E99" s="346"/>
      <c r="F99" s="349">
        <f>F98/$B$98</f>
        <v>0.25373783999999994</v>
      </c>
      <c r="H99" s="287"/>
    </row>
    <row r="100" spans="1:10" ht="19.5" customHeight="1" thickBot="1" x14ac:dyDescent="0.35">
      <c r="A100" s="601"/>
      <c r="B100" s="602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25.000000000000004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25.000000000000004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156680645.51007554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1.8456037719967299E-2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5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131651891</v>
      </c>
      <c r="E108" s="418">
        <f t="shared" ref="E108:E113" si="1">IF(ISBLANK(D108),"-",D108/$D$103*$D$100*$B$116)</f>
        <v>252.07687376715708</v>
      </c>
      <c r="F108" s="419">
        <f t="shared" ref="F108:F113" si="2">IF(ISBLANK(D108), "-", (E108/$B$56)*100)</f>
        <v>84.025624589052356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131298108</v>
      </c>
      <c r="E109" s="421">
        <f t="shared" si="1"/>
        <v>251.39947740046176</v>
      </c>
      <c r="F109" s="422">
        <f t="shared" si="2"/>
        <v>83.799825800153911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131438563</v>
      </c>
      <c r="E110" s="421">
        <f t="shared" si="1"/>
        <v>251.66840978750182</v>
      </c>
      <c r="F110" s="422">
        <f t="shared" si="2"/>
        <v>83.889469929167277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130255873</v>
      </c>
      <c r="E111" s="421">
        <f t="shared" si="1"/>
        <v>249.40388631145333</v>
      </c>
      <c r="F111" s="422">
        <f t="shared" si="2"/>
        <v>83.13462877048444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130520213</v>
      </c>
      <c r="E112" s="421">
        <f t="shared" si="1"/>
        <v>249.91002412918974</v>
      </c>
      <c r="F112" s="422">
        <f t="shared" si="2"/>
        <v>83.303341376396574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130498736</v>
      </c>
      <c r="E113" s="424">
        <f t="shared" si="1"/>
        <v>249.86890162820035</v>
      </c>
      <c r="F113" s="425">
        <f t="shared" si="2"/>
        <v>83.289633876066787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250.72126217066068</v>
      </c>
      <c r="F115" s="429">
        <f>AVERAGE(F108:F113)</f>
        <v>83.573754056886884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4.4823464870817117E-3</v>
      </c>
      <c r="F116" s="432">
        <f>STDEV(F108:F113)/F115</f>
        <v>4.4823464870817073E-3</v>
      </c>
      <c r="I116" s="289"/>
    </row>
    <row r="117" spans="1:10" ht="27" customHeight="1" thickBot="1" x14ac:dyDescent="0.45">
      <c r="A117" s="599" t="s">
        <v>78</v>
      </c>
      <c r="B117" s="603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01"/>
      <c r="B118" s="604"/>
      <c r="C118" s="289"/>
      <c r="D118" s="436"/>
      <c r="E118" s="605" t="s">
        <v>123</v>
      </c>
      <c r="F118" s="606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249.40388631145333</v>
      </c>
      <c r="F119" s="439">
        <f>MIN(F108:F113)</f>
        <v>83.13462877048444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252.07687376715708</v>
      </c>
      <c r="F120" s="441">
        <f>MAX(F108:F113)</f>
        <v>84.025624589052356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07" t="str">
        <f>B26</f>
        <v>Lamivudine</v>
      </c>
      <c r="D124" s="607"/>
      <c r="E124" s="289" t="s">
        <v>127</v>
      </c>
      <c r="F124" s="289"/>
      <c r="G124" s="442">
        <f>F115</f>
        <v>83.573754056886884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83.13462877048444</v>
      </c>
      <c r="E125" s="300" t="s">
        <v>130</v>
      </c>
      <c r="F125" s="442">
        <f>MAX(F108:F113)</f>
        <v>84.025624589052356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08" t="s">
        <v>26</v>
      </c>
      <c r="C127" s="608"/>
      <c r="E127" s="393" t="s">
        <v>27</v>
      </c>
      <c r="F127" s="445"/>
      <c r="G127" s="608" t="s">
        <v>28</v>
      </c>
      <c r="H127" s="608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2016-12-19T17:18:21Z</cp:lastPrinted>
  <dcterms:created xsi:type="dcterms:W3CDTF">2005-07-05T10:19:27Z</dcterms:created>
  <dcterms:modified xsi:type="dcterms:W3CDTF">2016-12-19T17:18:46Z</dcterms:modified>
</cp:coreProperties>
</file>