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wena\Google Drive\My Documents\NQCL\Wet Chemistry\Worksheets\Previous analysts\Michael\2017\"/>
    </mc:Choice>
  </mc:AlternateContent>
  <bookViews>
    <workbookView xWindow="0" yWindow="0" windowWidth="20490" windowHeight="7650" activeTab="1"/>
  </bookViews>
  <sheets>
    <sheet name="Abacavir" sheetId="5" r:id="rId1"/>
    <sheet name="SST" sheetId="4" r:id="rId2"/>
    <sheet name="Uniformity" sheetId="2" r:id="rId3"/>
  </sheets>
  <definedNames>
    <definedName name="_xlnm.Print_Area" localSheetId="2">Uniformity!$A$1:$F$54</definedName>
  </definedNames>
  <calcPr calcId="162913"/>
</workbook>
</file>

<file path=xl/calcChain.xml><?xml version="1.0" encoding="utf-8"?>
<calcChain xmlns="http://schemas.openxmlformats.org/spreadsheetml/2006/main">
  <c r="C124" i="5" l="1"/>
  <c r="B116" i="5"/>
  <c r="D100" i="5"/>
  <c r="D101" i="5" s="1"/>
  <c r="B98" i="5"/>
  <c r="F95" i="5"/>
  <c r="I92" i="5" s="1"/>
  <c r="D95" i="5"/>
  <c r="G94" i="5"/>
  <c r="E94" i="5"/>
  <c r="B87" i="5"/>
  <c r="F97" i="5" s="1"/>
  <c r="B81" i="5"/>
  <c r="B83" i="5" s="1"/>
  <c r="B80" i="5"/>
  <c r="B79" i="5"/>
  <c r="C76" i="5"/>
  <c r="H71" i="5"/>
  <c r="G71" i="5"/>
  <c r="B68" i="5"/>
  <c r="H67" i="5"/>
  <c r="G67" i="5"/>
  <c r="H63" i="5"/>
  <c r="G63" i="5"/>
  <c r="C56" i="5"/>
  <c r="B55" i="5"/>
  <c r="B45" i="5"/>
  <c r="D48" i="5" s="1"/>
  <c r="F44" i="5"/>
  <c r="F45" i="5" s="1"/>
  <c r="F46" i="5" s="1"/>
  <c r="F42" i="5"/>
  <c r="D42" i="5"/>
  <c r="G41" i="5"/>
  <c r="E41" i="5"/>
  <c r="B34" i="5"/>
  <c r="D44" i="5" s="1"/>
  <c r="D45" i="5" s="1"/>
  <c r="D46" i="5" s="1"/>
  <c r="B30" i="5"/>
  <c r="B53" i="4"/>
  <c r="E51" i="4"/>
  <c r="D51" i="4"/>
  <c r="C51" i="4"/>
  <c r="B51" i="4"/>
  <c r="B52" i="4" s="1"/>
  <c r="B32" i="4"/>
  <c r="E30" i="4"/>
  <c r="D30" i="4"/>
  <c r="C30" i="4"/>
  <c r="B30" i="4"/>
  <c r="B31" i="4" s="1"/>
  <c r="B21" i="4"/>
  <c r="C46" i="2"/>
  <c r="C49" i="2" s="1"/>
  <c r="C45" i="2"/>
  <c r="D32" i="2"/>
  <c r="D29" i="2"/>
  <c r="C19" i="2"/>
  <c r="D24" i="2" l="1"/>
  <c r="D36" i="2"/>
  <c r="D49" i="2"/>
  <c r="I39" i="5"/>
  <c r="D28" i="2"/>
  <c r="D40" i="2"/>
  <c r="F98" i="5"/>
  <c r="F99" i="5" s="1"/>
  <c r="B57" i="5"/>
  <c r="B69" i="5" s="1"/>
  <c r="D102" i="5"/>
  <c r="G93" i="5"/>
  <c r="G39" i="5"/>
  <c r="E39" i="5"/>
  <c r="E40" i="5"/>
  <c r="G38" i="5"/>
  <c r="E38" i="5"/>
  <c r="G40" i="5"/>
  <c r="D49" i="5"/>
  <c r="D97" i="5"/>
  <c r="D98" i="5" s="1"/>
  <c r="D99" i="5" s="1"/>
  <c r="D25" i="2"/>
  <c r="D33" i="2"/>
  <c r="D37" i="2"/>
  <c r="D41" i="2"/>
  <c r="C50" i="2"/>
  <c r="D26" i="2"/>
  <c r="D30" i="2"/>
  <c r="D34" i="2"/>
  <c r="D38" i="2"/>
  <c r="D42" i="2"/>
  <c r="B49" i="2"/>
  <c r="D50" i="2"/>
  <c r="D27" i="2"/>
  <c r="D31" i="2"/>
  <c r="D35" i="2"/>
  <c r="D39" i="2"/>
  <c r="D43" i="2"/>
  <c r="G91" i="5" l="1"/>
  <c r="E93" i="5"/>
  <c r="G92" i="5"/>
  <c r="G95" i="5" s="1"/>
  <c r="E92" i="5"/>
  <c r="G42" i="5"/>
  <c r="E91" i="5"/>
  <c r="D50" i="5"/>
  <c r="E42" i="5"/>
  <c r="D52" i="5"/>
  <c r="D51" i="5" l="1"/>
  <c r="G65" i="5"/>
  <c r="H65" i="5" s="1"/>
  <c r="G68" i="5"/>
  <c r="H68" i="5" s="1"/>
  <c r="G69" i="5"/>
  <c r="H69" i="5" s="1"/>
  <c r="G66" i="5"/>
  <c r="H66" i="5" s="1"/>
  <c r="G64" i="5"/>
  <c r="H64" i="5" s="1"/>
  <c r="G62" i="5"/>
  <c r="H62" i="5" s="1"/>
  <c r="G60" i="5"/>
  <c r="G70" i="5"/>
  <c r="H70" i="5" s="1"/>
  <c r="G61" i="5"/>
  <c r="H61" i="5" s="1"/>
  <c r="D103" i="5"/>
  <c r="E95" i="5"/>
  <c r="D105" i="5"/>
  <c r="E113" i="5" l="1"/>
  <c r="F113" i="5" s="1"/>
  <c r="E111" i="5"/>
  <c r="F111" i="5" s="1"/>
  <c r="E109" i="5"/>
  <c r="F109" i="5" s="1"/>
  <c r="D104" i="5"/>
  <c r="E112" i="5"/>
  <c r="F112" i="5" s="1"/>
  <c r="E110" i="5"/>
  <c r="F110" i="5" s="1"/>
  <c r="E108" i="5"/>
  <c r="G72" i="5"/>
  <c r="G73" i="5" s="1"/>
  <c r="H60" i="5"/>
  <c r="G74" i="5"/>
  <c r="E120" i="5" l="1"/>
  <c r="E117" i="5"/>
  <c r="F108" i="5"/>
  <c r="E115" i="5"/>
  <c r="E116" i="5" s="1"/>
  <c r="E119" i="5"/>
  <c r="H74" i="5"/>
  <c r="H72" i="5"/>
  <c r="G76" i="5" l="1"/>
  <c r="H73" i="5"/>
  <c r="F125" i="5"/>
  <c r="F120" i="5"/>
  <c r="F117" i="5"/>
  <c r="D125" i="5"/>
  <c r="F115" i="5"/>
  <c r="F119" i="5"/>
  <c r="G124" i="5" l="1"/>
  <c r="F116" i="5"/>
</calcChain>
</file>

<file path=xl/sharedStrings.xml><?xml version="1.0" encoding="utf-8"?>
<sst xmlns="http://schemas.openxmlformats.org/spreadsheetml/2006/main" count="239" uniqueCount="134">
  <si>
    <t>HPLC System Suitability Report</t>
  </si>
  <si>
    <t>Analysis Data</t>
  </si>
  <si>
    <t>Assay</t>
  </si>
  <si>
    <t>Sample(s)</t>
  </si>
  <si>
    <t>Reference Substance:</t>
  </si>
  <si>
    <t>ABACAVIR SULFATE 300MG TABLETS</t>
  </si>
  <si>
    <t>% age Purity:</t>
  </si>
  <si>
    <t>NDQB201612271</t>
  </si>
  <si>
    <t>Weight (mg):</t>
  </si>
  <si>
    <t xml:space="preserve">Abacavir Sulfate </t>
  </si>
  <si>
    <t>Standard Conc (mg/mL):</t>
  </si>
  <si>
    <t>Abacavir Sulfate 300mg</t>
  </si>
  <si>
    <t>2016-12-15 08:13:51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</si>
  <si>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</si>
  <si>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</si>
  <si>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</si>
  <si>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</si>
  <si>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</si>
  <si>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</si>
  <si>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</si>
  <si>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</si>
  <si>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</si>
  <si>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</si>
  <si>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</si>
  <si>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</si>
  <si>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</si>
  <si>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</si>
  <si>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</si>
  <si>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</si>
  <si>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</si>
  <si>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</si>
  <si>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</si>
  <si>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</si>
  <si>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</si>
  <si>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</si>
  <si>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</si>
  <si>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</si>
  <si>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</si>
  <si>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</si>
  <si>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</si>
  <si>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</si>
  <si>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</si>
  <si>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</si>
  <si>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</si>
  <si>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</si>
  <si>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</si>
  <si>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</si>
  <si>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</si>
  <si>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</si>
  <si>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</si>
  <si>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</si>
  <si>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</si>
  <si>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</si>
  <si>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</si>
  <si>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</si>
  <si>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</si>
  <si>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</si>
  <si>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</si>
  <si>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</si>
  <si>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</si>
  <si>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</si>
  <si>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</si>
  <si>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</si>
  <si>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</si>
  <si>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</si>
  <si>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</si>
  <si>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</si>
  <si>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</si>
  <si>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</si>
  <si>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</si>
  <si>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</si>
  <si>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</si>
  <si>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</si>
  <si>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</si>
  <si>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</si>
  <si>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</si>
  <si>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</si>
  <si>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</si>
  <si>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</si>
  <si>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</si>
  <si>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</si>
  <si>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</si>
  <si>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</si>
  <si>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</si>
  <si>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</si>
  <si>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</si>
  <si>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</si>
  <si>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</si>
  <si>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</si>
  <si>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</si>
  <si>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</si>
  <si>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</si>
  <si>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</si>
  <si>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</si>
  <si>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</si>
  <si>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</si>
  <si>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</si>
  <si>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</si>
  <si>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</si>
  <si>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</si>
  <si>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</si>
  <si>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</si>
  <si>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</si>
  <si>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</si>
  <si>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</si>
  <si>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</si>
  <si>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</si>
  <si>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</si>
  <si>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</si>
  <si>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</si>
  <si>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</si>
  <si>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</si>
  <si>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</si>
  <si>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</si>
  <si>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</si>
  <si>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</si>
  <si>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</si>
  <si>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</si>
  <si>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</si>
  <si>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</si>
  <si>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</si>
  <si>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</si>
  <si>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</si>
  <si>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</si>
  <si>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</si>
  <si>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</si>
  <si>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</si>
  <si>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</si>
  <si>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</si>
  <si>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</si>
  <si>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</si>
  <si>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Abacavir</t>
  </si>
  <si>
    <t>2016-12-15 08:08:16</t>
  </si>
  <si>
    <t>A12-4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</si>
</sst>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25" fillId="2" borderId="0"/>
    <xf numFmtId="0" fontId="25" fillId="2" borderId="0"/>
  </cellStyleXfs>
  <cellXfs count="308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2" fillId="2" borderId="0" xfId="2" applyFont="1" applyFill="1"/>
    <xf numFmtId="0" fontId="11" fillId="2" borderId="0" xfId="2" applyFont="1" applyFill="1"/>
    <xf numFmtId="0" fontId="25" fillId="2" borderId="0" xfId="2" applyFill="1"/>
    <xf numFmtId="0" fontId="12" fillId="2" borderId="0" xfId="2" applyFont="1" applyFill="1"/>
    <xf numFmtId="0" fontId="13" fillId="2" borderId="0" xfId="2" applyFont="1" applyFill="1" applyAlignment="1" applyProtection="1">
      <alignment horizontal="right"/>
      <protection locked="0"/>
    </xf>
    <xf numFmtId="0" fontId="13" fillId="2" borderId="0" xfId="2" applyFont="1" applyFill="1" applyAlignment="1" applyProtection="1">
      <alignment horizontal="left"/>
      <protection locked="0"/>
    </xf>
    <xf numFmtId="0" fontId="14" fillId="2" borderId="0" xfId="2" applyFont="1" applyFill="1"/>
    <xf numFmtId="0" fontId="14" fillId="3" borderId="0" xfId="2" applyFont="1" applyFill="1" applyAlignment="1" applyProtection="1">
      <alignment horizontal="left"/>
      <protection locked="0"/>
    </xf>
    <xf numFmtId="0" fontId="11" fillId="3" borderId="0" xfId="2" applyFont="1" applyFill="1" applyProtection="1">
      <protection locked="0"/>
    </xf>
    <xf numFmtId="168" fontId="14" fillId="3" borderId="0" xfId="2" applyNumberFormat="1" applyFont="1" applyFill="1" applyAlignment="1" applyProtection="1">
      <alignment horizontal="center"/>
      <protection locked="0"/>
    </xf>
    <xf numFmtId="169" fontId="11" fillId="2" borderId="0" xfId="2" applyNumberFormat="1" applyFont="1" applyFill="1" applyAlignment="1">
      <alignment horizontal="left"/>
    </xf>
    <xf numFmtId="0" fontId="3" fillId="2" borderId="0" xfId="2" applyFont="1" applyFill="1" applyAlignment="1">
      <alignment horizontal="left"/>
    </xf>
    <xf numFmtId="0" fontId="12" fillId="2" borderId="0" xfId="2" applyFont="1" applyFill="1" applyAlignment="1">
      <alignment horizontal="right"/>
    </xf>
    <xf numFmtId="0" fontId="11" fillId="2" borderId="0" xfId="2" applyFont="1" applyFill="1" applyAlignment="1">
      <alignment horizontal="right"/>
    </xf>
    <xf numFmtId="0" fontId="13" fillId="3" borderId="0" xfId="2" applyFont="1" applyFill="1" applyAlignment="1" applyProtection="1">
      <alignment horizontal="center"/>
      <protection locked="0"/>
    </xf>
    <xf numFmtId="0" fontId="14" fillId="3" borderId="0" xfId="2" applyFont="1" applyFill="1" applyAlignment="1" applyProtection="1">
      <alignment horizontal="center"/>
      <protection locked="0"/>
    </xf>
    <xf numFmtId="0" fontId="5" fillId="2" borderId="1" xfId="2" applyFont="1" applyFill="1" applyBorder="1" applyAlignment="1">
      <alignment horizontal="center"/>
    </xf>
    <xf numFmtId="0" fontId="15" fillId="2" borderId="0" xfId="2" applyFont="1" applyFill="1" applyAlignment="1">
      <alignment vertical="center" wrapText="1"/>
    </xf>
    <xf numFmtId="0" fontId="12" fillId="2" borderId="0" xfId="2" applyFont="1" applyFill="1" applyAlignment="1">
      <alignment horizontal="center"/>
    </xf>
    <xf numFmtId="0" fontId="16" fillId="2" borderId="0" xfId="2" applyFont="1" applyFill="1"/>
    <xf numFmtId="0" fontId="17" fillId="2" borderId="0" xfId="2" applyFont="1" applyFill="1"/>
    <xf numFmtId="2" fontId="13" fillId="3" borderId="0" xfId="2" applyNumberFormat="1" applyFont="1" applyFill="1" applyAlignment="1" applyProtection="1">
      <alignment horizontal="center"/>
      <protection locked="0"/>
    </xf>
    <xf numFmtId="0" fontId="12" fillId="2" borderId="0" xfId="2" applyFont="1" applyFill="1" applyAlignment="1">
      <alignment vertical="center" wrapText="1"/>
    </xf>
    <xf numFmtId="0" fontId="18" fillId="2" borderId="0" xfId="2" applyFont="1" applyFill="1"/>
    <xf numFmtId="2" fontId="12" fillId="2" borderId="0" xfId="2" applyNumberFormat="1" applyFont="1" applyFill="1" applyAlignment="1">
      <alignment horizontal="center"/>
    </xf>
    <xf numFmtId="0" fontId="19" fillId="2" borderId="0" xfId="2" applyFont="1" applyFill="1" applyAlignment="1">
      <alignment horizontal="left" vertical="center" wrapText="1"/>
    </xf>
    <xf numFmtId="170" fontId="12" fillId="2" borderId="0" xfId="2" applyNumberFormat="1" applyFont="1" applyFill="1" applyAlignment="1">
      <alignment horizontal="center"/>
    </xf>
    <xf numFmtId="0" fontId="11" fillId="2" borderId="21" xfId="2" applyFont="1" applyFill="1" applyBorder="1" applyAlignment="1">
      <alignment horizontal="right"/>
    </xf>
    <xf numFmtId="0" fontId="13" fillId="3" borderId="22" xfId="2" applyFont="1" applyFill="1" applyBorder="1" applyAlignment="1" applyProtection="1">
      <alignment horizontal="center"/>
      <protection locked="0"/>
    </xf>
    <xf numFmtId="0" fontId="11" fillId="2" borderId="23" xfId="2" applyFont="1" applyFill="1" applyBorder="1" applyAlignment="1">
      <alignment horizontal="right"/>
    </xf>
    <xf numFmtId="0" fontId="13" fillId="3" borderId="24" xfId="2" applyFont="1" applyFill="1" applyBorder="1" applyAlignment="1" applyProtection="1">
      <alignment horizontal="center"/>
      <protection locked="0"/>
    </xf>
    <xf numFmtId="0" fontId="12" fillId="2" borderId="22" xfId="2" applyFont="1" applyFill="1" applyBorder="1" applyAlignment="1">
      <alignment horizontal="center"/>
    </xf>
    <xf numFmtId="0" fontId="12" fillId="2" borderId="25" xfId="2" applyFont="1" applyFill="1" applyBorder="1" applyAlignment="1">
      <alignment horizontal="center"/>
    </xf>
    <xf numFmtId="0" fontId="12" fillId="2" borderId="26" xfId="2" applyFont="1" applyFill="1" applyBorder="1" applyAlignment="1">
      <alignment horizontal="center"/>
    </xf>
    <xf numFmtId="0" fontId="12" fillId="2" borderId="27" xfId="2" applyFont="1" applyFill="1" applyBorder="1" applyAlignment="1">
      <alignment horizontal="center"/>
    </xf>
    <xf numFmtId="0" fontId="12" fillId="2" borderId="12" xfId="2" applyFont="1" applyFill="1" applyBorder="1" applyAlignment="1">
      <alignment horizontal="center"/>
    </xf>
    <xf numFmtId="0" fontId="11" fillId="2" borderId="28" xfId="2" applyFont="1" applyFill="1" applyBorder="1" applyAlignment="1">
      <alignment horizontal="center"/>
    </xf>
    <xf numFmtId="0" fontId="13" fillId="3" borderId="29" xfId="2" applyFont="1" applyFill="1" applyBorder="1" applyAlignment="1" applyProtection="1">
      <alignment horizontal="center"/>
      <protection locked="0"/>
    </xf>
    <xf numFmtId="171" fontId="11" fillId="2" borderId="26" xfId="2" applyNumberFormat="1" applyFont="1" applyFill="1" applyBorder="1" applyAlignment="1">
      <alignment horizontal="center"/>
    </xf>
    <xf numFmtId="171" fontId="11" fillId="2" borderId="30" xfId="2" applyNumberFormat="1" applyFont="1" applyFill="1" applyBorder="1" applyAlignment="1">
      <alignment horizontal="center"/>
    </xf>
    <xf numFmtId="0" fontId="18" fillId="2" borderId="13" xfId="2" applyFont="1" applyFill="1" applyBorder="1"/>
    <xf numFmtId="0" fontId="11" fillId="2" borderId="24" xfId="2" applyFont="1" applyFill="1" applyBorder="1" applyAlignment="1">
      <alignment horizontal="center"/>
    </xf>
    <xf numFmtId="0" fontId="13" fillId="3" borderId="23" xfId="2" applyFont="1" applyFill="1" applyBorder="1" applyAlignment="1" applyProtection="1">
      <alignment horizontal="center"/>
      <protection locked="0"/>
    </xf>
    <xf numFmtId="171" fontId="11" fillId="2" borderId="31" xfId="2" applyNumberFormat="1" applyFont="1" applyFill="1" applyBorder="1" applyAlignment="1">
      <alignment horizontal="center"/>
    </xf>
    <xf numFmtId="171" fontId="11" fillId="2" borderId="32" xfId="2" applyNumberFormat="1" applyFont="1" applyFill="1" applyBorder="1" applyAlignment="1">
      <alignment horizontal="center"/>
    </xf>
    <xf numFmtId="0" fontId="11" fillId="2" borderId="33" xfId="2" applyFont="1" applyFill="1" applyBorder="1" applyAlignment="1">
      <alignment horizontal="center"/>
    </xf>
    <xf numFmtId="0" fontId="13" fillId="3" borderId="34" xfId="2" applyFont="1" applyFill="1" applyBorder="1" applyAlignment="1" applyProtection="1">
      <alignment horizontal="center"/>
      <protection locked="0"/>
    </xf>
    <xf numFmtId="171" fontId="11" fillId="2" borderId="35" xfId="2" applyNumberFormat="1" applyFont="1" applyFill="1" applyBorder="1" applyAlignment="1">
      <alignment horizontal="center"/>
    </xf>
    <xf numFmtId="171" fontId="11" fillId="2" borderId="36" xfId="2" applyNumberFormat="1" applyFont="1" applyFill="1" applyBorder="1" applyAlignment="1">
      <alignment horizontal="center"/>
    </xf>
    <xf numFmtId="0" fontId="11" fillId="2" borderId="15" xfId="2" applyFont="1" applyFill="1" applyBorder="1"/>
    <xf numFmtId="0" fontId="11" fillId="2" borderId="24" xfId="2" applyFont="1" applyFill="1" applyBorder="1" applyAlignment="1">
      <alignment horizontal="right"/>
    </xf>
    <xf numFmtId="1" fontId="12" fillId="6" borderId="37" xfId="2" applyNumberFormat="1" applyFont="1" applyFill="1" applyBorder="1" applyAlignment="1">
      <alignment horizontal="center"/>
    </xf>
    <xf numFmtId="171" fontId="12" fillId="6" borderId="38" xfId="2" applyNumberFormat="1" applyFont="1" applyFill="1" applyBorder="1" applyAlignment="1">
      <alignment horizontal="center"/>
    </xf>
    <xf numFmtId="171" fontId="12" fillId="6" borderId="39" xfId="2" applyNumberFormat="1" applyFont="1" applyFill="1" applyBorder="1" applyAlignment="1">
      <alignment horizontal="center"/>
    </xf>
    <xf numFmtId="0" fontId="2" fillId="2" borderId="0" xfId="2" applyFont="1" applyFill="1" applyAlignment="1">
      <alignment horizontal="center"/>
    </xf>
    <xf numFmtId="0" fontId="11" fillId="2" borderId="40" xfId="2" applyFont="1" applyFill="1" applyBorder="1" applyAlignment="1">
      <alignment horizontal="right"/>
    </xf>
    <xf numFmtId="0" fontId="13" fillId="3" borderId="16" xfId="2" applyFont="1" applyFill="1" applyBorder="1" applyAlignment="1" applyProtection="1">
      <alignment horizontal="center"/>
      <protection locked="0"/>
    </xf>
    <xf numFmtId="0" fontId="11" fillId="2" borderId="11" xfId="2" applyFont="1" applyFill="1" applyBorder="1" applyAlignment="1">
      <alignment horizontal="right"/>
    </xf>
    <xf numFmtId="2" fontId="11" fillId="6" borderId="41" xfId="2" applyNumberFormat="1" applyFont="1" applyFill="1" applyBorder="1" applyAlignment="1">
      <alignment horizontal="center"/>
    </xf>
    <xf numFmtId="0" fontId="11" fillId="2" borderId="0" xfId="2" applyFont="1" applyFill="1" applyAlignment="1">
      <alignment horizontal="center"/>
    </xf>
    <xf numFmtId="2" fontId="11" fillId="7" borderId="41" xfId="2" applyNumberFormat="1" applyFont="1" applyFill="1" applyBorder="1" applyAlignment="1">
      <alignment horizontal="center"/>
    </xf>
    <xf numFmtId="2" fontId="11" fillId="2" borderId="0" xfId="2" applyNumberFormat="1" applyFont="1" applyFill="1" applyAlignment="1">
      <alignment horizontal="center"/>
    </xf>
    <xf numFmtId="166" fontId="11" fillId="6" borderId="41" xfId="2" applyNumberFormat="1" applyFont="1" applyFill="1" applyBorder="1" applyAlignment="1">
      <alignment horizontal="center"/>
    </xf>
    <xf numFmtId="166" fontId="11" fillId="2" borderId="0" xfId="2" applyNumberFormat="1" applyFont="1" applyFill="1" applyAlignment="1">
      <alignment horizontal="center"/>
    </xf>
    <xf numFmtId="166" fontId="11" fillId="6" borderId="17" xfId="2" applyNumberFormat="1" applyFont="1" applyFill="1" applyBorder="1" applyAlignment="1">
      <alignment horizontal="center"/>
    </xf>
    <xf numFmtId="0" fontId="11" fillId="2" borderId="42" xfId="2" applyFont="1" applyFill="1" applyBorder="1" applyAlignment="1">
      <alignment horizontal="right"/>
    </xf>
    <xf numFmtId="166" fontId="13" fillId="3" borderId="41" xfId="2" applyNumberFormat="1" applyFont="1" applyFill="1" applyBorder="1" applyAlignment="1" applyProtection="1">
      <alignment horizontal="center"/>
      <protection locked="0"/>
    </xf>
    <xf numFmtId="166" fontId="11" fillId="2" borderId="0" xfId="2" applyNumberFormat="1" applyFont="1" applyFill="1"/>
    <xf numFmtId="0" fontId="11" fillId="2" borderId="29" xfId="2" applyFont="1" applyFill="1" applyBorder="1" applyAlignment="1">
      <alignment horizontal="right"/>
    </xf>
    <xf numFmtId="1" fontId="11" fillId="2" borderId="0" xfId="2" applyNumberFormat="1" applyFont="1" applyFill="1" applyAlignment="1">
      <alignment horizontal="center"/>
    </xf>
    <xf numFmtId="0" fontId="11" fillId="2" borderId="15" xfId="2" applyFont="1" applyFill="1" applyBorder="1" applyAlignment="1">
      <alignment horizontal="right"/>
    </xf>
    <xf numFmtId="2" fontId="11" fillId="6" borderId="15" xfId="2" applyNumberFormat="1" applyFont="1" applyFill="1" applyBorder="1" applyAlignment="1">
      <alignment horizontal="center"/>
    </xf>
    <xf numFmtId="171" fontId="12" fillId="7" borderId="13" xfId="2" applyNumberFormat="1" applyFont="1" applyFill="1" applyBorder="1" applyAlignment="1">
      <alignment horizontal="center"/>
    </xf>
    <xf numFmtId="171" fontId="11" fillId="2" borderId="0" xfId="2" applyNumberFormat="1" applyFont="1" applyFill="1" applyAlignment="1">
      <alignment horizontal="center"/>
    </xf>
    <xf numFmtId="10" fontId="11" fillId="6" borderId="41" xfId="2" applyNumberFormat="1" applyFont="1" applyFill="1" applyBorder="1" applyAlignment="1">
      <alignment horizontal="center"/>
    </xf>
    <xf numFmtId="0" fontId="11" fillId="2" borderId="43" xfId="2" applyFont="1" applyFill="1" applyBorder="1" applyAlignment="1">
      <alignment horizontal="right"/>
    </xf>
    <xf numFmtId="0" fontId="11" fillId="7" borderId="15" xfId="2" applyFont="1" applyFill="1" applyBorder="1" applyAlignment="1">
      <alignment horizontal="center"/>
    </xf>
    <xf numFmtId="0" fontId="3" fillId="2" borderId="0" xfId="2" applyFont="1" applyFill="1"/>
    <xf numFmtId="0" fontId="12" fillId="2" borderId="0" xfId="2" applyFont="1" applyFill="1" applyAlignment="1">
      <alignment horizontal="left"/>
    </xf>
    <xf numFmtId="0" fontId="11" fillId="2" borderId="0" xfId="2" applyFont="1" applyFill="1" applyAlignment="1">
      <alignment horizontal="left"/>
    </xf>
    <xf numFmtId="172" fontId="13" fillId="3" borderId="0" xfId="2" applyNumberFormat="1" applyFont="1" applyFill="1" applyAlignment="1" applyProtection="1">
      <alignment horizontal="center"/>
      <protection locked="0"/>
    </xf>
    <xf numFmtId="166" fontId="12" fillId="2" borderId="0" xfId="2" applyNumberFormat="1" applyFont="1" applyFill="1" applyAlignment="1" applyProtection="1">
      <alignment horizontal="center"/>
      <protection locked="0"/>
    </xf>
    <xf numFmtId="2" fontId="12" fillId="2" borderId="13" xfId="2" applyNumberFormat="1" applyFont="1" applyFill="1" applyBorder="1" applyAlignment="1">
      <alignment horizontal="center"/>
    </xf>
    <xf numFmtId="0" fontId="12" fillId="2" borderId="13" xfId="2" applyFont="1" applyFill="1" applyBorder="1" applyAlignment="1">
      <alignment horizontal="center"/>
    </xf>
    <xf numFmtId="0" fontId="11" fillId="2" borderId="13" xfId="2" applyFont="1" applyFill="1" applyBorder="1" applyAlignment="1">
      <alignment horizontal="center"/>
    </xf>
    <xf numFmtId="0" fontId="13" fillId="3" borderId="21" xfId="2" applyFont="1" applyFill="1" applyBorder="1" applyAlignment="1" applyProtection="1">
      <alignment horizontal="center"/>
      <protection locked="0"/>
    </xf>
    <xf numFmtId="166" fontId="11" fillId="2" borderId="21" xfId="2" applyNumberFormat="1" applyFont="1" applyFill="1" applyBorder="1" applyAlignment="1">
      <alignment horizontal="center"/>
    </xf>
    <xf numFmtId="173" fontId="11" fillId="2" borderId="13" xfId="2" applyNumberFormat="1" applyFont="1" applyFill="1" applyBorder="1" applyAlignment="1">
      <alignment horizontal="center" vertical="center"/>
    </xf>
    <xf numFmtId="0" fontId="11" fillId="2" borderId="14" xfId="2" applyFont="1" applyFill="1" applyBorder="1" applyAlignment="1">
      <alignment horizontal="center"/>
    </xf>
    <xf numFmtId="166" fontId="11" fillId="2" borderId="23" xfId="2" applyNumberFormat="1" applyFont="1" applyFill="1" applyBorder="1" applyAlignment="1">
      <alignment horizontal="center"/>
    </xf>
    <xf numFmtId="173" fontId="11" fillId="2" borderId="14" xfId="2" applyNumberFormat="1" applyFont="1" applyFill="1" applyBorder="1" applyAlignment="1">
      <alignment horizontal="center" vertical="center"/>
    </xf>
    <xf numFmtId="1" fontId="13" fillId="3" borderId="23" xfId="2" applyNumberFormat="1" applyFont="1" applyFill="1" applyBorder="1" applyAlignment="1" applyProtection="1">
      <alignment horizontal="center"/>
      <protection locked="0"/>
    </xf>
    <xf numFmtId="0" fontId="11" fillId="2" borderId="15" xfId="2" applyFont="1" applyFill="1" applyBorder="1" applyAlignment="1">
      <alignment horizontal="center"/>
    </xf>
    <xf numFmtId="0" fontId="13" fillId="3" borderId="43" xfId="2" applyFont="1" applyFill="1" applyBorder="1" applyAlignment="1" applyProtection="1">
      <alignment horizontal="center"/>
      <protection locked="0"/>
    </xf>
    <xf numFmtId="166" fontId="11" fillId="2" borderId="43" xfId="2" applyNumberFormat="1" applyFont="1" applyFill="1" applyBorder="1" applyAlignment="1">
      <alignment horizontal="center"/>
    </xf>
    <xf numFmtId="173" fontId="11" fillId="2" borderId="15" xfId="2" applyNumberFormat="1" applyFont="1" applyFill="1" applyBorder="1" applyAlignment="1">
      <alignment horizontal="center" vertical="center"/>
    </xf>
    <xf numFmtId="0" fontId="14" fillId="2" borderId="24" xfId="2" applyFont="1" applyFill="1" applyBorder="1" applyAlignment="1">
      <alignment horizontal="center"/>
    </xf>
    <xf numFmtId="2" fontId="14" fillId="2" borderId="44" xfId="2" applyNumberFormat="1" applyFont="1" applyFill="1" applyBorder="1" applyAlignment="1">
      <alignment horizontal="center"/>
    </xf>
    <xf numFmtId="0" fontId="11" fillId="2" borderId="45" xfId="2" applyFont="1" applyFill="1" applyBorder="1" applyAlignment="1">
      <alignment horizontal="right"/>
    </xf>
    <xf numFmtId="2" fontId="13" fillId="7" borderId="33" xfId="2" applyNumberFormat="1" applyFont="1" applyFill="1" applyBorder="1" applyAlignment="1">
      <alignment horizontal="center"/>
    </xf>
    <xf numFmtId="173" fontId="13" fillId="7" borderId="33" xfId="2" applyNumberFormat="1" applyFont="1" applyFill="1" applyBorder="1" applyAlignment="1">
      <alignment horizontal="center"/>
    </xf>
    <xf numFmtId="0" fontId="11" fillId="2" borderId="41" xfId="2" applyFont="1" applyFill="1" applyBorder="1" applyAlignment="1">
      <alignment horizontal="right"/>
    </xf>
    <xf numFmtId="10" fontId="13" fillId="6" borderId="54" xfId="2" applyNumberFormat="1" applyFont="1" applyFill="1" applyBorder="1" applyAlignment="1">
      <alignment horizontal="center"/>
    </xf>
    <xf numFmtId="0" fontId="11" fillId="2" borderId="17" xfId="2" applyFont="1" applyFill="1" applyBorder="1" applyAlignment="1">
      <alignment horizontal="right"/>
    </xf>
    <xf numFmtId="0" fontId="13" fillId="7" borderId="46" xfId="2" applyFont="1" applyFill="1" applyBorder="1" applyAlignment="1">
      <alignment horizontal="center"/>
    </xf>
    <xf numFmtId="165" fontId="13" fillId="2" borderId="0" xfId="2" applyNumberFormat="1" applyFont="1" applyFill="1" applyAlignment="1">
      <alignment horizontal="center"/>
    </xf>
    <xf numFmtId="0" fontId="12" fillId="2" borderId="47" xfId="2" applyFont="1" applyFill="1" applyBorder="1" applyAlignment="1">
      <alignment horizontal="center"/>
    </xf>
    <xf numFmtId="0" fontId="12" fillId="2" borderId="40" xfId="2" applyFont="1" applyFill="1" applyBorder="1" applyAlignment="1">
      <alignment horizontal="center"/>
    </xf>
    <xf numFmtId="0" fontId="12" fillId="2" borderId="10" xfId="2" applyFont="1" applyFill="1" applyBorder="1" applyAlignment="1">
      <alignment horizontal="center"/>
    </xf>
    <xf numFmtId="0" fontId="12" fillId="2" borderId="30" xfId="2" applyFont="1" applyFill="1" applyBorder="1" applyAlignment="1">
      <alignment horizontal="center"/>
    </xf>
    <xf numFmtId="0" fontId="11" fillId="2" borderId="48" xfId="2" applyFont="1" applyFill="1" applyBorder="1" applyAlignment="1">
      <alignment horizontal="center"/>
    </xf>
    <xf numFmtId="0" fontId="11" fillId="2" borderId="7" xfId="2" applyFont="1" applyFill="1" applyBorder="1" applyAlignment="1">
      <alignment horizontal="center"/>
    </xf>
    <xf numFmtId="171" fontId="13" fillId="3" borderId="34" xfId="2" applyNumberFormat="1" applyFont="1" applyFill="1" applyBorder="1" applyAlignment="1" applyProtection="1">
      <alignment horizontal="center"/>
      <protection locked="0"/>
    </xf>
    <xf numFmtId="1" fontId="12" fillId="6" borderId="49" xfId="2" applyNumberFormat="1" applyFont="1" applyFill="1" applyBorder="1" applyAlignment="1">
      <alignment horizontal="center"/>
    </xf>
    <xf numFmtId="1" fontId="12" fillId="6" borderId="50" xfId="2" applyNumberFormat="1" applyFont="1" applyFill="1" applyBorder="1" applyAlignment="1">
      <alignment horizontal="center"/>
    </xf>
    <xf numFmtId="171" fontId="12" fillId="6" borderId="15" xfId="2" applyNumberFormat="1" applyFont="1" applyFill="1" applyBorder="1" applyAlignment="1">
      <alignment horizontal="center"/>
    </xf>
    <xf numFmtId="0" fontId="11" fillId="2" borderId="51" xfId="2" applyFont="1" applyFill="1" applyBorder="1" applyAlignment="1">
      <alignment horizontal="right"/>
    </xf>
    <xf numFmtId="0" fontId="13" fillId="3" borderId="52" xfId="2" applyFont="1" applyFill="1" applyBorder="1" applyAlignment="1" applyProtection="1">
      <alignment horizontal="center"/>
      <protection locked="0"/>
    </xf>
    <xf numFmtId="0" fontId="11" fillId="2" borderId="25" xfId="2" applyFont="1" applyFill="1" applyBorder="1" applyAlignment="1">
      <alignment horizontal="right"/>
    </xf>
    <xf numFmtId="2" fontId="11" fillId="6" borderId="27" xfId="2" applyNumberFormat="1" applyFont="1" applyFill="1" applyBorder="1" applyAlignment="1">
      <alignment horizontal="center"/>
    </xf>
    <xf numFmtId="2" fontId="11" fillId="7" borderId="27" xfId="2" applyNumberFormat="1" applyFont="1" applyFill="1" applyBorder="1" applyAlignment="1">
      <alignment horizontal="center"/>
    </xf>
    <xf numFmtId="166" fontId="11" fillId="6" borderId="27" xfId="2" applyNumberFormat="1" applyFont="1" applyFill="1" applyBorder="1" applyAlignment="1">
      <alignment horizontal="center"/>
    </xf>
    <xf numFmtId="166" fontId="11" fillId="7" borderId="27" xfId="2" applyNumberFormat="1" applyFont="1" applyFill="1" applyBorder="1" applyAlignment="1">
      <alignment horizontal="center"/>
    </xf>
    <xf numFmtId="2" fontId="2" fillId="2" borderId="0" xfId="2" applyNumberFormat="1" applyFont="1" applyFill="1" applyAlignment="1">
      <alignment horizontal="center"/>
    </xf>
    <xf numFmtId="0" fontId="11" fillId="2" borderId="53" xfId="2" applyFont="1" applyFill="1" applyBorder="1" applyAlignment="1">
      <alignment horizontal="right"/>
    </xf>
    <xf numFmtId="2" fontId="11" fillId="7" borderId="30" xfId="2" applyNumberFormat="1" applyFont="1" applyFill="1" applyBorder="1" applyAlignment="1">
      <alignment horizontal="center"/>
    </xf>
    <xf numFmtId="0" fontId="12" fillId="2" borderId="0" xfId="2" applyFont="1" applyFill="1" applyAlignment="1">
      <alignment horizontal="center" wrapText="1"/>
    </xf>
    <xf numFmtId="0" fontId="11" fillId="2" borderId="16" xfId="2" applyFont="1" applyFill="1" applyBorder="1" applyAlignment="1">
      <alignment horizontal="right"/>
    </xf>
    <xf numFmtId="171" fontId="12" fillId="7" borderId="16" xfId="2" applyNumberFormat="1" applyFont="1" applyFill="1" applyBorder="1" applyAlignment="1">
      <alignment horizontal="center"/>
    </xf>
    <xf numFmtId="10" fontId="11" fillId="2" borderId="0" xfId="2" applyNumberFormat="1" applyFont="1" applyFill="1" applyAlignment="1">
      <alignment horizontal="center"/>
    </xf>
    <xf numFmtId="10" fontId="12" fillId="6" borderId="41" xfId="2" applyNumberFormat="1" applyFont="1" applyFill="1" applyBorder="1" applyAlignment="1">
      <alignment horizontal="center"/>
    </xf>
    <xf numFmtId="0" fontId="12" fillId="7" borderId="17" xfId="2" applyFont="1" applyFill="1" applyBorder="1" applyAlignment="1">
      <alignment horizontal="center"/>
    </xf>
    <xf numFmtId="0" fontId="12" fillId="2" borderId="22" xfId="2" applyFont="1" applyFill="1" applyBorder="1" applyAlignment="1">
      <alignment horizontal="center" wrapText="1"/>
    </xf>
    <xf numFmtId="1" fontId="13" fillId="3" borderId="13" xfId="2" applyNumberFormat="1" applyFont="1" applyFill="1" applyBorder="1" applyAlignment="1" applyProtection="1">
      <alignment horizontal="center"/>
      <protection locked="0"/>
    </xf>
    <xf numFmtId="166" fontId="11" fillId="2" borderId="13" xfId="2" applyNumberFormat="1" applyFont="1" applyFill="1" applyBorder="1" applyAlignment="1">
      <alignment horizontal="center"/>
    </xf>
    <xf numFmtId="173" fontId="11" fillId="2" borderId="22" xfId="2" applyNumberFormat="1" applyFont="1" applyFill="1" applyBorder="1" applyAlignment="1">
      <alignment horizontal="center"/>
    </xf>
    <xf numFmtId="1" fontId="13" fillId="3" borderId="14" xfId="2" applyNumberFormat="1" applyFont="1" applyFill="1" applyBorder="1" applyAlignment="1" applyProtection="1">
      <alignment horizontal="center"/>
      <protection locked="0"/>
    </xf>
    <xf numFmtId="166" fontId="11" fillId="2" borderId="14" xfId="2" applyNumberFormat="1" applyFont="1" applyFill="1" applyBorder="1" applyAlignment="1">
      <alignment horizontal="center"/>
    </xf>
    <xf numFmtId="173" fontId="11" fillId="2" borderId="24" xfId="2" applyNumberFormat="1" applyFont="1" applyFill="1" applyBorder="1" applyAlignment="1">
      <alignment horizontal="center"/>
    </xf>
    <xf numFmtId="1" fontId="13" fillId="3" borderId="15" xfId="2" applyNumberFormat="1" applyFont="1" applyFill="1" applyBorder="1" applyAlignment="1" applyProtection="1">
      <alignment horizontal="center"/>
      <protection locked="0"/>
    </xf>
    <xf numFmtId="166" fontId="11" fillId="2" borderId="15" xfId="2" applyNumberFormat="1" applyFont="1" applyFill="1" applyBorder="1" applyAlignment="1">
      <alignment horizontal="center"/>
    </xf>
    <xf numFmtId="173" fontId="11" fillId="2" borderId="44" xfId="2" applyNumberFormat="1" applyFont="1" applyFill="1" applyBorder="1" applyAlignment="1">
      <alignment horizontal="center"/>
    </xf>
    <xf numFmtId="0" fontId="11" fillId="2" borderId="23" xfId="2" applyFont="1" applyFill="1" applyBorder="1" applyAlignment="1">
      <alignment horizontal="center"/>
    </xf>
    <xf numFmtId="171" fontId="11" fillId="2" borderId="16" xfId="2" applyNumberFormat="1" applyFont="1" applyFill="1" applyBorder="1" applyAlignment="1">
      <alignment horizontal="right"/>
    </xf>
    <xf numFmtId="2" fontId="13" fillId="7" borderId="55" xfId="2" applyNumberFormat="1" applyFont="1" applyFill="1" applyBorder="1" applyAlignment="1">
      <alignment horizontal="center"/>
    </xf>
    <xf numFmtId="174" fontId="13" fillId="7" borderId="52" xfId="2" applyNumberFormat="1" applyFont="1" applyFill="1" applyBorder="1" applyAlignment="1">
      <alignment horizontal="center"/>
    </xf>
    <xf numFmtId="0" fontId="11" fillId="2" borderId="23" xfId="2" applyFont="1" applyFill="1" applyBorder="1"/>
    <xf numFmtId="0" fontId="11" fillId="2" borderId="14" xfId="2" applyFont="1" applyFill="1" applyBorder="1" applyAlignment="1">
      <alignment horizontal="right"/>
    </xf>
    <xf numFmtId="10" fontId="13" fillId="6" borderId="27" xfId="2" applyNumberFormat="1" applyFont="1" applyFill="1" applyBorder="1" applyAlignment="1">
      <alignment horizontal="center"/>
    </xf>
    <xf numFmtId="0" fontId="11" fillId="2" borderId="43" xfId="2" applyFont="1" applyFill="1" applyBorder="1"/>
    <xf numFmtId="0" fontId="13" fillId="7" borderId="28" xfId="2" applyFont="1" applyFill="1" applyBorder="1" applyAlignment="1">
      <alignment horizontal="center"/>
    </xf>
    <xf numFmtId="0" fontId="13" fillId="7" borderId="56" xfId="2" applyFont="1" applyFill="1" applyBorder="1" applyAlignment="1">
      <alignment horizontal="center"/>
    </xf>
    <xf numFmtId="0" fontId="11" fillId="2" borderId="13" xfId="2" applyFont="1" applyFill="1" applyBorder="1"/>
    <xf numFmtId="0" fontId="19" fillId="2" borderId="0" xfId="2" applyFont="1" applyFill="1" applyAlignment="1">
      <alignment horizontal="right" vertical="center" wrapText="1"/>
    </xf>
    <xf numFmtId="2" fontId="13" fillId="6" borderId="54" xfId="2" applyNumberFormat="1" applyFont="1" applyFill="1" applyBorder="1" applyAlignment="1">
      <alignment horizontal="center"/>
    </xf>
    <xf numFmtId="174" fontId="13" fillId="6" borderId="54" xfId="2" applyNumberFormat="1" applyFont="1" applyFill="1" applyBorder="1" applyAlignment="1">
      <alignment horizontal="center"/>
    </xf>
    <xf numFmtId="2" fontId="13" fillId="7" borderId="46" xfId="2" applyNumberFormat="1" applyFont="1" applyFill="1" applyBorder="1" applyAlignment="1">
      <alignment horizontal="center"/>
    </xf>
    <xf numFmtId="174" fontId="13" fillId="7" borderId="46" xfId="2" applyNumberFormat="1" applyFont="1" applyFill="1" applyBorder="1" applyAlignment="1">
      <alignment horizontal="center"/>
    </xf>
    <xf numFmtId="175" fontId="23" fillId="2" borderId="0" xfId="2" applyNumberFormat="1" applyFont="1" applyFill="1" applyAlignment="1">
      <alignment horizontal="center"/>
    </xf>
    <xf numFmtId="0" fontId="19" fillId="2" borderId="9" xfId="2" applyFont="1" applyFill="1" applyBorder="1" applyAlignment="1">
      <alignment horizontal="left" vertical="center" wrapText="1"/>
    </xf>
    <xf numFmtId="0" fontId="11" fillId="2" borderId="9" xfId="2" applyFont="1" applyFill="1" applyBorder="1"/>
    <xf numFmtId="0" fontId="11" fillId="2" borderId="10" xfId="2" applyFont="1" applyFill="1" applyBorder="1" applyAlignment="1">
      <alignment horizontal="center"/>
    </xf>
    <xf numFmtId="0" fontId="11" fillId="2" borderId="7" xfId="2" applyFont="1" applyFill="1" applyBorder="1"/>
    <xf numFmtId="0" fontId="12" fillId="2" borderId="11" xfId="2" applyFont="1" applyFill="1" applyBorder="1"/>
    <xf numFmtId="0" fontId="11" fillId="2" borderId="11" xfId="2" applyFont="1" applyFill="1" applyBorder="1"/>
    <xf numFmtId="10" fontId="15" fillId="2" borderId="14" xfId="2" applyNumberFormat="1" applyFont="1" applyFill="1" applyBorder="1" applyAlignment="1">
      <alignment horizontal="center" vertical="center"/>
    </xf>
    <xf numFmtId="0" fontId="19" fillId="2" borderId="21" xfId="2" applyFont="1" applyFill="1" applyBorder="1" applyAlignment="1">
      <alignment horizontal="left" vertical="center" wrapText="1"/>
    </xf>
    <xf numFmtId="0" fontId="19" fillId="2" borderId="10" xfId="2" applyFont="1" applyFill="1" applyBorder="1" applyAlignment="1">
      <alignment horizontal="left" vertical="center" wrapText="1"/>
    </xf>
    <xf numFmtId="0" fontId="19" fillId="2" borderId="43" xfId="2" applyFont="1" applyFill="1" applyBorder="1" applyAlignment="1">
      <alignment horizontal="left" vertical="center" wrapText="1"/>
    </xf>
    <xf numFmtId="0" fontId="19" fillId="2" borderId="9" xfId="2" applyFont="1" applyFill="1" applyBorder="1" applyAlignment="1">
      <alignment horizontal="left" vertical="center" wrapText="1"/>
    </xf>
    <xf numFmtId="0" fontId="19" fillId="2" borderId="22" xfId="2" applyFont="1" applyFill="1" applyBorder="1" applyAlignment="1">
      <alignment horizontal="left" vertical="center" wrapText="1"/>
    </xf>
    <xf numFmtId="0" fontId="19" fillId="2" borderId="44" xfId="2" applyFont="1" applyFill="1" applyBorder="1" applyAlignment="1">
      <alignment horizontal="left" vertical="center" wrapText="1"/>
    </xf>
    <xf numFmtId="0" fontId="12" fillId="2" borderId="47" xfId="2" applyFont="1" applyFill="1" applyBorder="1" applyAlignment="1">
      <alignment horizontal="center" vertical="center"/>
    </xf>
    <xf numFmtId="0" fontId="12" fillId="2" borderId="55" xfId="2" applyFont="1" applyFill="1" applyBorder="1" applyAlignment="1">
      <alignment horizontal="center" vertical="center"/>
    </xf>
    <xf numFmtId="0" fontId="12" fillId="2" borderId="0" xfId="2" applyFont="1" applyFill="1" applyAlignment="1">
      <alignment horizontal="center"/>
    </xf>
    <xf numFmtId="0" fontId="12" fillId="2" borderId="10" xfId="2" applyFont="1" applyFill="1" applyBorder="1" applyAlignment="1">
      <alignment horizontal="center"/>
    </xf>
    <xf numFmtId="0" fontId="13" fillId="3" borderId="0" xfId="2" applyFont="1" applyFill="1" applyAlignment="1" applyProtection="1">
      <alignment horizontal="left"/>
      <protection locked="0"/>
    </xf>
    <xf numFmtId="0" fontId="19" fillId="2" borderId="18" xfId="2" applyFont="1" applyFill="1" applyBorder="1" applyAlignment="1">
      <alignment horizontal="justify" vertical="center" wrapText="1"/>
    </xf>
    <xf numFmtId="0" fontId="19" fillId="2" borderId="19" xfId="2" applyFont="1" applyFill="1" applyBorder="1" applyAlignment="1">
      <alignment horizontal="justify" vertical="center" wrapText="1"/>
    </xf>
    <xf numFmtId="0" fontId="19" fillId="2" borderId="20" xfId="2" applyFont="1" applyFill="1" applyBorder="1" applyAlignment="1">
      <alignment horizontal="justify" vertical="center" wrapText="1"/>
    </xf>
    <xf numFmtId="0" fontId="19" fillId="2" borderId="18" xfId="2" applyFont="1" applyFill="1" applyBorder="1" applyAlignment="1">
      <alignment horizontal="left" vertical="center" wrapText="1"/>
    </xf>
    <xf numFmtId="0" fontId="19" fillId="2" borderId="19" xfId="2" applyFont="1" applyFill="1" applyBorder="1" applyAlignment="1">
      <alignment horizontal="left" vertical="center" wrapText="1"/>
    </xf>
    <xf numFmtId="0" fontId="19" fillId="2" borderId="20" xfId="2" applyFont="1" applyFill="1" applyBorder="1" applyAlignment="1">
      <alignment horizontal="left" vertical="center" wrapText="1"/>
    </xf>
    <xf numFmtId="0" fontId="12" fillId="2" borderId="47" xfId="2" applyFont="1" applyFill="1" applyBorder="1" applyAlignment="1">
      <alignment horizontal="center"/>
    </xf>
    <xf numFmtId="0" fontId="12" fillId="2" borderId="55" xfId="2" applyFont="1" applyFill="1" applyBorder="1" applyAlignment="1">
      <alignment horizontal="center"/>
    </xf>
    <xf numFmtId="0" fontId="12" fillId="2" borderId="10" xfId="2" applyFont="1" applyFill="1" applyBorder="1" applyAlignment="1">
      <alignment horizontal="center" vertical="center"/>
    </xf>
    <xf numFmtId="0" fontId="12" fillId="2" borderId="0" xfId="2" applyFont="1" applyFill="1" applyAlignment="1">
      <alignment horizontal="center" vertical="center"/>
    </xf>
    <xf numFmtId="0" fontId="12" fillId="2" borderId="9" xfId="2" applyFont="1" applyFill="1" applyBorder="1" applyAlignment="1">
      <alignment horizontal="center" vertical="center"/>
    </xf>
    <xf numFmtId="2" fontId="13" fillId="3" borderId="13" xfId="2" applyNumberFormat="1" applyFont="1" applyFill="1" applyBorder="1" applyAlignment="1" applyProtection="1">
      <alignment horizontal="center" vertical="center"/>
      <protection locked="0"/>
    </xf>
    <xf numFmtId="2" fontId="13" fillId="3" borderId="14" xfId="2" applyNumberFormat="1" applyFont="1" applyFill="1" applyBorder="1" applyAlignment="1" applyProtection="1">
      <alignment horizontal="center" vertical="center"/>
      <protection locked="0"/>
    </xf>
    <xf numFmtId="2" fontId="13" fillId="3" borderId="15" xfId="2" applyNumberFormat="1" applyFont="1" applyFill="1" applyBorder="1" applyAlignment="1" applyProtection="1">
      <alignment horizontal="center" vertical="center"/>
      <protection locked="0"/>
    </xf>
    <xf numFmtId="0" fontId="12" fillId="2" borderId="43" xfId="2" applyFont="1" applyFill="1" applyBorder="1" applyAlignment="1">
      <alignment horizontal="center" vertical="center"/>
    </xf>
    <xf numFmtId="0" fontId="19" fillId="2" borderId="21" xfId="2" applyFont="1" applyFill="1" applyBorder="1" applyAlignment="1">
      <alignment horizontal="center" vertical="center" wrapText="1"/>
    </xf>
    <xf numFmtId="0" fontId="19" fillId="2" borderId="22" xfId="2" applyFont="1" applyFill="1" applyBorder="1" applyAlignment="1">
      <alignment horizontal="center" vertical="center" wrapText="1"/>
    </xf>
    <xf numFmtId="0" fontId="19" fillId="2" borderId="43" xfId="2" applyFont="1" applyFill="1" applyBorder="1" applyAlignment="1">
      <alignment horizontal="center" vertical="center" wrapText="1"/>
    </xf>
    <xf numFmtId="0" fontId="19" fillId="2" borderId="44" xfId="2" applyFont="1" applyFill="1" applyBorder="1" applyAlignment="1">
      <alignment horizontal="center" vertical="center" wrapText="1"/>
    </xf>
    <xf numFmtId="0" fontId="12" fillId="2" borderId="40" xfId="2" applyFont="1" applyFill="1" applyBorder="1" applyAlignment="1">
      <alignment horizontal="center"/>
    </xf>
    <xf numFmtId="0" fontId="14" fillId="3" borderId="0" xfId="2" applyFont="1" applyFill="1" applyAlignment="1" applyProtection="1">
      <alignment horizontal="left" wrapText="1"/>
      <protection locked="0"/>
    </xf>
    <xf numFmtId="0" fontId="13" fillId="3" borderId="0" xfId="2" applyFont="1" applyFill="1" applyAlignment="1" applyProtection="1">
      <alignment horizontal="left" wrapText="1"/>
      <protection locked="0"/>
    </xf>
    <xf numFmtId="0" fontId="14" fillId="3" borderId="0" xfId="2" applyFont="1" applyFill="1" applyAlignment="1" applyProtection="1">
      <alignment horizontal="left"/>
      <protection locked="0"/>
    </xf>
    <xf numFmtId="0" fontId="21" fillId="2" borderId="0" xfId="2" applyFont="1" applyFill="1" applyAlignment="1">
      <alignment horizontal="center" vertical="center"/>
    </xf>
    <xf numFmtId="0" fontId="22" fillId="2" borderId="0" xfId="2" applyFont="1" applyFill="1" applyAlignment="1">
      <alignment horizontal="center" vertical="center"/>
    </xf>
    <xf numFmtId="0" fontId="19" fillId="2" borderId="18" xfId="2" applyFont="1" applyFill="1" applyBorder="1" applyAlignment="1">
      <alignment horizontal="center"/>
    </xf>
    <xf numFmtId="0" fontId="19" fillId="2" borderId="19" xfId="2" applyFont="1" applyFill="1" applyBorder="1" applyAlignment="1">
      <alignment horizontal="center"/>
    </xf>
    <xf numFmtId="0" fontId="19" fillId="2" borderId="20" xfId="2" applyFont="1" applyFill="1" applyBorder="1" applyAlignment="1">
      <alignment horizontal="center"/>
    </xf>
    <xf numFmtId="0" fontId="20" fillId="2" borderId="10" xfId="2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</cellXfs>
  <cellStyles count="3">
    <cellStyle name="Normal" xfId="0" builtinId="0"/>
    <cellStyle name="Normal 2" xfId="1"/>
    <cellStyle name="Normal 3" xfId="2"/>
  </cellStyles>
  <dxfs count="30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03" zoomScale="44" zoomScaleNormal="40" zoomScalePageLayoutView="44" workbookViewId="0">
      <selection activeCell="G120" sqref="G120"/>
    </sheetView>
  </sheetViews>
  <sheetFormatPr defaultColWidth="9.140625" defaultRowHeight="13.5" x14ac:dyDescent="0.25"/>
  <cols>
    <col min="1" max="1" width="55.42578125" style="92" customWidth="1"/>
    <col min="2" max="2" width="33.7109375" style="92" customWidth="1"/>
    <col min="3" max="3" width="42.28515625" style="92" customWidth="1"/>
    <col min="4" max="4" width="30.5703125" style="92" customWidth="1"/>
    <col min="5" max="5" width="39.85546875" style="92" customWidth="1"/>
    <col min="6" max="6" width="30.7109375" style="92" customWidth="1"/>
    <col min="7" max="7" width="39.85546875" style="92" customWidth="1"/>
    <col min="8" max="8" width="30" style="92" customWidth="1"/>
    <col min="9" max="9" width="30.28515625" style="92" hidden="1" customWidth="1"/>
    <col min="10" max="10" width="30.42578125" style="92" customWidth="1"/>
    <col min="11" max="11" width="21.28515625" style="92" customWidth="1"/>
    <col min="12" max="12" width="9.140625" style="92"/>
    <col min="13" max="16384" width="9.140625" style="94"/>
  </cols>
  <sheetData>
    <row r="1" spans="1:9" ht="18.75" customHeight="1" x14ac:dyDescent="0.25">
      <c r="A1" s="292" t="s">
        <v>45</v>
      </c>
      <c r="B1" s="292"/>
      <c r="C1" s="292"/>
      <c r="D1" s="292"/>
      <c r="E1" s="292"/>
      <c r="F1" s="292"/>
      <c r="G1" s="292"/>
      <c r="H1" s="292"/>
      <c r="I1" s="292"/>
    </row>
    <row r="2" spans="1:9" ht="18.75" customHeight="1" x14ac:dyDescent="0.25">
      <c r="A2" s="292"/>
      <c r="B2" s="292"/>
      <c r="C2" s="292"/>
      <c r="D2" s="292"/>
      <c r="E2" s="292"/>
      <c r="F2" s="292"/>
      <c r="G2" s="292"/>
      <c r="H2" s="292"/>
      <c r="I2" s="292"/>
    </row>
    <row r="3" spans="1:9" ht="18.75" customHeight="1" x14ac:dyDescent="0.25">
      <c r="A3" s="292"/>
      <c r="B3" s="292"/>
      <c r="C3" s="292"/>
      <c r="D3" s="292"/>
      <c r="E3" s="292"/>
      <c r="F3" s="292"/>
      <c r="G3" s="292"/>
      <c r="H3" s="292"/>
      <c r="I3" s="292"/>
    </row>
    <row r="4" spans="1:9" ht="18.75" customHeight="1" x14ac:dyDescent="0.25">
      <c r="A4" s="292"/>
      <c r="B4" s="292"/>
      <c r="C4" s="292"/>
      <c r="D4" s="292"/>
      <c r="E4" s="292"/>
      <c r="F4" s="292"/>
      <c r="G4" s="292"/>
      <c r="H4" s="292"/>
      <c r="I4" s="292"/>
    </row>
    <row r="5" spans="1:9" ht="18.75" customHeight="1" x14ac:dyDescent="0.25">
      <c r="A5" s="292"/>
      <c r="B5" s="292"/>
      <c r="C5" s="292"/>
      <c r="D5" s="292"/>
      <c r="E5" s="292"/>
      <c r="F5" s="292"/>
      <c r="G5" s="292"/>
      <c r="H5" s="292"/>
      <c r="I5" s="292"/>
    </row>
    <row r="6" spans="1:9" ht="18.75" customHeight="1" x14ac:dyDescent="0.25">
      <c r="A6" s="292"/>
      <c r="B6" s="292"/>
      <c r="C6" s="292"/>
      <c r="D6" s="292"/>
      <c r="E6" s="292"/>
      <c r="F6" s="292"/>
      <c r="G6" s="292"/>
      <c r="H6" s="292"/>
      <c r="I6" s="292"/>
    </row>
    <row r="7" spans="1:9" ht="18.75" customHeight="1" x14ac:dyDescent="0.25">
      <c r="A7" s="292"/>
      <c r="B7" s="292"/>
      <c r="C7" s="292"/>
      <c r="D7" s="292"/>
      <c r="E7" s="292"/>
      <c r="F7" s="292"/>
      <c r="G7" s="292"/>
      <c r="H7" s="292"/>
      <c r="I7" s="292"/>
    </row>
    <row r="8" spans="1:9" x14ac:dyDescent="0.25">
      <c r="A8" s="293" t="s">
        <v>46</v>
      </c>
      <c r="B8" s="293"/>
      <c r="C8" s="293"/>
      <c r="D8" s="293"/>
      <c r="E8" s="293"/>
      <c r="F8" s="293"/>
      <c r="G8" s="293"/>
      <c r="H8" s="293"/>
      <c r="I8" s="293"/>
    </row>
    <row r="9" spans="1:9" x14ac:dyDescent="0.25">
      <c r="A9" s="293"/>
      <c r="B9" s="293"/>
      <c r="C9" s="293"/>
      <c r="D9" s="293"/>
      <c r="E9" s="293"/>
      <c r="F9" s="293"/>
      <c r="G9" s="293"/>
      <c r="H9" s="293"/>
      <c r="I9" s="293"/>
    </row>
    <row r="10" spans="1:9" x14ac:dyDescent="0.25">
      <c r="A10" s="293"/>
      <c r="B10" s="293"/>
      <c r="C10" s="293"/>
      <c r="D10" s="293"/>
      <c r="E10" s="293"/>
      <c r="F10" s="293"/>
      <c r="G10" s="293"/>
      <c r="H10" s="293"/>
      <c r="I10" s="293"/>
    </row>
    <row r="11" spans="1:9" x14ac:dyDescent="0.25">
      <c r="A11" s="293"/>
      <c r="B11" s="293"/>
      <c r="C11" s="293"/>
      <c r="D11" s="293"/>
      <c r="E11" s="293"/>
      <c r="F11" s="293"/>
      <c r="G11" s="293"/>
      <c r="H11" s="293"/>
      <c r="I11" s="293"/>
    </row>
    <row r="12" spans="1:9" x14ac:dyDescent="0.25">
      <c r="A12" s="293"/>
      <c r="B12" s="293"/>
      <c r="C12" s="293"/>
      <c r="D12" s="293"/>
      <c r="E12" s="293"/>
      <c r="F12" s="293"/>
      <c r="G12" s="293"/>
      <c r="H12" s="293"/>
      <c r="I12" s="293"/>
    </row>
    <row r="13" spans="1:9" x14ac:dyDescent="0.25">
      <c r="A13" s="293"/>
      <c r="B13" s="293"/>
      <c r="C13" s="293"/>
      <c r="D13" s="293"/>
      <c r="E13" s="293"/>
      <c r="F13" s="293"/>
      <c r="G13" s="293"/>
      <c r="H13" s="293"/>
      <c r="I13" s="293"/>
    </row>
    <row r="14" spans="1:9" x14ac:dyDescent="0.25">
      <c r="A14" s="293"/>
      <c r="B14" s="293"/>
      <c r="C14" s="293"/>
      <c r="D14" s="293"/>
      <c r="E14" s="293"/>
      <c r="F14" s="293"/>
      <c r="G14" s="293"/>
      <c r="H14" s="293"/>
      <c r="I14" s="293"/>
    </row>
    <row r="15" spans="1:9" ht="19.5" customHeight="1" thickBot="1" x14ac:dyDescent="0.35">
      <c r="A15" s="93"/>
    </row>
    <row r="16" spans="1:9" ht="19.5" customHeight="1" thickBot="1" x14ac:dyDescent="0.35">
      <c r="A16" s="294" t="s">
        <v>31</v>
      </c>
      <c r="B16" s="295"/>
      <c r="C16" s="295"/>
      <c r="D16" s="295"/>
      <c r="E16" s="295"/>
      <c r="F16" s="295"/>
      <c r="G16" s="295"/>
      <c r="H16" s="296"/>
    </row>
    <row r="17" spans="1:14" ht="20.25" customHeight="1" x14ac:dyDescent="0.25">
      <c r="A17" s="297" t="s">
        <v>47</v>
      </c>
      <c r="B17" s="297"/>
      <c r="C17" s="297"/>
      <c r="D17" s="297"/>
      <c r="E17" s="297"/>
      <c r="F17" s="297"/>
      <c r="G17" s="297"/>
      <c r="H17" s="297"/>
    </row>
    <row r="18" spans="1:14" ht="26.25" customHeight="1" x14ac:dyDescent="0.4">
      <c r="A18" s="95" t="s">
        <v>33</v>
      </c>
      <c r="B18" s="290" t="s">
        <v>5</v>
      </c>
      <c r="C18" s="290"/>
      <c r="D18" s="96"/>
      <c r="E18" s="97"/>
      <c r="F18" s="98"/>
      <c r="G18" s="98"/>
      <c r="H18" s="98"/>
    </row>
    <row r="19" spans="1:14" ht="26.25" customHeight="1" x14ac:dyDescent="0.4">
      <c r="A19" s="95" t="s">
        <v>34</v>
      </c>
      <c r="B19" s="99" t="s">
        <v>7</v>
      </c>
      <c r="C19" s="98">
        <v>1</v>
      </c>
      <c r="D19" s="98"/>
      <c r="E19" s="98"/>
      <c r="F19" s="98"/>
      <c r="G19" s="98"/>
      <c r="H19" s="98"/>
    </row>
    <row r="20" spans="1:14" ht="26.25" customHeight="1" x14ac:dyDescent="0.4">
      <c r="A20" s="95" t="s">
        <v>35</v>
      </c>
      <c r="B20" s="289" t="s">
        <v>9</v>
      </c>
      <c r="C20" s="289"/>
      <c r="D20" s="98"/>
      <c r="E20" s="98"/>
      <c r="F20" s="98"/>
      <c r="G20" s="98"/>
      <c r="H20" s="98"/>
    </row>
    <row r="21" spans="1:14" ht="26.25" customHeight="1" x14ac:dyDescent="0.4">
      <c r="A21" s="95" t="s">
        <v>36</v>
      </c>
      <c r="B21" s="289" t="s">
        <v>11</v>
      </c>
      <c r="C21" s="289"/>
      <c r="D21" s="289"/>
      <c r="E21" s="289"/>
      <c r="F21" s="289"/>
      <c r="G21" s="289"/>
      <c r="H21" s="289"/>
      <c r="I21" s="100"/>
    </row>
    <row r="22" spans="1:14" ht="26.25" customHeight="1" x14ac:dyDescent="0.4">
      <c r="A22" s="95" t="s">
        <v>37</v>
      </c>
      <c r="B22" s="101" t="s">
        <v>132</v>
      </c>
      <c r="C22" s="98"/>
      <c r="D22" s="98"/>
      <c r="E22" s="98"/>
      <c r="F22" s="98"/>
      <c r="G22" s="98"/>
      <c r="H22" s="98"/>
    </row>
    <row r="23" spans="1:14" ht="26.25" customHeight="1" x14ac:dyDescent="0.4">
      <c r="A23" s="95" t="s">
        <v>38</v>
      </c>
      <c r="B23" s="101"/>
      <c r="C23" s="98"/>
      <c r="D23" s="98"/>
      <c r="E23" s="98"/>
      <c r="F23" s="98"/>
      <c r="G23" s="98"/>
      <c r="H23" s="98"/>
    </row>
    <row r="24" spans="1:14" ht="18.75" x14ac:dyDescent="0.3">
      <c r="A24" s="95"/>
      <c r="B24" s="102"/>
    </row>
    <row r="25" spans="1:14" ht="18.75" x14ac:dyDescent="0.3">
      <c r="A25" s="103" t="s">
        <v>1</v>
      </c>
      <c r="B25" s="102"/>
    </row>
    <row r="26" spans="1:14" ht="26.25" customHeight="1" x14ac:dyDescent="0.4">
      <c r="A26" s="104" t="s">
        <v>4</v>
      </c>
      <c r="B26" s="290" t="s">
        <v>131</v>
      </c>
      <c r="C26" s="290"/>
    </row>
    <row r="27" spans="1:14" ht="26.25" customHeight="1" x14ac:dyDescent="0.4">
      <c r="A27" s="105" t="s">
        <v>48</v>
      </c>
      <c r="B27" s="291" t="s">
        <v>133</v>
      </c>
      <c r="C27" s="291"/>
    </row>
    <row r="28" spans="1:14" ht="27" customHeight="1" thickBot="1" x14ac:dyDescent="0.45">
      <c r="A28" s="105" t="s">
        <v>6</v>
      </c>
      <c r="B28" s="106">
        <v>99.5</v>
      </c>
    </row>
    <row r="29" spans="1:14" s="108" customFormat="1" ht="27" customHeight="1" thickBot="1" x14ac:dyDescent="0.45">
      <c r="A29" s="105" t="s">
        <v>49</v>
      </c>
      <c r="B29" s="107"/>
      <c r="C29" s="269" t="s">
        <v>50</v>
      </c>
      <c r="D29" s="270"/>
      <c r="E29" s="270"/>
      <c r="F29" s="270"/>
      <c r="G29" s="271"/>
      <c r="I29" s="109"/>
      <c r="J29" s="109"/>
      <c r="K29" s="109"/>
      <c r="L29" s="109"/>
    </row>
    <row r="30" spans="1:14" s="108" customFormat="1" ht="19.5" customHeight="1" thickBot="1" x14ac:dyDescent="0.35">
      <c r="A30" s="105" t="s">
        <v>51</v>
      </c>
      <c r="B30" s="110">
        <f>B28-B29</f>
        <v>99.5</v>
      </c>
      <c r="C30" s="111"/>
      <c r="D30" s="111"/>
      <c r="E30" s="111"/>
      <c r="F30" s="111"/>
      <c r="G30" s="112"/>
      <c r="I30" s="109"/>
      <c r="J30" s="109"/>
      <c r="K30" s="109"/>
      <c r="L30" s="109"/>
    </row>
    <row r="31" spans="1:14" s="108" customFormat="1" ht="27" customHeight="1" thickBot="1" x14ac:dyDescent="0.45">
      <c r="A31" s="105" t="s">
        <v>52</v>
      </c>
      <c r="B31" s="113">
        <v>572.66</v>
      </c>
      <c r="C31" s="272" t="s">
        <v>53</v>
      </c>
      <c r="D31" s="273"/>
      <c r="E31" s="273"/>
      <c r="F31" s="273"/>
      <c r="G31" s="273"/>
      <c r="H31" s="274"/>
      <c r="I31" s="109"/>
      <c r="J31" s="109"/>
      <c r="K31" s="109"/>
      <c r="L31" s="109"/>
    </row>
    <row r="32" spans="1:14" s="108" customFormat="1" ht="27" customHeight="1" thickBot="1" x14ac:dyDescent="0.45">
      <c r="A32" s="105" t="s">
        <v>54</v>
      </c>
      <c r="B32" s="113">
        <v>670.74</v>
      </c>
      <c r="C32" s="272" t="s">
        <v>55</v>
      </c>
      <c r="D32" s="273"/>
      <c r="E32" s="273"/>
      <c r="F32" s="273"/>
      <c r="G32" s="273"/>
      <c r="H32" s="274"/>
      <c r="I32" s="109"/>
      <c r="J32" s="109"/>
      <c r="K32" s="109"/>
      <c r="L32" s="114"/>
      <c r="M32" s="114"/>
      <c r="N32" s="115"/>
    </row>
    <row r="33" spans="1:14" s="108" customFormat="1" ht="17.25" customHeight="1" x14ac:dyDescent="0.3">
      <c r="A33" s="105"/>
      <c r="B33" s="116"/>
      <c r="C33" s="117"/>
      <c r="D33" s="117"/>
      <c r="E33" s="117"/>
      <c r="F33" s="117"/>
      <c r="G33" s="117"/>
      <c r="H33" s="117"/>
      <c r="I33" s="109"/>
      <c r="J33" s="109"/>
      <c r="K33" s="109"/>
      <c r="L33" s="114"/>
      <c r="M33" s="114"/>
      <c r="N33" s="115"/>
    </row>
    <row r="34" spans="1:14" s="108" customFormat="1" ht="18.75" x14ac:dyDescent="0.3">
      <c r="A34" s="105" t="s">
        <v>56</v>
      </c>
      <c r="B34" s="118">
        <f>B31/B32</f>
        <v>0.8537734442555982</v>
      </c>
      <c r="C34" s="93" t="s">
        <v>57</v>
      </c>
      <c r="D34" s="93"/>
      <c r="E34" s="93"/>
      <c r="F34" s="93"/>
      <c r="G34" s="93"/>
      <c r="I34" s="109"/>
      <c r="J34" s="109"/>
      <c r="K34" s="109"/>
      <c r="L34" s="114"/>
      <c r="M34" s="114"/>
      <c r="N34" s="115"/>
    </row>
    <row r="35" spans="1:14" s="108" customFormat="1" ht="19.5" customHeight="1" thickBot="1" x14ac:dyDescent="0.35">
      <c r="A35" s="105"/>
      <c r="B35" s="110"/>
      <c r="G35" s="93"/>
      <c r="I35" s="109"/>
      <c r="J35" s="109"/>
      <c r="K35" s="109"/>
      <c r="L35" s="114"/>
      <c r="M35" s="114"/>
      <c r="N35" s="115"/>
    </row>
    <row r="36" spans="1:14" s="108" customFormat="1" ht="27" customHeight="1" thickBot="1" x14ac:dyDescent="0.45">
      <c r="A36" s="119" t="s">
        <v>58</v>
      </c>
      <c r="B36" s="120">
        <v>25</v>
      </c>
      <c r="C36" s="93"/>
      <c r="D36" s="275" t="s">
        <v>59</v>
      </c>
      <c r="E36" s="288"/>
      <c r="F36" s="275" t="s">
        <v>60</v>
      </c>
      <c r="G36" s="276"/>
      <c r="J36" s="109"/>
      <c r="K36" s="109"/>
      <c r="L36" s="114"/>
      <c r="M36" s="114"/>
      <c r="N36" s="115"/>
    </row>
    <row r="37" spans="1:14" s="108" customFormat="1" ht="27" customHeight="1" thickBot="1" x14ac:dyDescent="0.45">
      <c r="A37" s="121" t="s">
        <v>61</v>
      </c>
      <c r="B37" s="122">
        <v>10</v>
      </c>
      <c r="C37" s="123" t="s">
        <v>62</v>
      </c>
      <c r="D37" s="124" t="s">
        <v>63</v>
      </c>
      <c r="E37" s="125" t="s">
        <v>64</v>
      </c>
      <c r="F37" s="124" t="s">
        <v>63</v>
      </c>
      <c r="G37" s="126" t="s">
        <v>64</v>
      </c>
      <c r="I37" s="127" t="s">
        <v>65</v>
      </c>
      <c r="J37" s="109"/>
      <c r="K37" s="109"/>
      <c r="L37" s="114"/>
      <c r="M37" s="114"/>
      <c r="N37" s="115"/>
    </row>
    <row r="38" spans="1:14" s="108" customFormat="1" ht="26.25" customHeight="1" x14ac:dyDescent="0.4">
      <c r="A38" s="121" t="s">
        <v>66</v>
      </c>
      <c r="B38" s="122">
        <v>50</v>
      </c>
      <c r="C38" s="128">
        <v>1</v>
      </c>
      <c r="D38" s="129">
        <v>68769931</v>
      </c>
      <c r="E38" s="130">
        <f>IF(ISBLANK(D38),"-",$D$48/$D$45*D38)</f>
        <v>81050244.961889341</v>
      </c>
      <c r="F38" s="129">
        <v>68865243</v>
      </c>
      <c r="G38" s="131">
        <f>IF(ISBLANK(F38),"-",$D$48/$F$45*F38)</f>
        <v>81587340.807987615</v>
      </c>
      <c r="I38" s="132"/>
      <c r="J38" s="109"/>
      <c r="K38" s="109"/>
      <c r="L38" s="114"/>
      <c r="M38" s="114"/>
      <c r="N38" s="115"/>
    </row>
    <row r="39" spans="1:14" s="108" customFormat="1" ht="26.25" customHeight="1" x14ac:dyDescent="0.4">
      <c r="A39" s="121" t="s">
        <v>67</v>
      </c>
      <c r="B39" s="122">
        <v>1</v>
      </c>
      <c r="C39" s="133">
        <v>2</v>
      </c>
      <c r="D39" s="134">
        <v>68620054</v>
      </c>
      <c r="E39" s="135">
        <f>IF(ISBLANK(D39),"-",$D$48/$D$45*D39)</f>
        <v>80873604.27914454</v>
      </c>
      <c r="F39" s="134">
        <v>69020520</v>
      </c>
      <c r="G39" s="136">
        <f>IF(ISBLANK(F39),"-",$D$48/$F$45*F39)</f>
        <v>81771303.529481858</v>
      </c>
      <c r="I39" s="257">
        <f>ABS((F43/D43*D42)-F42)/D42</f>
        <v>9.1069576696086573E-3</v>
      </c>
      <c r="J39" s="109"/>
      <c r="K39" s="109"/>
      <c r="L39" s="114"/>
      <c r="M39" s="114"/>
      <c r="N39" s="115"/>
    </row>
    <row r="40" spans="1:14" ht="26.25" customHeight="1" x14ac:dyDescent="0.4">
      <c r="A40" s="121" t="s">
        <v>68</v>
      </c>
      <c r="B40" s="122">
        <v>1</v>
      </c>
      <c r="C40" s="133">
        <v>3</v>
      </c>
      <c r="D40" s="134">
        <v>68805801</v>
      </c>
      <c r="E40" s="135">
        <f>IF(ISBLANK(D40),"-",$D$48/$D$45*D40)</f>
        <v>81092520.302936047</v>
      </c>
      <c r="F40" s="134">
        <v>69114333</v>
      </c>
      <c r="G40" s="136">
        <f>IF(ISBLANK(F40),"-",$D$48/$F$45*F40)</f>
        <v>81882447.451579392</v>
      </c>
      <c r="I40" s="257"/>
      <c r="L40" s="114"/>
      <c r="M40" s="114"/>
      <c r="N40" s="93"/>
    </row>
    <row r="41" spans="1:14" ht="27" customHeight="1" thickBot="1" x14ac:dyDescent="0.45">
      <c r="A41" s="121" t="s">
        <v>69</v>
      </c>
      <c r="B41" s="122">
        <v>1</v>
      </c>
      <c r="C41" s="137">
        <v>4</v>
      </c>
      <c r="D41" s="138"/>
      <c r="E41" s="139" t="str">
        <f>IF(ISBLANK(D41),"-",$D$48/$D$45*D41)</f>
        <v>-</v>
      </c>
      <c r="F41" s="138"/>
      <c r="G41" s="140" t="str">
        <f>IF(ISBLANK(F41),"-",$D$48/$F$45*F41)</f>
        <v>-</v>
      </c>
      <c r="I41" s="141"/>
      <c r="L41" s="114"/>
      <c r="M41" s="114"/>
      <c r="N41" s="93"/>
    </row>
    <row r="42" spans="1:14" ht="27" customHeight="1" thickBot="1" x14ac:dyDescent="0.45">
      <c r="A42" s="121" t="s">
        <v>70</v>
      </c>
      <c r="B42" s="122">
        <v>1</v>
      </c>
      <c r="C42" s="142" t="s">
        <v>71</v>
      </c>
      <c r="D42" s="143">
        <f>AVERAGE(D38:D41)</f>
        <v>68731928.666666672</v>
      </c>
      <c r="E42" s="144">
        <f>AVERAGE(E38:E41)</f>
        <v>81005456.514656648</v>
      </c>
      <c r="F42" s="143">
        <f>AVERAGE(F38:F41)</f>
        <v>69000032</v>
      </c>
      <c r="G42" s="145">
        <f>AVERAGE(G38:G41)</f>
        <v>81747030.596349612</v>
      </c>
      <c r="H42" s="146"/>
    </row>
    <row r="43" spans="1:14" ht="26.25" customHeight="1" x14ac:dyDescent="0.4">
      <c r="A43" s="121" t="s">
        <v>72</v>
      </c>
      <c r="B43" s="122">
        <v>1</v>
      </c>
      <c r="C43" s="147" t="s">
        <v>73</v>
      </c>
      <c r="D43" s="148">
        <v>24.97</v>
      </c>
      <c r="E43" s="93"/>
      <c r="F43" s="148">
        <v>24.84</v>
      </c>
      <c r="H43" s="146"/>
    </row>
    <row r="44" spans="1:14" ht="26.25" customHeight="1" x14ac:dyDescent="0.4">
      <c r="A44" s="121" t="s">
        <v>74</v>
      </c>
      <c r="B44" s="122">
        <v>1</v>
      </c>
      <c r="C44" s="149" t="s">
        <v>75</v>
      </c>
      <c r="D44" s="150">
        <f>D43*$B$34</f>
        <v>21.318722903062287</v>
      </c>
      <c r="E44" s="151"/>
      <c r="F44" s="150">
        <f>F43*$B$34</f>
        <v>21.207732355309059</v>
      </c>
      <c r="H44" s="146"/>
    </row>
    <row r="45" spans="1:14" ht="19.5" customHeight="1" thickBot="1" x14ac:dyDescent="0.35">
      <c r="A45" s="121" t="s">
        <v>76</v>
      </c>
      <c r="B45" s="133">
        <f>(B44/B43)*(B42/B41)*(B40/B39)*(B38/B37)*B36</f>
        <v>125</v>
      </c>
      <c r="C45" s="149" t="s">
        <v>77</v>
      </c>
      <c r="D45" s="152">
        <f>D44*$B$30/100</f>
        <v>21.212129288546976</v>
      </c>
      <c r="E45" s="153"/>
      <c r="F45" s="152">
        <f>F44*$B$30/100</f>
        <v>21.101693693532511</v>
      </c>
      <c r="H45" s="146"/>
    </row>
    <row r="46" spans="1:14" ht="19.5" customHeight="1" thickBot="1" x14ac:dyDescent="0.35">
      <c r="A46" s="258" t="s">
        <v>78</v>
      </c>
      <c r="B46" s="262"/>
      <c r="C46" s="149" t="s">
        <v>79</v>
      </c>
      <c r="D46" s="154">
        <f>D45/$B$45</f>
        <v>0.16969703430837579</v>
      </c>
      <c r="E46" s="155"/>
      <c r="F46" s="156">
        <f>F45/$B$45</f>
        <v>0.16881354954826008</v>
      </c>
      <c r="H46" s="146"/>
    </row>
    <row r="47" spans="1:14" ht="27" customHeight="1" thickBot="1" x14ac:dyDescent="0.45">
      <c r="A47" s="260"/>
      <c r="B47" s="263"/>
      <c r="C47" s="157" t="s">
        <v>80</v>
      </c>
      <c r="D47" s="158">
        <v>0.2</v>
      </c>
      <c r="E47" s="159"/>
      <c r="F47" s="155"/>
      <c r="H47" s="146"/>
    </row>
    <row r="48" spans="1:14" ht="18.75" x14ac:dyDescent="0.3">
      <c r="C48" s="160" t="s">
        <v>81</v>
      </c>
      <c r="D48" s="152">
        <f>D47*$B$45</f>
        <v>25</v>
      </c>
      <c r="F48" s="161"/>
      <c r="H48" s="146"/>
    </row>
    <row r="49" spans="1:12" ht="19.5" customHeight="1" thickBot="1" x14ac:dyDescent="0.35">
      <c r="C49" s="162" t="s">
        <v>82</v>
      </c>
      <c r="D49" s="163">
        <f>D48/B34</f>
        <v>29.281772779659835</v>
      </c>
      <c r="F49" s="161"/>
      <c r="H49" s="146"/>
    </row>
    <row r="50" spans="1:12" ht="18.75" x14ac:dyDescent="0.3">
      <c r="C50" s="119" t="s">
        <v>83</v>
      </c>
      <c r="D50" s="164">
        <f>AVERAGE(E38:E41,G38:G41)</f>
        <v>81376243.555503145</v>
      </c>
      <c r="F50" s="165"/>
      <c r="H50" s="146"/>
    </row>
    <row r="51" spans="1:12" ht="18.75" x14ac:dyDescent="0.3">
      <c r="C51" s="121" t="s">
        <v>84</v>
      </c>
      <c r="D51" s="166">
        <f>STDEV(E38:E41,G38:G41)/D50</f>
        <v>5.2028743453079937E-3</v>
      </c>
      <c r="F51" s="165"/>
      <c r="H51" s="146"/>
    </row>
    <row r="52" spans="1:12" ht="19.5" customHeight="1" thickBot="1" x14ac:dyDescent="0.35">
      <c r="C52" s="167" t="s">
        <v>20</v>
      </c>
      <c r="D52" s="168">
        <f>COUNT(E38:E41,G38:G41)</f>
        <v>6</v>
      </c>
      <c r="F52" s="165"/>
    </row>
    <row r="54" spans="1:12" ht="18.75" x14ac:dyDescent="0.3">
      <c r="A54" s="169" t="s">
        <v>1</v>
      </c>
      <c r="B54" s="170" t="s">
        <v>85</v>
      </c>
    </row>
    <row r="55" spans="1:12" ht="18.75" x14ac:dyDescent="0.3">
      <c r="A55" s="93" t="s">
        <v>86</v>
      </c>
      <c r="B55" s="171" t="str">
        <f>B21</f>
        <v>Abacavir Sulfate 300mg</v>
      </c>
    </row>
    <row r="56" spans="1:12" ht="26.25" customHeight="1" x14ac:dyDescent="0.4">
      <c r="A56" s="171" t="s">
        <v>87</v>
      </c>
      <c r="B56" s="172">
        <v>300</v>
      </c>
      <c r="C56" s="93" t="str">
        <f>B20</f>
        <v xml:space="preserve">Abacavir Sulfate </v>
      </c>
      <c r="H56" s="151"/>
    </row>
    <row r="57" spans="1:12" ht="18.75" x14ac:dyDescent="0.3">
      <c r="A57" s="171" t="s">
        <v>88</v>
      </c>
      <c r="B57" s="173">
        <f>Uniformity!C46</f>
        <v>819.55719999999997</v>
      </c>
      <c r="H57" s="151"/>
    </row>
    <row r="58" spans="1:12" ht="19.5" customHeight="1" thickBot="1" x14ac:dyDescent="0.35">
      <c r="H58" s="151"/>
    </row>
    <row r="59" spans="1:12" s="108" customFormat="1" ht="27" customHeight="1" thickBot="1" x14ac:dyDescent="0.45">
      <c r="A59" s="119" t="s">
        <v>89</v>
      </c>
      <c r="B59" s="120">
        <v>250</v>
      </c>
      <c r="C59" s="93"/>
      <c r="D59" s="174" t="s">
        <v>90</v>
      </c>
      <c r="E59" s="175" t="s">
        <v>62</v>
      </c>
      <c r="F59" s="175" t="s">
        <v>63</v>
      </c>
      <c r="G59" s="175" t="s">
        <v>91</v>
      </c>
      <c r="H59" s="123" t="s">
        <v>92</v>
      </c>
      <c r="L59" s="109"/>
    </row>
    <row r="60" spans="1:12" s="108" customFormat="1" ht="26.25" customHeight="1" x14ac:dyDescent="0.4">
      <c r="A60" s="121" t="s">
        <v>93</v>
      </c>
      <c r="B60" s="122">
        <v>4</v>
      </c>
      <c r="C60" s="277" t="s">
        <v>94</v>
      </c>
      <c r="D60" s="280">
        <v>817.87</v>
      </c>
      <c r="E60" s="176">
        <v>1</v>
      </c>
      <c r="F60" s="177">
        <v>95263892</v>
      </c>
      <c r="G60" s="178">
        <f>IF(ISBLANK(F60),"-",(F60/$D$50*$D$47*$B$68)*($B$57/$D$60))</f>
        <v>293.26867883335956</v>
      </c>
      <c r="H60" s="179">
        <f t="shared" ref="H60:H71" si="0">IF(ISBLANK(F60),"-",(G60/$B$56)*100)</f>
        <v>97.756226277786524</v>
      </c>
      <c r="L60" s="109"/>
    </row>
    <row r="61" spans="1:12" s="108" customFormat="1" ht="26.25" customHeight="1" x14ac:dyDescent="0.4">
      <c r="A61" s="121" t="s">
        <v>95</v>
      </c>
      <c r="B61" s="122">
        <v>20</v>
      </c>
      <c r="C61" s="278"/>
      <c r="D61" s="281"/>
      <c r="E61" s="180">
        <v>2</v>
      </c>
      <c r="F61" s="134">
        <v>95768918</v>
      </c>
      <c r="G61" s="181">
        <f>IF(ISBLANK(F61),"-",(F61/$D$50*$D$47*$B$68)*($B$57/$D$60))</f>
        <v>294.82339494548842</v>
      </c>
      <c r="H61" s="182">
        <f t="shared" si="0"/>
        <v>98.274464981829468</v>
      </c>
      <c r="L61" s="109"/>
    </row>
    <row r="62" spans="1:12" s="108" customFormat="1" ht="26.25" customHeight="1" x14ac:dyDescent="0.4">
      <c r="A62" s="121" t="s">
        <v>96</v>
      </c>
      <c r="B62" s="122">
        <v>1</v>
      </c>
      <c r="C62" s="278"/>
      <c r="D62" s="281"/>
      <c r="E62" s="180">
        <v>3</v>
      </c>
      <c r="F62" s="183">
        <v>95341680</v>
      </c>
      <c r="G62" s="181">
        <f>IF(ISBLANK(F62),"-",(F62/$D$50*$D$47*$B$68)*($B$57/$D$60))</f>
        <v>293.50814820113521</v>
      </c>
      <c r="H62" s="182">
        <f t="shared" si="0"/>
        <v>97.8360494003784</v>
      </c>
      <c r="L62" s="109"/>
    </row>
    <row r="63" spans="1:12" ht="27" customHeight="1" thickBot="1" x14ac:dyDescent="0.45">
      <c r="A63" s="121" t="s">
        <v>97</v>
      </c>
      <c r="B63" s="122">
        <v>1</v>
      </c>
      <c r="C63" s="279"/>
      <c r="D63" s="282"/>
      <c r="E63" s="184">
        <v>4</v>
      </c>
      <c r="F63" s="185"/>
      <c r="G63" s="181" t="str">
        <f>IF(ISBLANK(F63),"-",(F63/$D$50*$D$47*$B$68)*($B$57/$D$60))</f>
        <v>-</v>
      </c>
      <c r="H63" s="182" t="str">
        <f t="shared" si="0"/>
        <v>-</v>
      </c>
    </row>
    <row r="64" spans="1:12" ht="26.25" customHeight="1" x14ac:dyDescent="0.4">
      <c r="A64" s="121" t="s">
        <v>98</v>
      </c>
      <c r="B64" s="122">
        <v>1</v>
      </c>
      <c r="C64" s="277" t="s">
        <v>99</v>
      </c>
      <c r="D64" s="280">
        <v>817.81</v>
      </c>
      <c r="E64" s="176">
        <v>1</v>
      </c>
      <c r="F64" s="177">
        <v>96620818</v>
      </c>
      <c r="G64" s="178">
        <f>IF(ISBLANK(F64),"-",(F64/$D$50*$D$47*$B$68)*($B$57/$D$64))</f>
        <v>297.4677808717604</v>
      </c>
      <c r="H64" s="179">
        <f t="shared" si="0"/>
        <v>99.15592695725347</v>
      </c>
    </row>
    <row r="65" spans="1:8" ht="26.25" customHeight="1" x14ac:dyDescent="0.4">
      <c r="A65" s="121" t="s">
        <v>100</v>
      </c>
      <c r="B65" s="122">
        <v>1</v>
      </c>
      <c r="C65" s="278"/>
      <c r="D65" s="281"/>
      <c r="E65" s="180">
        <v>2</v>
      </c>
      <c r="F65" s="134">
        <v>96274512</v>
      </c>
      <c r="G65" s="181">
        <f>IF(ISBLANK(F65),"-",(F65/$D$50*$D$47*$B$68)*($B$57/$D$64))</f>
        <v>296.40160404305072</v>
      </c>
      <c r="H65" s="182">
        <f t="shared" si="0"/>
        <v>98.800534681016899</v>
      </c>
    </row>
    <row r="66" spans="1:8" ht="26.25" customHeight="1" x14ac:dyDescent="0.4">
      <c r="A66" s="121" t="s">
        <v>101</v>
      </c>
      <c r="B66" s="122">
        <v>1</v>
      </c>
      <c r="C66" s="278"/>
      <c r="D66" s="281"/>
      <c r="E66" s="180">
        <v>3</v>
      </c>
      <c r="F66" s="134">
        <v>96983243</v>
      </c>
      <c r="G66" s="181">
        <f>IF(ISBLANK(F66),"-",(F66/$D$50*$D$47*$B$68)*($B$57/$D$64))</f>
        <v>298.58358347738982</v>
      </c>
      <c r="H66" s="182">
        <f t="shared" si="0"/>
        <v>99.527861159129941</v>
      </c>
    </row>
    <row r="67" spans="1:8" ht="27" customHeight="1" thickBot="1" x14ac:dyDescent="0.45">
      <c r="A67" s="121" t="s">
        <v>102</v>
      </c>
      <c r="B67" s="122">
        <v>1</v>
      </c>
      <c r="C67" s="279"/>
      <c r="D67" s="282"/>
      <c r="E67" s="184">
        <v>4</v>
      </c>
      <c r="F67" s="185"/>
      <c r="G67" s="186" t="str">
        <f>IF(ISBLANK(F67),"-",(F67/$D$50*$D$47*$B$68)*($B$57/$D$64))</f>
        <v>-</v>
      </c>
      <c r="H67" s="187" t="str">
        <f t="shared" si="0"/>
        <v>-</v>
      </c>
    </row>
    <row r="68" spans="1:8" ht="26.25" customHeight="1" x14ac:dyDescent="0.4">
      <c r="A68" s="121" t="s">
        <v>103</v>
      </c>
      <c r="B68" s="188">
        <f>(B67/B66)*(B65/B64)*(B63/B62)*(B61/B60)*B59</f>
        <v>1250</v>
      </c>
      <c r="C68" s="277" t="s">
        <v>104</v>
      </c>
      <c r="D68" s="280">
        <v>817.89</v>
      </c>
      <c r="E68" s="176">
        <v>1</v>
      </c>
      <c r="F68" s="177">
        <v>98737373</v>
      </c>
      <c r="G68" s="178">
        <f>IF(ISBLANK(F68),"-",(F68/$D$50*$D$47*$B$68)*($B$57/$D$68))</f>
        <v>303.95431304814946</v>
      </c>
      <c r="H68" s="182">
        <f t="shared" si="0"/>
        <v>101.31810434938315</v>
      </c>
    </row>
    <row r="69" spans="1:8" ht="27" customHeight="1" thickBot="1" x14ac:dyDescent="0.45">
      <c r="A69" s="167" t="s">
        <v>105</v>
      </c>
      <c r="B69" s="189">
        <f>(D47*B68)/B56*B57</f>
        <v>682.96433333333334</v>
      </c>
      <c r="C69" s="278"/>
      <c r="D69" s="281"/>
      <c r="E69" s="180">
        <v>2</v>
      </c>
      <c r="F69" s="134">
        <v>98954450</v>
      </c>
      <c r="G69" s="181">
        <f>IF(ISBLANK(F69),"-",(F69/$D$50*$D$47*$B$68)*($B$57/$D$68))</f>
        <v>304.62256548801895</v>
      </c>
      <c r="H69" s="182">
        <f t="shared" si="0"/>
        <v>101.540855162673</v>
      </c>
    </row>
    <row r="70" spans="1:8" ht="26.25" customHeight="1" x14ac:dyDescent="0.4">
      <c r="A70" s="284" t="s">
        <v>78</v>
      </c>
      <c r="B70" s="285"/>
      <c r="C70" s="278"/>
      <c r="D70" s="281"/>
      <c r="E70" s="180">
        <v>3</v>
      </c>
      <c r="F70" s="134">
        <v>98830953</v>
      </c>
      <c r="G70" s="181">
        <f>IF(ISBLANK(F70),"-",(F70/$D$50*$D$47*$B$68)*($B$57/$D$68))</f>
        <v>304.24239084230999</v>
      </c>
      <c r="H70" s="182">
        <f t="shared" si="0"/>
        <v>101.41413028077</v>
      </c>
    </row>
    <row r="71" spans="1:8" ht="27" customHeight="1" thickBot="1" x14ac:dyDescent="0.45">
      <c r="A71" s="286"/>
      <c r="B71" s="287"/>
      <c r="C71" s="283"/>
      <c r="D71" s="282"/>
      <c r="E71" s="184">
        <v>4</v>
      </c>
      <c r="F71" s="185"/>
      <c r="G71" s="186" t="str">
        <f>IF(ISBLANK(F71),"-",(F71/$D$50*$D$47*$B$68)*($B$57/$D$68))</f>
        <v>-</v>
      </c>
      <c r="H71" s="187" t="str">
        <f t="shared" si="0"/>
        <v>-</v>
      </c>
    </row>
    <row r="72" spans="1:8" ht="26.25" customHeight="1" x14ac:dyDescent="0.4">
      <c r="A72" s="151"/>
      <c r="B72" s="151"/>
      <c r="C72" s="151"/>
      <c r="D72" s="151"/>
      <c r="E72" s="151"/>
      <c r="F72" s="190" t="s">
        <v>71</v>
      </c>
      <c r="G72" s="191">
        <f>AVERAGE(G60:G71)</f>
        <v>298.5413844167403</v>
      </c>
      <c r="H72" s="192">
        <f>AVERAGE(H60:H71)</f>
        <v>99.51379480558009</v>
      </c>
    </row>
    <row r="73" spans="1:8" ht="26.25" customHeight="1" x14ac:dyDescent="0.4">
      <c r="C73" s="151"/>
      <c r="D73" s="151"/>
      <c r="E73" s="151"/>
      <c r="F73" s="193" t="s">
        <v>84</v>
      </c>
      <c r="G73" s="194">
        <f>STDEV(G60:G71)/G72</f>
        <v>1.550775349980581E-2</v>
      </c>
      <c r="H73" s="194">
        <f>STDEV(H60:H71)/H72</f>
        <v>1.5507753499805838E-2</v>
      </c>
    </row>
    <row r="74" spans="1:8" ht="27" customHeight="1" thickBot="1" x14ac:dyDescent="0.45">
      <c r="A74" s="151"/>
      <c r="B74" s="151"/>
      <c r="C74" s="151"/>
      <c r="D74" s="151"/>
      <c r="E74" s="153"/>
      <c r="F74" s="195" t="s">
        <v>20</v>
      </c>
      <c r="G74" s="196">
        <f>COUNT(G60:G71)</f>
        <v>9</v>
      </c>
      <c r="H74" s="196">
        <f>COUNT(H60:H71)</f>
        <v>9</v>
      </c>
    </row>
    <row r="76" spans="1:8" ht="26.25" customHeight="1" x14ac:dyDescent="0.4">
      <c r="A76" s="104" t="s">
        <v>106</v>
      </c>
      <c r="B76" s="105" t="s">
        <v>107</v>
      </c>
      <c r="C76" s="266" t="str">
        <f>B26</f>
        <v>Abacavir</v>
      </c>
      <c r="D76" s="266"/>
      <c r="E76" s="93" t="s">
        <v>108</v>
      </c>
      <c r="F76" s="93"/>
      <c r="G76" s="197">
        <f>H72</f>
        <v>99.51379480558009</v>
      </c>
      <c r="H76" s="110"/>
    </row>
    <row r="77" spans="1:8" ht="18.75" x14ac:dyDescent="0.3">
      <c r="A77" s="103" t="s">
        <v>109</v>
      </c>
      <c r="B77" s="103" t="s">
        <v>110</v>
      </c>
    </row>
    <row r="78" spans="1:8" ht="18.75" x14ac:dyDescent="0.3">
      <c r="A78" s="103"/>
      <c r="B78" s="103"/>
    </row>
    <row r="79" spans="1:8" ht="26.25" customHeight="1" x14ac:dyDescent="0.4">
      <c r="A79" s="104" t="s">
        <v>4</v>
      </c>
      <c r="B79" s="268" t="str">
        <f>B26</f>
        <v>Abacavir</v>
      </c>
      <c r="C79" s="268"/>
    </row>
    <row r="80" spans="1:8" ht="26.25" customHeight="1" x14ac:dyDescent="0.4">
      <c r="A80" s="105" t="s">
        <v>48</v>
      </c>
      <c r="B80" s="268" t="str">
        <f>B27</f>
        <v>A12-4</v>
      </c>
      <c r="C80" s="268"/>
    </row>
    <row r="81" spans="1:12" ht="27" customHeight="1" thickBot="1" x14ac:dyDescent="0.45">
      <c r="A81" s="105" t="s">
        <v>6</v>
      </c>
      <c r="B81" s="106">
        <f>B28</f>
        <v>99.5</v>
      </c>
    </row>
    <row r="82" spans="1:12" s="108" customFormat="1" ht="27" customHeight="1" thickBot="1" x14ac:dyDescent="0.45">
      <c r="A82" s="105" t="s">
        <v>49</v>
      </c>
      <c r="B82" s="107">
        <v>0</v>
      </c>
      <c r="C82" s="269" t="s">
        <v>50</v>
      </c>
      <c r="D82" s="270"/>
      <c r="E82" s="270"/>
      <c r="F82" s="270"/>
      <c r="G82" s="271"/>
      <c r="I82" s="109"/>
      <c r="J82" s="109"/>
      <c r="K82" s="109"/>
      <c r="L82" s="109"/>
    </row>
    <row r="83" spans="1:12" s="108" customFormat="1" ht="19.5" customHeight="1" thickBot="1" x14ac:dyDescent="0.35">
      <c r="A83" s="105" t="s">
        <v>51</v>
      </c>
      <c r="B83" s="110">
        <f>B81-B82</f>
        <v>99.5</v>
      </c>
      <c r="C83" s="111"/>
      <c r="D83" s="111"/>
      <c r="E83" s="111"/>
      <c r="F83" s="111"/>
      <c r="G83" s="112"/>
      <c r="I83" s="109"/>
      <c r="J83" s="109"/>
      <c r="K83" s="109"/>
      <c r="L83" s="109"/>
    </row>
    <row r="84" spans="1:12" s="108" customFormat="1" ht="27" customHeight="1" thickBot="1" x14ac:dyDescent="0.45">
      <c r="A84" s="105" t="s">
        <v>52</v>
      </c>
      <c r="B84" s="113">
        <v>154.46</v>
      </c>
      <c r="C84" s="272" t="s">
        <v>111</v>
      </c>
      <c r="D84" s="273"/>
      <c r="E84" s="273"/>
      <c r="F84" s="273"/>
      <c r="G84" s="273"/>
      <c r="H84" s="274"/>
      <c r="I84" s="109"/>
      <c r="J84" s="109"/>
      <c r="K84" s="109"/>
      <c r="L84" s="109"/>
    </row>
    <row r="85" spans="1:12" s="108" customFormat="1" ht="27" customHeight="1" thickBot="1" x14ac:dyDescent="0.45">
      <c r="A85" s="105" t="s">
        <v>54</v>
      </c>
      <c r="B85" s="113">
        <v>165.23</v>
      </c>
      <c r="C85" s="272" t="s">
        <v>112</v>
      </c>
      <c r="D85" s="273"/>
      <c r="E85" s="273"/>
      <c r="F85" s="273"/>
      <c r="G85" s="273"/>
      <c r="H85" s="274"/>
      <c r="I85" s="109"/>
      <c r="J85" s="109"/>
      <c r="K85" s="109"/>
      <c r="L85" s="109"/>
    </row>
    <row r="86" spans="1:12" s="108" customFormat="1" ht="18.75" x14ac:dyDescent="0.3">
      <c r="A86" s="105"/>
      <c r="B86" s="116"/>
      <c r="C86" s="117"/>
      <c r="D86" s="117"/>
      <c r="E86" s="117"/>
      <c r="F86" s="117"/>
      <c r="G86" s="117"/>
      <c r="H86" s="117"/>
      <c r="I86" s="109"/>
      <c r="J86" s="109"/>
      <c r="K86" s="109"/>
      <c r="L86" s="109"/>
    </row>
    <row r="87" spans="1:12" s="108" customFormat="1" ht="18.75" x14ac:dyDescent="0.3">
      <c r="A87" s="105" t="s">
        <v>56</v>
      </c>
      <c r="B87" s="118">
        <f>B84/B85</f>
        <v>0.93481813230042976</v>
      </c>
      <c r="C87" s="93" t="s">
        <v>57</v>
      </c>
      <c r="D87" s="93"/>
      <c r="E87" s="93"/>
      <c r="F87" s="93"/>
      <c r="G87" s="93"/>
      <c r="I87" s="109"/>
      <c r="J87" s="109"/>
      <c r="K87" s="109"/>
      <c r="L87" s="109"/>
    </row>
    <row r="88" spans="1:12" ht="19.5" customHeight="1" thickBot="1" x14ac:dyDescent="0.35">
      <c r="A88" s="103"/>
      <c r="B88" s="103"/>
    </row>
    <row r="89" spans="1:12" ht="27" customHeight="1" thickBot="1" x14ac:dyDescent="0.45">
      <c r="A89" s="119" t="s">
        <v>58</v>
      </c>
      <c r="B89" s="120">
        <v>25</v>
      </c>
      <c r="D89" s="198" t="s">
        <v>59</v>
      </c>
      <c r="E89" s="199"/>
      <c r="F89" s="275" t="s">
        <v>60</v>
      </c>
      <c r="G89" s="276"/>
    </row>
    <row r="90" spans="1:12" ht="27" customHeight="1" thickBot="1" x14ac:dyDescent="0.45">
      <c r="A90" s="121" t="s">
        <v>61</v>
      </c>
      <c r="B90" s="122">
        <v>10</v>
      </c>
      <c r="C90" s="200" t="s">
        <v>62</v>
      </c>
      <c r="D90" s="124" t="s">
        <v>63</v>
      </c>
      <c r="E90" s="125" t="s">
        <v>64</v>
      </c>
      <c r="F90" s="124" t="s">
        <v>63</v>
      </c>
      <c r="G90" s="201" t="s">
        <v>64</v>
      </c>
      <c r="I90" s="127" t="s">
        <v>65</v>
      </c>
    </row>
    <row r="91" spans="1:12" ht="26.25" customHeight="1" x14ac:dyDescent="0.4">
      <c r="A91" s="121" t="s">
        <v>66</v>
      </c>
      <c r="B91" s="122">
        <v>50</v>
      </c>
      <c r="C91" s="202">
        <v>1</v>
      </c>
      <c r="D91" s="129">
        <v>0.497</v>
      </c>
      <c r="E91" s="130">
        <f>IF(ISBLANK(D91),"-",$D$101/$D$98*D91)</f>
        <v>0.71329040702566804</v>
      </c>
      <c r="F91" s="129">
        <v>0.50900000000000001</v>
      </c>
      <c r="G91" s="131">
        <f>IF(ISBLANK(F91),"-",$D$101/$F$98*F91)</f>
        <v>0.73433584476961133</v>
      </c>
      <c r="I91" s="132"/>
    </row>
    <row r="92" spans="1:12" ht="26.25" customHeight="1" x14ac:dyDescent="0.4">
      <c r="A92" s="121" t="s">
        <v>67</v>
      </c>
      <c r="B92" s="122">
        <v>5</v>
      </c>
      <c r="C92" s="151">
        <v>2</v>
      </c>
      <c r="D92" s="134">
        <v>0.5</v>
      </c>
      <c r="E92" s="135">
        <f>IF(ISBLANK(D92),"-",$D$101/$D$98*D92)</f>
        <v>0.71759598292320725</v>
      </c>
      <c r="F92" s="134">
        <v>0.51200000000000001</v>
      </c>
      <c r="G92" s="136">
        <f>IF(ISBLANK(F92),"-",$D$101/$F$98*F92)</f>
        <v>0.73866395387434391</v>
      </c>
      <c r="I92" s="257">
        <f>ABS((F96/D96*D95)-F95)/D95</f>
        <v>2.8555146763173739E-2</v>
      </c>
    </row>
    <row r="93" spans="1:12" ht="26.25" customHeight="1" x14ac:dyDescent="0.4">
      <c r="A93" s="121" t="s">
        <v>68</v>
      </c>
      <c r="B93" s="122">
        <v>50</v>
      </c>
      <c r="C93" s="151">
        <v>3</v>
      </c>
      <c r="D93" s="134">
        <v>0.502</v>
      </c>
      <c r="E93" s="135">
        <f>IF(ISBLANK(D93),"-",$D$101/$D$98*D93)</f>
        <v>0.72046636685490006</v>
      </c>
      <c r="F93" s="134">
        <v>0.51300000000000001</v>
      </c>
      <c r="G93" s="136">
        <f>IF(ISBLANK(F93),"-",$D$101/$F$98*F93)</f>
        <v>0.7401066569092547</v>
      </c>
      <c r="I93" s="257"/>
    </row>
    <row r="94" spans="1:12" ht="27" customHeight="1" thickBot="1" x14ac:dyDescent="0.45">
      <c r="A94" s="121" t="s">
        <v>69</v>
      </c>
      <c r="B94" s="122">
        <v>1</v>
      </c>
      <c r="C94" s="203">
        <v>4</v>
      </c>
      <c r="D94" s="138"/>
      <c r="E94" s="139" t="str">
        <f>IF(ISBLANK(D94),"-",$D$101/$D$98*D94)</f>
        <v>-</v>
      </c>
      <c r="F94" s="204"/>
      <c r="G94" s="140" t="str">
        <f>IF(ISBLANK(F94),"-",$D$101/$F$98*F94)</f>
        <v>-</v>
      </c>
      <c r="I94" s="141"/>
    </row>
    <row r="95" spans="1:12" ht="27" customHeight="1" thickBot="1" x14ac:dyDescent="0.45">
      <c r="A95" s="121" t="s">
        <v>70</v>
      </c>
      <c r="B95" s="122">
        <v>1</v>
      </c>
      <c r="C95" s="105" t="s">
        <v>71</v>
      </c>
      <c r="D95" s="205">
        <f>AVERAGE(D91:D94)</f>
        <v>0.4996666666666667</v>
      </c>
      <c r="E95" s="144">
        <f>AVERAGE(E91:E94)</f>
        <v>0.71711758560125849</v>
      </c>
      <c r="F95" s="206">
        <f>AVERAGE(F91:F94)</f>
        <v>0.51133333333333331</v>
      </c>
      <c r="G95" s="207">
        <f>AVERAGE(G91:G94)</f>
        <v>0.73770215185107002</v>
      </c>
    </row>
    <row r="96" spans="1:12" ht="26.25" customHeight="1" x14ac:dyDescent="0.4">
      <c r="A96" s="121" t="s">
        <v>72</v>
      </c>
      <c r="B96" s="106">
        <v>1</v>
      </c>
      <c r="C96" s="208" t="s">
        <v>113</v>
      </c>
      <c r="D96" s="209">
        <v>24.97</v>
      </c>
      <c r="E96" s="93"/>
      <c r="F96" s="148">
        <v>24.84</v>
      </c>
    </row>
    <row r="97" spans="1:10" ht="26.25" customHeight="1" x14ac:dyDescent="0.4">
      <c r="A97" s="121" t="s">
        <v>74</v>
      </c>
      <c r="B97" s="106">
        <v>1</v>
      </c>
      <c r="C97" s="210" t="s">
        <v>114</v>
      </c>
      <c r="D97" s="211">
        <f>D96*$B$87</f>
        <v>23.34240876354173</v>
      </c>
      <c r="E97" s="151"/>
      <c r="F97" s="150">
        <f>F96*$B$87</f>
        <v>23.220882406342675</v>
      </c>
    </row>
    <row r="98" spans="1:10" ht="19.5" customHeight="1" thickBot="1" x14ac:dyDescent="0.35">
      <c r="A98" s="121" t="s">
        <v>76</v>
      </c>
      <c r="B98" s="151">
        <f>(B97/B96)*(B95/B94)*(B93/B92)*(B91/B90)*B89</f>
        <v>1250</v>
      </c>
      <c r="C98" s="210" t="s">
        <v>115</v>
      </c>
      <c r="D98" s="212">
        <f>D97*$B$83/100</f>
        <v>23.22569671972402</v>
      </c>
      <c r="E98" s="153"/>
      <c r="F98" s="152">
        <f>F97*$B$83/100</f>
        <v>23.104777994310961</v>
      </c>
    </row>
    <row r="99" spans="1:10" ht="19.5" customHeight="1" thickBot="1" x14ac:dyDescent="0.35">
      <c r="A99" s="258" t="s">
        <v>78</v>
      </c>
      <c r="B99" s="259"/>
      <c r="C99" s="210" t="s">
        <v>116</v>
      </c>
      <c r="D99" s="213">
        <f>D98/$B$98</f>
        <v>1.8580557375779214E-2</v>
      </c>
      <c r="E99" s="153"/>
      <c r="F99" s="156">
        <f>F98/$B$98</f>
        <v>1.8483822395448768E-2</v>
      </c>
      <c r="H99" s="146"/>
    </row>
    <row r="100" spans="1:10" ht="19.5" customHeight="1" thickBot="1" x14ac:dyDescent="0.35">
      <c r="A100" s="260"/>
      <c r="B100" s="261"/>
      <c r="C100" s="210" t="s">
        <v>80</v>
      </c>
      <c r="D100" s="214">
        <f>$B$56/$B$116</f>
        <v>2.6666666666666668E-2</v>
      </c>
      <c r="F100" s="161"/>
      <c r="G100" s="215"/>
      <c r="H100" s="146"/>
    </row>
    <row r="101" spans="1:10" ht="18.75" x14ac:dyDescent="0.3">
      <c r="C101" s="210" t="s">
        <v>81</v>
      </c>
      <c r="D101" s="211">
        <f>D100*$B$98</f>
        <v>33.333333333333336</v>
      </c>
      <c r="F101" s="161"/>
      <c r="H101" s="146"/>
    </row>
    <row r="102" spans="1:10" ht="19.5" customHeight="1" thickBot="1" x14ac:dyDescent="0.35">
      <c r="C102" s="216" t="s">
        <v>82</v>
      </c>
      <c r="D102" s="217">
        <f>D101/B34</f>
        <v>39.042363706213116</v>
      </c>
      <c r="F102" s="165"/>
      <c r="H102" s="146"/>
      <c r="J102" s="218"/>
    </row>
    <row r="103" spans="1:10" ht="18.75" x14ac:dyDescent="0.3">
      <c r="C103" s="219" t="s">
        <v>117</v>
      </c>
      <c r="D103" s="220">
        <f>AVERAGE(E91:E94,G91:G94)</f>
        <v>0.7274098687261642</v>
      </c>
      <c r="F103" s="165"/>
      <c r="G103" s="215"/>
      <c r="H103" s="146"/>
      <c r="J103" s="221"/>
    </row>
    <row r="104" spans="1:10" ht="18.75" x14ac:dyDescent="0.3">
      <c r="C104" s="193" t="s">
        <v>84</v>
      </c>
      <c r="D104" s="222">
        <f>STDEV(E91:E94,G91:G94)/D103</f>
        <v>1.6028743705111533E-2</v>
      </c>
      <c r="F104" s="165"/>
      <c r="H104" s="146"/>
      <c r="J104" s="221"/>
    </row>
    <row r="105" spans="1:10" ht="19.5" customHeight="1" thickBot="1" x14ac:dyDescent="0.35">
      <c r="C105" s="195" t="s">
        <v>20</v>
      </c>
      <c r="D105" s="223">
        <f>COUNT(E91:E94,G91:G94)</f>
        <v>6</v>
      </c>
      <c r="F105" s="165"/>
      <c r="H105" s="146"/>
      <c r="J105" s="221"/>
    </row>
    <row r="106" spans="1:10" ht="19.5" customHeight="1" thickBot="1" x14ac:dyDescent="0.35">
      <c r="A106" s="169"/>
      <c r="B106" s="169"/>
      <c r="C106" s="169"/>
      <c r="D106" s="169"/>
      <c r="E106" s="169"/>
    </row>
    <row r="107" spans="1:10" ht="27" customHeight="1" thickBot="1" x14ac:dyDescent="0.45">
      <c r="A107" s="119" t="s">
        <v>118</v>
      </c>
      <c r="B107" s="120">
        <v>900</v>
      </c>
      <c r="C107" s="175" t="s">
        <v>119</v>
      </c>
      <c r="D107" s="175" t="s">
        <v>63</v>
      </c>
      <c r="E107" s="175" t="s">
        <v>120</v>
      </c>
      <c r="F107" s="224" t="s">
        <v>121</v>
      </c>
    </row>
    <row r="108" spans="1:10" ht="26.25" customHeight="1" x14ac:dyDescent="0.4">
      <c r="A108" s="121" t="s">
        <v>122</v>
      </c>
      <c r="B108" s="122">
        <v>4</v>
      </c>
      <c r="C108" s="176">
        <v>1</v>
      </c>
      <c r="D108" s="225">
        <v>0.70499999999999996</v>
      </c>
      <c r="E108" s="226">
        <f t="shared" ref="E108:E113" si="1">IF(ISBLANK(D108),"-",D108/$D$103*$D$100*$B$116)</f>
        <v>290.75767197161832</v>
      </c>
      <c r="F108" s="227">
        <f t="shared" ref="F108:F113" si="2">IF(ISBLANK(D108), "-", (E108/$B$56)*100)</f>
        <v>96.919223990539436</v>
      </c>
    </row>
    <row r="109" spans="1:10" ht="26.25" customHeight="1" x14ac:dyDescent="0.4">
      <c r="A109" s="121" t="s">
        <v>95</v>
      </c>
      <c r="B109" s="122">
        <v>50</v>
      </c>
      <c r="C109" s="180">
        <v>2</v>
      </c>
      <c r="D109" s="228">
        <v>0.7</v>
      </c>
      <c r="E109" s="229">
        <f t="shared" si="1"/>
        <v>288.69556082288341</v>
      </c>
      <c r="F109" s="230">
        <f t="shared" si="2"/>
        <v>96.231853607627798</v>
      </c>
    </row>
    <row r="110" spans="1:10" ht="26.25" customHeight="1" x14ac:dyDescent="0.4">
      <c r="A110" s="121" t="s">
        <v>96</v>
      </c>
      <c r="B110" s="122">
        <v>1</v>
      </c>
      <c r="C110" s="180">
        <v>3</v>
      </c>
      <c r="D110" s="228">
        <v>0.69499999999999995</v>
      </c>
      <c r="E110" s="229">
        <f t="shared" si="1"/>
        <v>286.63344967414855</v>
      </c>
      <c r="F110" s="230">
        <f t="shared" si="2"/>
        <v>95.544483224716174</v>
      </c>
    </row>
    <row r="111" spans="1:10" ht="26.25" customHeight="1" x14ac:dyDescent="0.4">
      <c r="A111" s="121" t="s">
        <v>97</v>
      </c>
      <c r="B111" s="122">
        <v>1</v>
      </c>
      <c r="C111" s="180">
        <v>4</v>
      </c>
      <c r="D111" s="228">
        <v>0.69299999999999995</v>
      </c>
      <c r="E111" s="229">
        <f t="shared" si="1"/>
        <v>285.80860521465462</v>
      </c>
      <c r="F111" s="230">
        <f t="shared" si="2"/>
        <v>95.26953507155153</v>
      </c>
    </row>
    <row r="112" spans="1:10" ht="26.25" customHeight="1" x14ac:dyDescent="0.4">
      <c r="A112" s="121" t="s">
        <v>98</v>
      </c>
      <c r="B112" s="122">
        <v>1</v>
      </c>
      <c r="C112" s="180">
        <v>5</v>
      </c>
      <c r="D112" s="228">
        <v>0.69199999999999995</v>
      </c>
      <c r="E112" s="229">
        <f t="shared" si="1"/>
        <v>285.39618298490763</v>
      </c>
      <c r="F112" s="230">
        <f t="shared" si="2"/>
        <v>95.132060994969208</v>
      </c>
    </row>
    <row r="113" spans="1:10" ht="27" customHeight="1" thickBot="1" x14ac:dyDescent="0.45">
      <c r="A113" s="121" t="s">
        <v>100</v>
      </c>
      <c r="B113" s="122">
        <v>1</v>
      </c>
      <c r="C113" s="184">
        <v>6</v>
      </c>
      <c r="D113" s="231">
        <v>0.69399999999999995</v>
      </c>
      <c r="E113" s="232">
        <f t="shared" si="1"/>
        <v>286.22102744440161</v>
      </c>
      <c r="F113" s="233">
        <f t="shared" si="2"/>
        <v>95.407009148133866</v>
      </c>
    </row>
    <row r="114" spans="1:10" ht="27" customHeight="1" thickBot="1" x14ac:dyDescent="0.45">
      <c r="A114" s="121" t="s">
        <v>101</v>
      </c>
      <c r="B114" s="122">
        <v>1</v>
      </c>
      <c r="C114" s="234"/>
      <c r="D114" s="151"/>
      <c r="E114" s="93"/>
      <c r="F114" s="230"/>
    </row>
    <row r="115" spans="1:10" ht="26.25" customHeight="1" x14ac:dyDescent="0.4">
      <c r="A115" s="121" t="s">
        <v>102</v>
      </c>
      <c r="B115" s="122">
        <v>1</v>
      </c>
      <c r="C115" s="234"/>
      <c r="D115" s="235" t="s">
        <v>71</v>
      </c>
      <c r="E115" s="236">
        <f>AVERAGE(E108:E113)</f>
        <v>287.25208301876904</v>
      </c>
      <c r="F115" s="237">
        <f>AVERAGE(F108:F113)</f>
        <v>95.750694339589685</v>
      </c>
    </row>
    <row r="116" spans="1:10" ht="27" customHeight="1" thickBot="1" x14ac:dyDescent="0.45">
      <c r="A116" s="121" t="s">
        <v>103</v>
      </c>
      <c r="B116" s="133">
        <f>(B115/B114)*(B113/B112)*(B111/B110)*(B109/B108)*B107</f>
        <v>11250</v>
      </c>
      <c r="C116" s="238"/>
      <c r="D116" s="239" t="s">
        <v>84</v>
      </c>
      <c r="E116" s="194">
        <f>STDEV(E108:E113)/E115</f>
        <v>7.1930940702801425E-3</v>
      </c>
      <c r="F116" s="240">
        <f>STDEV(F108:F113)/F115</f>
        <v>7.1930940702801425E-3</v>
      </c>
      <c r="I116" s="93"/>
    </row>
    <row r="117" spans="1:10" ht="27" customHeight="1" thickBot="1" x14ac:dyDescent="0.45">
      <c r="A117" s="258" t="s">
        <v>78</v>
      </c>
      <c r="B117" s="262"/>
      <c r="C117" s="241"/>
      <c r="D117" s="195" t="s">
        <v>20</v>
      </c>
      <c r="E117" s="242">
        <f>COUNT(E108:E113)</f>
        <v>6</v>
      </c>
      <c r="F117" s="243">
        <f>COUNT(F108:F113)</f>
        <v>6</v>
      </c>
      <c r="I117" s="93"/>
      <c r="J117" s="221"/>
    </row>
    <row r="118" spans="1:10" ht="26.25" customHeight="1" thickBot="1" x14ac:dyDescent="0.35">
      <c r="A118" s="260"/>
      <c r="B118" s="263"/>
      <c r="C118" s="93"/>
      <c r="D118" s="244"/>
      <c r="E118" s="264" t="s">
        <v>123</v>
      </c>
      <c r="F118" s="265"/>
      <c r="G118" s="93"/>
      <c r="H118" s="93"/>
      <c r="I118" s="93"/>
    </row>
    <row r="119" spans="1:10" ht="25.5" customHeight="1" x14ac:dyDescent="0.4">
      <c r="A119" s="245"/>
      <c r="B119" s="117"/>
      <c r="C119" s="93"/>
      <c r="D119" s="239" t="s">
        <v>124</v>
      </c>
      <c r="E119" s="246">
        <f>MIN(E108:E113)</f>
        <v>285.39618298490763</v>
      </c>
      <c r="F119" s="247">
        <f>MIN(F108:F113)</f>
        <v>95.132060994969208</v>
      </c>
      <c r="G119" s="93"/>
      <c r="H119" s="93"/>
      <c r="I119" s="93"/>
    </row>
    <row r="120" spans="1:10" ht="24" customHeight="1" thickBot="1" x14ac:dyDescent="0.45">
      <c r="A120" s="245"/>
      <c r="B120" s="117"/>
      <c r="C120" s="93"/>
      <c r="D120" s="162" t="s">
        <v>125</v>
      </c>
      <c r="E120" s="248">
        <f>MAX(E108:E113)</f>
        <v>290.75767197161832</v>
      </c>
      <c r="F120" s="249">
        <f>MAX(F108:F113)</f>
        <v>96.919223990539436</v>
      </c>
      <c r="G120" s="93"/>
      <c r="H120" s="93"/>
      <c r="I120" s="93"/>
    </row>
    <row r="121" spans="1:10" ht="27" customHeight="1" x14ac:dyDescent="0.3">
      <c r="A121" s="245"/>
      <c r="B121" s="117"/>
      <c r="C121" s="93"/>
      <c r="D121" s="93"/>
      <c r="E121" s="93"/>
      <c r="F121" s="151"/>
      <c r="G121" s="93"/>
      <c r="H121" s="93"/>
      <c r="I121" s="93"/>
    </row>
    <row r="122" spans="1:10" ht="25.5" customHeight="1" x14ac:dyDescent="0.3">
      <c r="A122" s="245"/>
      <c r="B122" s="117"/>
      <c r="C122" s="93"/>
      <c r="D122" s="93"/>
      <c r="E122" s="93"/>
      <c r="F122" s="151"/>
      <c r="G122" s="93"/>
      <c r="H122" s="93"/>
      <c r="I122" s="93"/>
    </row>
    <row r="123" spans="1:10" ht="18.75" x14ac:dyDescent="0.3">
      <c r="A123" s="245"/>
      <c r="B123" s="117"/>
      <c r="C123" s="93"/>
      <c r="D123" s="93"/>
      <c r="E123" s="93"/>
      <c r="F123" s="151"/>
      <c r="G123" s="93"/>
      <c r="H123" s="93"/>
      <c r="I123" s="93"/>
    </row>
    <row r="124" spans="1:10" ht="45.75" customHeight="1" x14ac:dyDescent="0.65">
      <c r="A124" s="104" t="s">
        <v>106</v>
      </c>
      <c r="B124" s="105" t="s">
        <v>126</v>
      </c>
      <c r="C124" s="266" t="str">
        <f>B26</f>
        <v>Abacavir</v>
      </c>
      <c r="D124" s="266"/>
      <c r="E124" s="93" t="s">
        <v>127</v>
      </c>
      <c r="F124" s="93"/>
      <c r="G124" s="250">
        <f>F115</f>
        <v>95.750694339589685</v>
      </c>
      <c r="H124" s="93"/>
      <c r="I124" s="93"/>
    </row>
    <row r="125" spans="1:10" ht="45.75" customHeight="1" x14ac:dyDescent="0.65">
      <c r="A125" s="104"/>
      <c r="B125" s="105" t="s">
        <v>128</v>
      </c>
      <c r="C125" s="105" t="s">
        <v>129</v>
      </c>
      <c r="D125" s="250">
        <f>MIN(F108:F113)</f>
        <v>95.132060994969208</v>
      </c>
      <c r="E125" s="105" t="s">
        <v>130</v>
      </c>
      <c r="F125" s="250">
        <f>MAX(F108:F113)</f>
        <v>96.919223990539436</v>
      </c>
      <c r="G125" s="197"/>
      <c r="H125" s="93"/>
      <c r="I125" s="93"/>
    </row>
    <row r="126" spans="1:10" ht="19.5" customHeight="1" thickBot="1" x14ac:dyDescent="0.35">
      <c r="A126" s="251"/>
      <c r="B126" s="251"/>
      <c r="C126" s="252"/>
      <c r="D126" s="252"/>
      <c r="E126" s="252"/>
      <c r="F126" s="252"/>
      <c r="G126" s="252"/>
      <c r="H126" s="252"/>
    </row>
    <row r="127" spans="1:10" ht="18.75" x14ac:dyDescent="0.3">
      <c r="B127" s="267" t="s">
        <v>26</v>
      </c>
      <c r="C127" s="267"/>
      <c r="E127" s="200" t="s">
        <v>27</v>
      </c>
      <c r="F127" s="253"/>
      <c r="G127" s="267" t="s">
        <v>28</v>
      </c>
      <c r="H127" s="267"/>
    </row>
    <row r="128" spans="1:10" ht="69.95" customHeight="1" x14ac:dyDescent="0.3">
      <c r="A128" s="104" t="s">
        <v>29</v>
      </c>
      <c r="B128" s="254"/>
      <c r="C128" s="254"/>
      <c r="E128" s="254"/>
      <c r="F128" s="93"/>
      <c r="G128" s="254"/>
      <c r="H128" s="254"/>
    </row>
    <row r="129" spans="1:9" ht="69.95" customHeight="1" x14ac:dyDescent="0.3">
      <c r="A129" s="104" t="s">
        <v>30</v>
      </c>
      <c r="B129" s="255"/>
      <c r="C129" s="255"/>
      <c r="E129" s="255"/>
      <c r="F129" s="93"/>
      <c r="G129" s="256"/>
      <c r="H129" s="256"/>
    </row>
    <row r="130" spans="1:9" ht="18.75" x14ac:dyDescent="0.3">
      <c r="A130" s="151"/>
      <c r="B130" s="151"/>
      <c r="C130" s="151"/>
      <c r="D130" s="151"/>
      <c r="E130" s="151"/>
      <c r="F130" s="153"/>
      <c r="G130" s="151"/>
      <c r="H130" s="151"/>
      <c r="I130" s="93"/>
    </row>
    <row r="131" spans="1:9" ht="18.75" x14ac:dyDescent="0.3">
      <c r="A131" s="151"/>
      <c r="B131" s="151"/>
      <c r="C131" s="151"/>
      <c r="D131" s="151"/>
      <c r="E131" s="151"/>
      <c r="F131" s="153"/>
      <c r="G131" s="151"/>
      <c r="H131" s="151"/>
      <c r="I131" s="93"/>
    </row>
    <row r="132" spans="1:9" ht="18.75" x14ac:dyDescent="0.3">
      <c r="A132" s="151"/>
      <c r="B132" s="151"/>
      <c r="C132" s="151"/>
      <c r="D132" s="151"/>
      <c r="E132" s="151"/>
      <c r="F132" s="153"/>
      <c r="G132" s="151"/>
      <c r="H132" s="151"/>
      <c r="I132" s="93"/>
    </row>
    <row r="133" spans="1:9" ht="18.75" x14ac:dyDescent="0.3">
      <c r="A133" s="151"/>
      <c r="B133" s="151"/>
      <c r="C133" s="151"/>
      <c r="D133" s="151"/>
      <c r="E133" s="151"/>
      <c r="F133" s="153"/>
      <c r="G133" s="151"/>
      <c r="H133" s="151"/>
      <c r="I133" s="93"/>
    </row>
    <row r="134" spans="1:9" ht="18.75" x14ac:dyDescent="0.3">
      <c r="A134" s="151"/>
      <c r="B134" s="151"/>
      <c r="C134" s="151"/>
      <c r="D134" s="151"/>
      <c r="E134" s="151"/>
      <c r="F134" s="153"/>
      <c r="G134" s="151"/>
      <c r="H134" s="151"/>
      <c r="I134" s="93"/>
    </row>
    <row r="135" spans="1:9" ht="18.75" x14ac:dyDescent="0.3">
      <c r="A135" s="151"/>
      <c r="B135" s="151"/>
      <c r="C135" s="151"/>
      <c r="D135" s="151"/>
      <c r="E135" s="151"/>
      <c r="F135" s="153"/>
      <c r="G135" s="151"/>
      <c r="H135" s="151"/>
      <c r="I135" s="93"/>
    </row>
    <row r="136" spans="1:9" ht="18.75" x14ac:dyDescent="0.3">
      <c r="A136" s="151"/>
      <c r="B136" s="151"/>
      <c r="C136" s="151"/>
      <c r="D136" s="151"/>
      <c r="E136" s="151"/>
      <c r="F136" s="153"/>
      <c r="G136" s="151"/>
      <c r="H136" s="151"/>
      <c r="I136" s="93"/>
    </row>
    <row r="137" spans="1:9" ht="18.75" x14ac:dyDescent="0.3">
      <c r="A137" s="151"/>
      <c r="B137" s="151"/>
      <c r="C137" s="151"/>
      <c r="D137" s="151"/>
      <c r="E137" s="151"/>
      <c r="F137" s="153"/>
      <c r="G137" s="151"/>
      <c r="H137" s="151"/>
      <c r="I137" s="93"/>
    </row>
    <row r="138" spans="1:9" ht="18.75" x14ac:dyDescent="0.3">
      <c r="A138" s="151"/>
      <c r="B138" s="151"/>
      <c r="C138" s="151"/>
      <c r="D138" s="151"/>
      <c r="E138" s="151"/>
      <c r="F138" s="153"/>
      <c r="G138" s="151"/>
      <c r="H138" s="151"/>
      <c r="I138" s="93"/>
    </row>
    <row r="250" spans="1:1" x14ac:dyDescent="0.25">
      <c r="A250" s="92">
        <v>0</v>
      </c>
    </row>
  </sheetData>
  <sheetProtection password="F258" sheet="1" objects="1" scenarios="1" formatCells="0" formatColumns="0"/>
  <mergeCells count="37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B127:C127"/>
    <mergeCell ref="G127:H127"/>
    <mergeCell ref="B79:C79"/>
    <mergeCell ref="B80:C80"/>
    <mergeCell ref="C82:G82"/>
    <mergeCell ref="C84:H84"/>
    <mergeCell ref="C85:H85"/>
    <mergeCell ref="F89:G89"/>
    <mergeCell ref="I92:I93"/>
    <mergeCell ref="A99:B100"/>
    <mergeCell ref="A117:B118"/>
    <mergeCell ref="E118:F118"/>
    <mergeCell ref="C124:D124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topLeftCell="A15" workbookViewId="0">
      <selection activeCell="E30" sqref="E30"/>
    </sheetView>
  </sheetViews>
  <sheetFormatPr defaultRowHeight="13.5" x14ac:dyDescent="0.25"/>
  <cols>
    <col min="1" max="1" width="27.5703125" style="49" customWidth="1"/>
    <col min="2" max="2" width="20.42578125" style="49" customWidth="1"/>
    <col min="3" max="3" width="31.85546875" style="49" customWidth="1"/>
    <col min="4" max="4" width="25.85546875" style="49" customWidth="1"/>
    <col min="5" max="5" width="25.7109375" style="49" customWidth="1"/>
    <col min="6" max="6" width="23.140625" style="49" customWidth="1"/>
    <col min="7" max="7" width="28.42578125" style="49" customWidth="1"/>
    <col min="8" max="8" width="21.5703125" style="49" customWidth="1"/>
    <col min="9" max="9" width="9.140625" style="49" customWidth="1"/>
    <col min="10" max="16384" width="9.140625" style="85"/>
  </cols>
  <sheetData>
    <row r="14" spans="1:6" ht="15" customHeight="1" x14ac:dyDescent="0.3">
      <c r="A14" s="48"/>
      <c r="C14" s="50"/>
      <c r="F14" s="50"/>
    </row>
    <row r="15" spans="1:6" ht="18.75" customHeight="1" x14ac:dyDescent="0.3">
      <c r="A15" s="298" t="s">
        <v>0</v>
      </c>
      <c r="B15" s="298"/>
      <c r="C15" s="298"/>
      <c r="D15" s="298"/>
      <c r="E15" s="298"/>
    </row>
    <row r="16" spans="1:6" ht="16.5" customHeight="1" x14ac:dyDescent="0.3">
      <c r="A16" s="51" t="s">
        <v>1</v>
      </c>
      <c r="B16" s="52" t="s">
        <v>2</v>
      </c>
    </row>
    <row r="17" spans="1:5" ht="16.5" customHeight="1" x14ac:dyDescent="0.3">
      <c r="A17" s="53" t="s">
        <v>3</v>
      </c>
      <c r="B17" s="53" t="s">
        <v>5</v>
      </c>
      <c r="D17" s="54"/>
      <c r="E17" s="55"/>
    </row>
    <row r="18" spans="1:5" ht="16.5" customHeight="1" x14ac:dyDescent="0.3">
      <c r="A18" s="56" t="s">
        <v>4</v>
      </c>
      <c r="B18" s="49" t="s">
        <v>131</v>
      </c>
      <c r="C18" s="55"/>
      <c r="D18" s="55"/>
      <c r="E18" s="55"/>
    </row>
    <row r="19" spans="1:5" ht="16.5" customHeight="1" x14ac:dyDescent="0.3">
      <c r="A19" s="56" t="s">
        <v>6</v>
      </c>
      <c r="B19" s="57">
        <v>99.5</v>
      </c>
      <c r="C19" s="55"/>
      <c r="D19" s="55"/>
      <c r="E19" s="55"/>
    </row>
    <row r="20" spans="1:5" ht="16.5" customHeight="1" x14ac:dyDescent="0.3">
      <c r="A20" s="53" t="s">
        <v>8</v>
      </c>
      <c r="B20" s="57">
        <v>24.97</v>
      </c>
      <c r="C20" s="55"/>
      <c r="D20" s="55"/>
      <c r="E20" s="55"/>
    </row>
    <row r="21" spans="1:5" ht="16.5" customHeight="1" x14ac:dyDescent="0.3">
      <c r="A21" s="53" t="s">
        <v>10</v>
      </c>
      <c r="B21" s="58">
        <f>B20/25*10/50</f>
        <v>0.19975999999999999</v>
      </c>
      <c r="C21" s="55"/>
      <c r="D21" s="55"/>
      <c r="E21" s="55"/>
    </row>
    <row r="22" spans="1:5" ht="15.75" customHeight="1" x14ac:dyDescent="0.25">
      <c r="A22" s="55"/>
      <c r="B22" s="55" t="s">
        <v>132</v>
      </c>
      <c r="C22" s="55"/>
      <c r="D22" s="55"/>
      <c r="E22" s="55"/>
    </row>
    <row r="23" spans="1:5" ht="16.5" customHeight="1" x14ac:dyDescent="0.3">
      <c r="A23" s="59" t="s">
        <v>13</v>
      </c>
      <c r="B23" s="60" t="s">
        <v>14</v>
      </c>
      <c r="C23" s="59" t="s">
        <v>15</v>
      </c>
      <c r="D23" s="59" t="s">
        <v>16</v>
      </c>
      <c r="E23" s="59" t="s">
        <v>17</v>
      </c>
    </row>
    <row r="24" spans="1:5" ht="16.5" customHeight="1" x14ac:dyDescent="0.3">
      <c r="A24" s="61">
        <v>1</v>
      </c>
      <c r="B24" s="62">
        <v>68915023</v>
      </c>
      <c r="C24" s="62">
        <v>38848.800000000003</v>
      </c>
      <c r="D24" s="63">
        <v>1.2</v>
      </c>
      <c r="E24" s="64">
        <v>21.8</v>
      </c>
    </row>
    <row r="25" spans="1:5" ht="16.5" customHeight="1" x14ac:dyDescent="0.3">
      <c r="A25" s="61">
        <v>2</v>
      </c>
      <c r="B25" s="62">
        <v>69327840</v>
      </c>
      <c r="C25" s="62">
        <v>38499.1</v>
      </c>
      <c r="D25" s="63">
        <v>1.2</v>
      </c>
      <c r="E25" s="63">
        <v>21.8</v>
      </c>
    </row>
    <row r="26" spans="1:5" ht="16.5" customHeight="1" x14ac:dyDescent="0.3">
      <c r="A26" s="61">
        <v>3</v>
      </c>
      <c r="B26" s="62">
        <v>69552398</v>
      </c>
      <c r="C26" s="62">
        <v>38467.599999999999</v>
      </c>
      <c r="D26" s="63">
        <v>1.2</v>
      </c>
      <c r="E26" s="63">
        <v>21.8</v>
      </c>
    </row>
    <row r="27" spans="1:5" ht="16.5" customHeight="1" x14ac:dyDescent="0.3">
      <c r="A27" s="61">
        <v>4</v>
      </c>
      <c r="B27" s="62">
        <v>68555731</v>
      </c>
      <c r="C27" s="62">
        <v>38883.199999999997</v>
      </c>
      <c r="D27" s="63">
        <v>1.1000000000000001</v>
      </c>
      <c r="E27" s="63">
        <v>21.7</v>
      </c>
    </row>
    <row r="28" spans="1:5" ht="16.5" customHeight="1" x14ac:dyDescent="0.3">
      <c r="A28" s="61">
        <v>5</v>
      </c>
      <c r="B28" s="62">
        <v>68862130</v>
      </c>
      <c r="C28" s="62">
        <v>39004</v>
      </c>
      <c r="D28" s="63">
        <v>1.1000000000000001</v>
      </c>
      <c r="E28" s="63">
        <v>21.7</v>
      </c>
    </row>
    <row r="29" spans="1:5" ht="16.5" customHeight="1" x14ac:dyDescent="0.3">
      <c r="A29" s="61">
        <v>6</v>
      </c>
      <c r="B29" s="65">
        <v>68570856</v>
      </c>
      <c r="C29" s="65">
        <v>39006.300000000003</v>
      </c>
      <c r="D29" s="66">
        <v>1.1000000000000001</v>
      </c>
      <c r="E29" s="66">
        <v>21.7</v>
      </c>
    </row>
    <row r="30" spans="1:5" ht="16.5" customHeight="1" x14ac:dyDescent="0.3">
      <c r="A30" s="67" t="s">
        <v>18</v>
      </c>
      <c r="B30" s="68">
        <f>AVERAGE(B24:B29)</f>
        <v>68963996.333333328</v>
      </c>
      <c r="C30" s="69">
        <f>AVERAGE(C24:C29)</f>
        <v>38784.833333333336</v>
      </c>
      <c r="D30" s="70">
        <f>AVERAGE(D24:D29)</f>
        <v>1.1499999999999997</v>
      </c>
      <c r="E30" s="70">
        <f>AVERAGE(E24:E29)</f>
        <v>21.75</v>
      </c>
    </row>
    <row r="31" spans="1:5" ht="16.5" customHeight="1" x14ac:dyDescent="0.3">
      <c r="A31" s="71" t="s">
        <v>19</v>
      </c>
      <c r="B31" s="72">
        <f>(STDEV(B24:B29)/B30)</f>
        <v>5.8456750235549504E-3</v>
      </c>
      <c r="C31" s="73"/>
      <c r="D31" s="73"/>
      <c r="E31" s="74"/>
    </row>
    <row r="32" spans="1:5" s="49" customFormat="1" ht="16.5" customHeight="1" x14ac:dyDescent="0.3">
      <c r="A32" s="75" t="s">
        <v>20</v>
      </c>
      <c r="B32" s="76">
        <f>COUNT(B24:B29)</f>
        <v>6</v>
      </c>
      <c r="C32" s="77"/>
      <c r="D32" s="78"/>
      <c r="E32" s="79"/>
    </row>
    <row r="33" spans="1:5" s="49" customFormat="1" ht="15.75" customHeight="1" x14ac:dyDescent="0.25">
      <c r="A33" s="55"/>
      <c r="B33" s="55"/>
      <c r="C33" s="55"/>
      <c r="D33" s="55"/>
      <c r="E33" s="55"/>
    </row>
    <row r="34" spans="1:5" s="49" customFormat="1" ht="16.5" customHeight="1" x14ac:dyDescent="0.3">
      <c r="A34" s="56" t="s">
        <v>21</v>
      </c>
      <c r="B34" s="80" t="s">
        <v>22</v>
      </c>
      <c r="C34" s="81"/>
      <c r="D34" s="81"/>
      <c r="E34" s="81"/>
    </row>
    <row r="35" spans="1:5" ht="16.5" customHeight="1" x14ac:dyDescent="0.3">
      <c r="A35" s="56"/>
      <c r="B35" s="80" t="s">
        <v>23</v>
      </c>
      <c r="C35" s="81"/>
      <c r="D35" s="81"/>
      <c r="E35" s="81"/>
    </row>
    <row r="36" spans="1:5" ht="16.5" customHeight="1" x14ac:dyDescent="0.3">
      <c r="A36" s="56"/>
      <c r="B36" s="80" t="s">
        <v>24</v>
      </c>
      <c r="C36" s="81"/>
      <c r="D36" s="81"/>
      <c r="E36" s="81"/>
    </row>
    <row r="37" spans="1:5" ht="15.75" customHeight="1" x14ac:dyDescent="0.25">
      <c r="A37" s="55"/>
      <c r="B37" s="55"/>
      <c r="C37" s="55"/>
      <c r="D37" s="55"/>
      <c r="E37" s="55"/>
    </row>
    <row r="38" spans="1:5" ht="16.5" customHeight="1" x14ac:dyDescent="0.3">
      <c r="A38" s="51" t="s">
        <v>1</v>
      </c>
      <c r="B38" s="52" t="s">
        <v>25</v>
      </c>
    </row>
    <row r="39" spans="1:5" ht="16.5" customHeight="1" x14ac:dyDescent="0.3">
      <c r="A39" s="56" t="s">
        <v>4</v>
      </c>
      <c r="B39" s="53"/>
      <c r="C39" s="55"/>
      <c r="D39" s="55"/>
      <c r="E39" s="55"/>
    </row>
    <row r="40" spans="1:5" ht="16.5" customHeight="1" x14ac:dyDescent="0.3">
      <c r="A40" s="56" t="s">
        <v>6</v>
      </c>
      <c r="B40" s="57"/>
      <c r="C40" s="55"/>
      <c r="D40" s="55"/>
      <c r="E40" s="55"/>
    </row>
    <row r="41" spans="1:5" ht="16.5" customHeight="1" x14ac:dyDescent="0.3">
      <c r="A41" s="53" t="s">
        <v>8</v>
      </c>
      <c r="B41" s="57"/>
      <c r="C41" s="55"/>
      <c r="D41" s="55"/>
      <c r="E41" s="55"/>
    </row>
    <row r="42" spans="1:5" ht="16.5" customHeight="1" x14ac:dyDescent="0.3">
      <c r="A42" s="53" t="s">
        <v>10</v>
      </c>
      <c r="B42" s="58"/>
      <c r="C42" s="55"/>
      <c r="D42" s="55"/>
      <c r="E42" s="55"/>
    </row>
    <row r="43" spans="1:5" ht="15.75" customHeight="1" x14ac:dyDescent="0.25">
      <c r="A43" s="55"/>
      <c r="B43" s="55"/>
      <c r="C43" s="55"/>
      <c r="D43" s="55"/>
      <c r="E43" s="55"/>
    </row>
    <row r="44" spans="1:5" ht="16.5" customHeight="1" x14ac:dyDescent="0.3">
      <c r="A44" s="59" t="s">
        <v>13</v>
      </c>
      <c r="B44" s="60" t="s">
        <v>14</v>
      </c>
      <c r="C44" s="59" t="s">
        <v>15</v>
      </c>
      <c r="D44" s="59" t="s">
        <v>16</v>
      </c>
      <c r="E44" s="59" t="s">
        <v>17</v>
      </c>
    </row>
    <row r="45" spans="1:5" ht="16.5" customHeight="1" x14ac:dyDescent="0.3">
      <c r="A45" s="61">
        <v>1</v>
      </c>
      <c r="B45" s="62"/>
      <c r="C45" s="62"/>
      <c r="D45" s="63"/>
      <c r="E45" s="64"/>
    </row>
    <row r="46" spans="1:5" ht="16.5" customHeight="1" x14ac:dyDescent="0.3">
      <c r="A46" s="61">
        <v>2</v>
      </c>
      <c r="B46" s="62"/>
      <c r="C46" s="62"/>
      <c r="D46" s="63"/>
      <c r="E46" s="63"/>
    </row>
    <row r="47" spans="1:5" ht="16.5" customHeight="1" x14ac:dyDescent="0.3">
      <c r="A47" s="61">
        <v>3</v>
      </c>
      <c r="B47" s="62"/>
      <c r="C47" s="62"/>
      <c r="D47" s="63"/>
      <c r="E47" s="63"/>
    </row>
    <row r="48" spans="1:5" ht="16.5" customHeight="1" x14ac:dyDescent="0.3">
      <c r="A48" s="61">
        <v>4</v>
      </c>
      <c r="B48" s="62"/>
      <c r="C48" s="62"/>
      <c r="D48" s="63"/>
      <c r="E48" s="63"/>
    </row>
    <row r="49" spans="1:7" ht="16.5" customHeight="1" x14ac:dyDescent="0.3">
      <c r="A49" s="61">
        <v>5</v>
      </c>
      <c r="B49" s="62"/>
      <c r="C49" s="62"/>
      <c r="D49" s="63"/>
      <c r="E49" s="63"/>
    </row>
    <row r="50" spans="1:7" ht="16.5" customHeight="1" x14ac:dyDescent="0.3">
      <c r="A50" s="61">
        <v>6</v>
      </c>
      <c r="B50" s="65"/>
      <c r="C50" s="65"/>
      <c r="D50" s="66"/>
      <c r="E50" s="66"/>
    </row>
    <row r="51" spans="1:7" ht="16.5" customHeight="1" x14ac:dyDescent="0.3">
      <c r="A51" s="67" t="s">
        <v>18</v>
      </c>
      <c r="B51" s="68" t="e">
        <f>AVERAGE(B45:B50)</f>
        <v>#DIV/0!</v>
      </c>
      <c r="C51" s="69" t="e">
        <f>AVERAGE(C45:C50)</f>
        <v>#DIV/0!</v>
      </c>
      <c r="D51" s="70" t="e">
        <f>AVERAGE(D45:D50)</f>
        <v>#DIV/0!</v>
      </c>
      <c r="E51" s="70" t="e">
        <f>AVERAGE(E45:E50)</f>
        <v>#DIV/0!</v>
      </c>
    </row>
    <row r="52" spans="1:7" ht="16.5" customHeight="1" x14ac:dyDescent="0.3">
      <c r="A52" s="71" t="s">
        <v>19</v>
      </c>
      <c r="B52" s="72" t="e">
        <f>(STDEV(B45:B50)/B51)</f>
        <v>#DIV/0!</v>
      </c>
      <c r="C52" s="73"/>
      <c r="D52" s="73"/>
      <c r="E52" s="74"/>
    </row>
    <row r="53" spans="1:7" s="49" customFormat="1" ht="16.5" customHeight="1" x14ac:dyDescent="0.3">
      <c r="A53" s="75" t="s">
        <v>20</v>
      </c>
      <c r="B53" s="76">
        <f>COUNT(B45:B50)</f>
        <v>0</v>
      </c>
      <c r="C53" s="77"/>
      <c r="D53" s="78"/>
      <c r="E53" s="79"/>
    </row>
    <row r="54" spans="1:7" s="49" customFormat="1" ht="15.75" customHeight="1" x14ac:dyDescent="0.25">
      <c r="A54" s="55"/>
      <c r="B54" s="55"/>
      <c r="C54" s="55"/>
      <c r="D54" s="55"/>
      <c r="E54" s="55"/>
    </row>
    <row r="55" spans="1:7" s="49" customFormat="1" ht="16.5" customHeight="1" x14ac:dyDescent="0.3">
      <c r="A55" s="56" t="s">
        <v>21</v>
      </c>
      <c r="B55" s="80" t="s">
        <v>22</v>
      </c>
      <c r="C55" s="81"/>
      <c r="D55" s="81"/>
      <c r="E55" s="81"/>
    </row>
    <row r="56" spans="1:7" ht="16.5" customHeight="1" x14ac:dyDescent="0.3">
      <c r="A56" s="56"/>
      <c r="B56" s="80" t="s">
        <v>23</v>
      </c>
      <c r="C56" s="81"/>
      <c r="D56" s="81"/>
      <c r="E56" s="81"/>
    </row>
    <row r="57" spans="1:7" ht="16.5" customHeight="1" x14ac:dyDescent="0.3">
      <c r="A57" s="56"/>
      <c r="B57" s="80" t="s">
        <v>24</v>
      </c>
      <c r="C57" s="81"/>
      <c r="D57" s="81"/>
      <c r="E57" s="81"/>
    </row>
    <row r="58" spans="1:7" ht="14.25" customHeight="1" thickBot="1" x14ac:dyDescent="0.3">
      <c r="A58" s="82"/>
      <c r="B58" s="83"/>
      <c r="D58" s="84"/>
      <c r="F58" s="85"/>
      <c r="G58" s="85"/>
    </row>
    <row r="59" spans="1:7" ht="15" customHeight="1" x14ac:dyDescent="0.3">
      <c r="B59" s="299" t="s">
        <v>26</v>
      </c>
      <c r="C59" s="299"/>
      <c r="E59" s="86" t="s">
        <v>27</v>
      </c>
      <c r="F59" s="87"/>
      <c r="G59" s="86" t="s">
        <v>28</v>
      </c>
    </row>
    <row r="60" spans="1:7" ht="15" customHeight="1" x14ac:dyDescent="0.3">
      <c r="A60" s="88" t="s">
        <v>29</v>
      </c>
      <c r="B60" s="89"/>
      <c r="C60" s="89"/>
      <c r="E60" s="89"/>
      <c r="G60" s="89"/>
    </row>
    <row r="61" spans="1:7" ht="15" customHeight="1" x14ac:dyDescent="0.3">
      <c r="A61" s="88" t="s">
        <v>30</v>
      </c>
      <c r="B61" s="90"/>
      <c r="C61" s="90"/>
      <c r="E61" s="90"/>
      <c r="G61" s="9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5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303" t="s">
        <v>31</v>
      </c>
      <c r="B11" s="304"/>
      <c r="C11" s="304"/>
      <c r="D11" s="304"/>
      <c r="E11" s="304"/>
      <c r="F11" s="305"/>
      <c r="G11" s="41"/>
    </row>
    <row r="12" spans="1:7" ht="16.5" customHeight="1" x14ac:dyDescent="0.3">
      <c r="A12" s="302" t="s">
        <v>32</v>
      </c>
      <c r="B12" s="302"/>
      <c r="C12" s="302"/>
      <c r="D12" s="302"/>
      <c r="E12" s="302"/>
      <c r="F12" s="302"/>
      <c r="G12" s="40"/>
    </row>
    <row r="14" spans="1:7" ht="16.5" customHeight="1" x14ac:dyDescent="0.3">
      <c r="A14" s="307" t="s">
        <v>33</v>
      </c>
      <c r="B14" s="307"/>
      <c r="C14" s="10" t="s">
        <v>5</v>
      </c>
    </row>
    <row r="15" spans="1:7" ht="16.5" customHeight="1" x14ac:dyDescent="0.3">
      <c r="A15" s="307" t="s">
        <v>34</v>
      </c>
      <c r="B15" s="307"/>
      <c r="C15" s="10" t="s">
        <v>7</v>
      </c>
    </row>
    <row r="16" spans="1:7" ht="16.5" customHeight="1" x14ac:dyDescent="0.3">
      <c r="A16" s="307" t="s">
        <v>35</v>
      </c>
      <c r="B16" s="307"/>
      <c r="C16" s="10" t="s">
        <v>9</v>
      </c>
    </row>
    <row r="17" spans="1:5" ht="16.5" customHeight="1" x14ac:dyDescent="0.3">
      <c r="A17" s="307" t="s">
        <v>36</v>
      </c>
      <c r="B17" s="307"/>
      <c r="C17" s="10" t="s">
        <v>11</v>
      </c>
    </row>
    <row r="18" spans="1:5" ht="16.5" customHeight="1" x14ac:dyDescent="0.3">
      <c r="A18" s="307" t="s">
        <v>37</v>
      </c>
      <c r="B18" s="307"/>
      <c r="C18" s="47" t="s">
        <v>12</v>
      </c>
    </row>
    <row r="19" spans="1:5" ht="16.5" customHeight="1" x14ac:dyDescent="0.3">
      <c r="A19" s="307" t="s">
        <v>38</v>
      </c>
      <c r="B19" s="307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302" t="s">
        <v>1</v>
      </c>
      <c r="B21" s="302"/>
      <c r="C21" s="9" t="s">
        <v>39</v>
      </c>
      <c r="D21" s="16"/>
    </row>
    <row r="22" spans="1:5" ht="15.75" customHeight="1" x14ac:dyDescent="0.3">
      <c r="A22" s="306"/>
      <c r="B22" s="306"/>
      <c r="C22" s="7"/>
      <c r="D22" s="306"/>
      <c r="E22" s="306"/>
    </row>
    <row r="23" spans="1:5" ht="33.75" customHeight="1" x14ac:dyDescent="0.3">
      <c r="C23" s="36" t="s">
        <v>40</v>
      </c>
      <c r="D23" s="35" t="s">
        <v>41</v>
      </c>
      <c r="E23" s="2"/>
    </row>
    <row r="24" spans="1:5" ht="15.75" customHeight="1" x14ac:dyDescent="0.3">
      <c r="C24" s="45">
        <v>813.85</v>
      </c>
      <c r="D24" s="37">
        <f t="shared" ref="D24:D43" si="0">(C24-$C$46)/$C$46</f>
        <v>-6.9637604306324727E-3</v>
      </c>
      <c r="E24" s="3"/>
    </row>
    <row r="25" spans="1:5" ht="15.75" customHeight="1" x14ac:dyDescent="0.3">
      <c r="C25" s="45">
        <v>804.63</v>
      </c>
      <c r="D25" s="38">
        <f t="shared" si="0"/>
        <v>-1.8213737857467386E-2</v>
      </c>
      <c r="E25" s="3"/>
    </row>
    <row r="26" spans="1:5" ht="15.75" customHeight="1" x14ac:dyDescent="0.3">
      <c r="C26" s="45">
        <v>818.2</v>
      </c>
      <c r="D26" s="38">
        <f t="shared" si="0"/>
        <v>-1.6560161999673978E-3</v>
      </c>
      <c r="E26" s="3"/>
    </row>
    <row r="27" spans="1:5" ht="15.75" customHeight="1" x14ac:dyDescent="0.3">
      <c r="C27" s="45">
        <v>830.06</v>
      </c>
      <c r="D27" s="38">
        <f t="shared" si="0"/>
        <v>1.2815212897891667E-2</v>
      </c>
      <c r="E27" s="3"/>
    </row>
    <row r="28" spans="1:5" ht="15.75" customHeight="1" x14ac:dyDescent="0.3">
      <c r="C28" s="45">
        <v>830.81</v>
      </c>
      <c r="D28" s="38">
        <f t="shared" si="0"/>
        <v>1.373034121352357E-2</v>
      </c>
      <c r="E28" s="3"/>
    </row>
    <row r="29" spans="1:5" ht="15.75" customHeight="1" x14ac:dyDescent="0.3">
      <c r="C29" s="45">
        <v>825.18</v>
      </c>
      <c r="D29" s="38">
        <f t="shared" si="0"/>
        <v>6.8607779908467451E-3</v>
      </c>
      <c r="E29" s="3"/>
    </row>
    <row r="30" spans="1:5" ht="15.75" customHeight="1" x14ac:dyDescent="0.3">
      <c r="C30" s="45">
        <v>845.66</v>
      </c>
      <c r="D30" s="38">
        <f t="shared" si="0"/>
        <v>3.1849881863035313E-2</v>
      </c>
      <c r="E30" s="3"/>
    </row>
    <row r="31" spans="1:5" ht="15.75" customHeight="1" x14ac:dyDescent="0.3">
      <c r="C31" s="45">
        <v>814.19</v>
      </c>
      <c r="D31" s="38">
        <f t="shared" si="0"/>
        <v>-6.5489022608793039E-3</v>
      </c>
      <c r="E31" s="3"/>
    </row>
    <row r="32" spans="1:5" ht="15.75" customHeight="1" x14ac:dyDescent="0.3">
      <c r="C32" s="45">
        <v>830.19</v>
      </c>
      <c r="D32" s="38">
        <f t="shared" si="0"/>
        <v>1.2973835139267996E-2</v>
      </c>
      <c r="E32" s="3"/>
    </row>
    <row r="33" spans="1:7" ht="15.75" customHeight="1" x14ac:dyDescent="0.3">
      <c r="C33" s="45">
        <v>815.56</v>
      </c>
      <c r="D33" s="38">
        <f t="shared" si="0"/>
        <v>-4.8772678709918249E-3</v>
      </c>
      <c r="E33" s="3"/>
    </row>
    <row r="34" spans="1:7" ht="15.75" customHeight="1" x14ac:dyDescent="0.3">
      <c r="C34" s="45">
        <v>820.96</v>
      </c>
      <c r="D34" s="38">
        <f t="shared" si="0"/>
        <v>1.7116560015580002E-3</v>
      </c>
      <c r="E34" s="3"/>
    </row>
    <row r="35" spans="1:7" ht="15.75" customHeight="1" x14ac:dyDescent="0.3">
      <c r="C35" s="45">
        <v>818.76</v>
      </c>
      <c r="D35" s="38">
        <f t="shared" si="0"/>
        <v>-9.7272039096230902E-4</v>
      </c>
      <c r="E35" s="3"/>
    </row>
    <row r="36" spans="1:7" ht="15.75" customHeight="1" x14ac:dyDescent="0.3">
      <c r="C36" s="45">
        <v>817.2</v>
      </c>
      <c r="D36" s="38">
        <f t="shared" si="0"/>
        <v>-2.8761872874766043E-3</v>
      </c>
      <c r="E36" s="3"/>
    </row>
    <row r="37" spans="1:7" ht="15.75" customHeight="1" x14ac:dyDescent="0.3">
      <c r="C37" s="45">
        <v>806.07</v>
      </c>
      <c r="D37" s="38">
        <f t="shared" si="0"/>
        <v>-1.6456691491454064E-2</v>
      </c>
      <c r="E37" s="3"/>
    </row>
    <row r="38" spans="1:7" ht="15.75" customHeight="1" x14ac:dyDescent="0.3">
      <c r="C38" s="45">
        <v>819.66</v>
      </c>
      <c r="D38" s="38">
        <f t="shared" si="0"/>
        <v>1.2543358779594884E-4</v>
      </c>
      <c r="E38" s="3"/>
    </row>
    <row r="39" spans="1:7" ht="15.75" customHeight="1" x14ac:dyDescent="0.3">
      <c r="C39" s="45">
        <v>808.32</v>
      </c>
      <c r="D39" s="38">
        <f t="shared" si="0"/>
        <v>-1.3711306544558349E-2</v>
      </c>
      <c r="E39" s="3"/>
    </row>
    <row r="40" spans="1:7" ht="15.75" customHeight="1" x14ac:dyDescent="0.3">
      <c r="C40" s="45">
        <v>821.94</v>
      </c>
      <c r="D40" s="38">
        <f t="shared" si="0"/>
        <v>2.9074236673170446E-3</v>
      </c>
      <c r="E40" s="3"/>
    </row>
    <row r="41" spans="1:7" ht="15.75" customHeight="1" x14ac:dyDescent="0.3">
      <c r="C41" s="45">
        <v>814.35400000000004</v>
      </c>
      <c r="D41" s="38">
        <f t="shared" si="0"/>
        <v>-6.3487942025278092E-3</v>
      </c>
      <c r="E41" s="3"/>
    </row>
    <row r="42" spans="1:7" ht="15.75" customHeight="1" x14ac:dyDescent="0.3">
      <c r="C42" s="45">
        <v>816.22</v>
      </c>
      <c r="D42" s="38">
        <f t="shared" si="0"/>
        <v>-4.0719549532356484E-3</v>
      </c>
      <c r="E42" s="3"/>
    </row>
    <row r="43" spans="1:7" ht="16.5" customHeight="1" x14ac:dyDescent="0.3">
      <c r="C43" s="46">
        <v>819.33</v>
      </c>
      <c r="D43" s="39">
        <f t="shared" si="0"/>
        <v>-2.7722287108200046E-4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42</v>
      </c>
      <c r="C45" s="33">
        <f>SUM(C24:C44)</f>
        <v>16391.144</v>
      </c>
      <c r="D45" s="28"/>
      <c r="E45" s="4"/>
    </row>
    <row r="46" spans="1:7" ht="17.25" customHeight="1" x14ac:dyDescent="0.3">
      <c r="B46" s="32" t="s">
        <v>43</v>
      </c>
      <c r="C46" s="34">
        <f>AVERAGE(C24:C44)</f>
        <v>819.55719999999997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43</v>
      </c>
      <c r="C48" s="35" t="s">
        <v>44</v>
      </c>
      <c r="D48" s="30"/>
      <c r="G48" s="8"/>
    </row>
    <row r="49" spans="1:6" ht="17.25" customHeight="1" x14ac:dyDescent="0.3">
      <c r="B49" s="300">
        <f>C46</f>
        <v>819.55719999999997</v>
      </c>
      <c r="C49" s="43">
        <f>-IF(C46&lt;=80,10%,IF(C46&lt;250,7.5%,5%))</f>
        <v>-0.05</v>
      </c>
      <c r="D49" s="31">
        <f>IF(C46&lt;=80,C46*0.9,IF(C46&lt;250,C46*0.925,C46*0.95))</f>
        <v>778.57933999999989</v>
      </c>
    </row>
    <row r="50" spans="1:6" ht="17.25" customHeight="1" x14ac:dyDescent="0.3">
      <c r="B50" s="301"/>
      <c r="C50" s="44">
        <f>IF(C46&lt;=80, 10%, IF(C46&lt;250, 7.5%, 5%))</f>
        <v>0.05</v>
      </c>
      <c r="D50" s="31">
        <f>IF(C46&lt;=80, C46*1.1, IF(C46&lt;250, C46*1.075, C46*1.05))</f>
        <v>860.53506000000004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26</v>
      </c>
      <c r="C52" s="17"/>
      <c r="D52" s="18" t="s">
        <v>27</v>
      </c>
      <c r="E52" s="19"/>
      <c r="F52" s="18" t="s">
        <v>28</v>
      </c>
    </row>
    <row r="53" spans="1:6" ht="34.5" customHeight="1" x14ac:dyDescent="0.3">
      <c r="A53" s="20" t="s">
        <v>29</v>
      </c>
      <c r="B53" s="21"/>
      <c r="C53" s="22"/>
      <c r="D53" s="21"/>
      <c r="E53" s="11"/>
      <c r="F53" s="23"/>
    </row>
    <row r="54" spans="1:6" ht="34.5" customHeight="1" x14ac:dyDescent="0.3">
      <c r="A54" s="20" t="s">
        <v>30</v>
      </c>
      <c r="B54" s="24"/>
      <c r="C54" s="25"/>
      <c r="D54" s="24"/>
      <c r="E54" s="11"/>
      <c r="F54" s="2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Abacavir</vt:lpstr>
      <vt:lpstr>SST</vt:lpstr>
      <vt:lpstr>Uniformity</vt:lpstr>
      <vt:lpstr>Uniformity!Print_Area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Kwena</cp:lastModifiedBy>
  <dcterms:created xsi:type="dcterms:W3CDTF">2005-07-05T10:19:27Z</dcterms:created>
  <dcterms:modified xsi:type="dcterms:W3CDTF">2017-06-29T08:25:46Z</dcterms:modified>
</cp:coreProperties>
</file>