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Previous analysts\Michael\2017\March 2017\"/>
    </mc:Choice>
  </mc:AlternateContent>
  <bookViews>
    <workbookView xWindow="0" yWindow="0" windowWidth="20490" windowHeight="7650" activeTab="3"/>
  </bookViews>
  <sheets>
    <sheet name="Lamivudine" sheetId="9" r:id="rId1"/>
    <sheet name="Abacavir" sheetId="8" r:id="rId2"/>
    <sheet name="sst lamivudine" sheetId="7" r:id="rId3"/>
    <sheet name="sst abacavir" sheetId="6" r:id="rId4"/>
    <sheet name="Uniformity" sheetId="2" r:id="rId5"/>
  </sheets>
  <externalReferences>
    <externalReference r:id="rId6"/>
  </externalReferences>
  <definedNames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C124" i="9" l="1"/>
  <c r="F119" i="9"/>
  <c r="B116" i="9"/>
  <c r="F113" i="9"/>
  <c r="E113" i="9"/>
  <c r="F112" i="9"/>
  <c r="E112" i="9"/>
  <c r="F111" i="9"/>
  <c r="E111" i="9"/>
  <c r="F110" i="9"/>
  <c r="E110" i="9"/>
  <c r="F109" i="9"/>
  <c r="F120" i="9" s="1"/>
  <c r="E109" i="9"/>
  <c r="F108" i="9"/>
  <c r="E108" i="9"/>
  <c r="D100" i="9"/>
  <c r="B98" i="9"/>
  <c r="F95" i="9"/>
  <c r="D95" i="9"/>
  <c r="G94" i="9"/>
  <c r="E94" i="9"/>
  <c r="G93" i="9"/>
  <c r="E93" i="9"/>
  <c r="I92" i="9"/>
  <c r="G92" i="9"/>
  <c r="E92" i="9"/>
  <c r="G91" i="9"/>
  <c r="E91" i="9"/>
  <c r="D103" i="9" s="1"/>
  <c r="D104" i="9" s="1"/>
  <c r="B87" i="9"/>
  <c r="D97" i="9" s="1"/>
  <c r="B83" i="9"/>
  <c r="C76" i="9"/>
  <c r="H71" i="9"/>
  <c r="G71" i="9"/>
  <c r="B68" i="9"/>
  <c r="H67" i="9"/>
  <c r="G67" i="9"/>
  <c r="H63" i="9"/>
  <c r="G63" i="9"/>
  <c r="G62" i="9"/>
  <c r="H62" i="9" s="1"/>
  <c r="G61" i="9"/>
  <c r="H61" i="9" s="1"/>
  <c r="G60" i="9"/>
  <c r="H60" i="9" s="1"/>
  <c r="C56" i="9"/>
  <c r="B55" i="9"/>
  <c r="B45" i="9"/>
  <c r="D48" i="9" s="1"/>
  <c r="F42" i="9"/>
  <c r="D42" i="9"/>
  <c r="G41" i="9"/>
  <c r="E41" i="9"/>
  <c r="B34" i="9"/>
  <c r="D44" i="9" s="1"/>
  <c r="B30" i="9"/>
  <c r="C124" i="8"/>
  <c r="B116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D100" i="8"/>
  <c r="D101" i="8" s="1"/>
  <c r="D102" i="8" s="1"/>
  <c r="B98" i="8"/>
  <c r="D97" i="8"/>
  <c r="F95" i="8"/>
  <c r="D95" i="8"/>
  <c r="I92" i="8" s="1"/>
  <c r="G94" i="8"/>
  <c r="E94" i="8"/>
  <c r="G93" i="8"/>
  <c r="E93" i="8"/>
  <c r="G92" i="8"/>
  <c r="E92" i="8"/>
  <c r="G91" i="8"/>
  <c r="G95" i="8" s="1"/>
  <c r="E91" i="8"/>
  <c r="D103" i="8" s="1"/>
  <c r="D104" i="8" s="1"/>
  <c r="B87" i="8"/>
  <c r="F97" i="8" s="1"/>
  <c r="B83" i="8"/>
  <c r="C76" i="8"/>
  <c r="H71" i="8"/>
  <c r="G71" i="8"/>
  <c r="B68" i="8"/>
  <c r="H67" i="8"/>
  <c r="G67" i="8"/>
  <c r="H63" i="8"/>
  <c r="G63" i="8"/>
  <c r="B57" i="8"/>
  <c r="C56" i="8"/>
  <c r="B55" i="8"/>
  <c r="B45" i="8"/>
  <c r="D48" i="8" s="1"/>
  <c r="F42" i="8"/>
  <c r="D42" i="8"/>
  <c r="G41" i="8"/>
  <c r="E41" i="8"/>
  <c r="B34" i="8"/>
  <c r="F44" i="8" s="1"/>
  <c r="F45" i="8" s="1"/>
  <c r="F46" i="8" s="1"/>
  <c r="B30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D101" i="9" l="1"/>
  <c r="D102" i="9" s="1"/>
  <c r="B69" i="8"/>
  <c r="D98" i="8"/>
  <c r="D99" i="8" s="1"/>
  <c r="E120" i="8"/>
  <c r="D45" i="9"/>
  <c r="D46" i="9" s="1"/>
  <c r="I39" i="9"/>
  <c r="E95" i="9"/>
  <c r="G95" i="9"/>
  <c r="E120" i="9"/>
  <c r="D105" i="8"/>
  <c r="D44" i="8"/>
  <c r="D45" i="8" s="1"/>
  <c r="D46" i="8" s="1"/>
  <c r="I39" i="8"/>
  <c r="F98" i="8"/>
  <c r="F99" i="8" s="1"/>
  <c r="F125" i="8"/>
  <c r="E119" i="8"/>
  <c r="F44" i="9"/>
  <c r="F45" i="9" s="1"/>
  <c r="F46" i="9" s="1"/>
  <c r="D98" i="9"/>
  <c r="D99" i="9" s="1"/>
  <c r="F97" i="9"/>
  <c r="F98" i="9" s="1"/>
  <c r="F99" i="9" s="1"/>
  <c r="F125" i="9"/>
  <c r="F117" i="9"/>
  <c r="D49" i="9"/>
  <c r="D105" i="9"/>
  <c r="E119" i="9"/>
  <c r="E115" i="9"/>
  <c r="E116" i="9" s="1"/>
  <c r="F115" i="9"/>
  <c r="E117" i="9"/>
  <c r="D125" i="9"/>
  <c r="G39" i="8"/>
  <c r="D49" i="8"/>
  <c r="G38" i="8"/>
  <c r="G40" i="8"/>
  <c r="E39" i="8"/>
  <c r="E40" i="8"/>
  <c r="E95" i="8"/>
  <c r="E115" i="8"/>
  <c r="E116" i="8" s="1"/>
  <c r="F119" i="8"/>
  <c r="F115" i="8"/>
  <c r="E117" i="8"/>
  <c r="D125" i="8"/>
  <c r="F117" i="8"/>
  <c r="F120" i="8"/>
  <c r="E39" i="9" l="1"/>
  <c r="D52" i="9" s="1"/>
  <c r="G39" i="9"/>
  <c r="E38" i="8"/>
  <c r="D52" i="8" s="1"/>
  <c r="G38" i="9"/>
  <c r="G42" i="9" s="1"/>
  <c r="G40" i="9"/>
  <c r="E40" i="9"/>
  <c r="E38" i="9"/>
  <c r="G124" i="9"/>
  <c r="F116" i="9"/>
  <c r="D50" i="8"/>
  <c r="E42" i="8"/>
  <c r="G42" i="8"/>
  <c r="G124" i="8"/>
  <c r="F116" i="8"/>
  <c r="E42" i="9" l="1"/>
  <c r="D50" i="9"/>
  <c r="G62" i="8"/>
  <c r="H62" i="8" s="1"/>
  <c r="G60" i="8"/>
  <c r="H60" i="8" s="1"/>
  <c r="G61" i="8"/>
  <c r="H61" i="8" s="1"/>
  <c r="D51" i="9"/>
  <c r="G69" i="8"/>
  <c r="H69" i="8" s="1"/>
  <c r="G66" i="8"/>
  <c r="H66" i="8" s="1"/>
  <c r="G64" i="8"/>
  <c r="D51" i="8"/>
  <c r="G70" i="8"/>
  <c r="H70" i="8" s="1"/>
  <c r="G65" i="8"/>
  <c r="H65" i="8" s="1"/>
  <c r="G68" i="8"/>
  <c r="H68" i="8" s="1"/>
  <c r="H64" i="8" l="1"/>
  <c r="G74" i="8"/>
  <c r="G72" i="8"/>
  <c r="G73" i="8" s="1"/>
  <c r="H74" i="8" l="1"/>
  <c r="H72" i="8"/>
  <c r="G76" i="8" l="1"/>
  <c r="H73" i="8"/>
  <c r="C46" i="2" l="1"/>
  <c r="B57" i="9" s="1"/>
  <c r="C45" i="2"/>
  <c r="C19" i="2"/>
  <c r="B69" i="9" l="1"/>
  <c r="G69" i="9"/>
  <c r="H69" i="9" s="1"/>
  <c r="G70" i="9"/>
  <c r="H70" i="9" s="1"/>
  <c r="G66" i="9"/>
  <c r="H66" i="9" s="1"/>
  <c r="G64" i="9"/>
  <c r="G68" i="9"/>
  <c r="H68" i="9" s="1"/>
  <c r="G65" i="9"/>
  <c r="H65" i="9" s="1"/>
  <c r="D35" i="2"/>
  <c r="D24" i="2"/>
  <c r="D28" i="2"/>
  <c r="D32" i="2"/>
  <c r="D36" i="2"/>
  <c r="D41" i="2"/>
  <c r="C49" i="2"/>
  <c r="D31" i="2"/>
  <c r="D25" i="2"/>
  <c r="D29" i="2"/>
  <c r="D33" i="2"/>
  <c r="D37" i="2"/>
  <c r="D43" i="2"/>
  <c r="D49" i="2"/>
  <c r="D27" i="2"/>
  <c r="D40" i="2"/>
  <c r="D26" i="2"/>
  <c r="D30" i="2"/>
  <c r="D34" i="2"/>
  <c r="D39" i="2"/>
  <c r="C50" i="2"/>
  <c r="D50" i="2"/>
  <c r="B49" i="2"/>
  <c r="D42" i="2"/>
  <c r="D38" i="2"/>
  <c r="G74" i="9" l="1"/>
  <c r="G72" i="9"/>
  <c r="G73" i="9" s="1"/>
  <c r="H64" i="9"/>
  <c r="H72" i="9" l="1"/>
  <c r="H74" i="9"/>
  <c r="G76" i="9" l="1"/>
  <c r="H73" i="9"/>
</calcChain>
</file>

<file path=xl/sharedStrings.xml><?xml version="1.0" encoding="utf-8"?>
<sst xmlns="http://schemas.openxmlformats.org/spreadsheetml/2006/main" count="452" uniqueCount="137">
  <si>
    <t>HPLC System Suitability Report</t>
  </si>
  <si>
    <t>Analysis Data</t>
  </si>
  <si>
    <t>Assay</t>
  </si>
  <si>
    <t>Sample(s)</t>
  </si>
  <si>
    <t>Reference Substance:</t>
  </si>
  <si>
    <t>ABACAVIR SULFATE 60 MG &amp; LAMIVUDINE 30 MG TABLETS</t>
  </si>
  <si>
    <t>% age Purity:</t>
  </si>
  <si>
    <t>NDQB201612274</t>
  </si>
  <si>
    <t>Weight (mg):</t>
  </si>
  <si>
    <t>ABACAVIR SULFATE &amp; LAMIVUDINE TABLETS</t>
  </si>
  <si>
    <t>Standard Conc (mg/mL):</t>
  </si>
  <si>
    <t>ABACAVIR SULFATE 60mg &amp; LAMIVUDINE 30mg TABLETS</t>
  </si>
  <si>
    <t>2016-12-15 08:35:53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</si>
  <si>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</si>
  <si>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</si>
  <si>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</si>
  <si>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</si>
  <si>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</si>
  <si>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</si>
  <si>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</si>
  <si>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</si>
  <si>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</si>
  <si>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</si>
  <si>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</si>
  <si>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</si>
  <si>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</si>
  <si>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</si>
  <si>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</si>
  <si>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</si>
  <si>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</si>
  <si>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</si>
  <si>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</si>
  <si>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</si>
  <si>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</si>
  <si>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</si>
  <si>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</si>
  <si>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</si>
  <si>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</si>
  <si>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</si>
  <si>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</si>
  <si>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</si>
  <si>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</si>
  <si>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</si>
  <si>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</si>
  <si>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</si>
  <si>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</si>
  <si>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</si>
  <si>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</si>
  <si>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</si>
  <si>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</si>
  <si>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</si>
  <si>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</si>
  <si>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</si>
  <si>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</si>
  <si>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</si>
  <si>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</si>
  <si>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</si>
  <si>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</si>
  <si>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</si>
  <si>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</si>
  <si>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</si>
  <si>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</si>
  <si>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</si>
  <si>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</si>
  <si>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</si>
  <si>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</si>
  <si>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</si>
  <si>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</si>
  <si>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</si>
  <si>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</si>
  <si>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</si>
  <si>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</si>
  <si>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</si>
  <si>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</si>
  <si>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</si>
  <si>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</si>
  <si>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</si>
  <si>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</si>
  <si>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</si>
  <si>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</si>
  <si>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</si>
  <si>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</si>
  <si>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</si>
  <si>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</si>
  <si>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</si>
  <si>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</si>
  <si>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</si>
  <si>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</si>
  <si>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</si>
  <si>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</si>
  <si>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</si>
  <si>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</si>
  <si>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</si>
  <si>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</si>
  <si>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</si>
  <si>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</si>
  <si>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</si>
  <si>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</si>
  <si>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</si>
  <si>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</si>
  <si>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</si>
  <si>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</si>
  <si>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</si>
  <si>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</si>
  <si>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</si>
  <si>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</si>
  <si>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</si>
  <si>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</si>
  <si>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</si>
  <si>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</si>
  <si>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</si>
  <si>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</si>
  <si>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</si>
  <si>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</si>
  <si>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</si>
  <si>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</si>
  <si>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</si>
  <si>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</si>
  <si>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</si>
  <si>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</si>
  <si>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</si>
  <si>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</si>
  <si>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</si>
  <si>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</si>
  <si>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</si>
  <si>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</si>
  <si>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</si>
  <si>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</si>
  <si>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</si>
  <si>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</si>
  <si>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</si>
  <si>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Abacavir</t>
  </si>
  <si>
    <t>2016-12-15 08:43:51</t>
  </si>
  <si>
    <t>Lamivudine</t>
  </si>
  <si>
    <t>Abacavir Sulfate</t>
  </si>
  <si>
    <t>A12-4</t>
  </si>
  <si>
    <t>L42-1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</si>
</sst>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1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wena/AppData/Local/Temp/NDQB2016122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abacavir"/>
      <sheetName val="Uniformity"/>
      <sheetName val="Abacavir"/>
      <sheetName val="Lamivudine"/>
      <sheetName val="sst lamivudine"/>
    </sheetNames>
    <sheetDataSet>
      <sheetData sheetId="0" refreshError="1"/>
      <sheetData sheetId="1">
        <row r="46">
          <cell r="C46">
            <v>252.27399999999997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4" zoomScale="44" zoomScaleNormal="40" zoomScalePageLayoutView="44" workbookViewId="0">
      <selection sqref="A1:I129"/>
    </sheetView>
  </sheetViews>
  <sheetFormatPr defaultColWidth="9.140625" defaultRowHeight="13.5" x14ac:dyDescent="0.25"/>
  <cols>
    <col min="1" max="1" width="55.42578125" style="253" customWidth="1"/>
    <col min="2" max="2" width="33.7109375" style="253" customWidth="1"/>
    <col min="3" max="3" width="42.28515625" style="253" customWidth="1"/>
    <col min="4" max="4" width="30.5703125" style="253" customWidth="1"/>
    <col min="5" max="5" width="39.85546875" style="253" customWidth="1"/>
    <col min="6" max="6" width="30.7109375" style="253" customWidth="1"/>
    <col min="7" max="7" width="39.85546875" style="253" customWidth="1"/>
    <col min="8" max="8" width="30" style="253" customWidth="1"/>
    <col min="9" max="9" width="30.28515625" style="253" hidden="1" customWidth="1"/>
    <col min="10" max="10" width="30.42578125" style="253" customWidth="1"/>
    <col min="11" max="11" width="21.28515625" style="253" customWidth="1"/>
    <col min="12" max="12" width="9.140625" style="253"/>
    <col min="13" max="16384" width="9.140625" style="255"/>
  </cols>
  <sheetData>
    <row r="1" spans="1:9" ht="18.75" customHeight="1" x14ac:dyDescent="0.25">
      <c r="A1" s="453" t="s">
        <v>45</v>
      </c>
      <c r="B1" s="453"/>
      <c r="C1" s="453"/>
      <c r="D1" s="453"/>
      <c r="E1" s="453"/>
      <c r="F1" s="453"/>
      <c r="G1" s="453"/>
      <c r="H1" s="453"/>
      <c r="I1" s="453"/>
    </row>
    <row r="2" spans="1:9" ht="18.75" customHeight="1" x14ac:dyDescent="0.25">
      <c r="A2" s="453"/>
      <c r="B2" s="453"/>
      <c r="C2" s="453"/>
      <c r="D2" s="453"/>
      <c r="E2" s="453"/>
      <c r="F2" s="453"/>
      <c r="G2" s="453"/>
      <c r="H2" s="453"/>
      <c r="I2" s="453"/>
    </row>
    <row r="3" spans="1:9" ht="18.75" customHeight="1" x14ac:dyDescent="0.25">
      <c r="A3" s="453"/>
      <c r="B3" s="453"/>
      <c r="C3" s="453"/>
      <c r="D3" s="453"/>
      <c r="E3" s="453"/>
      <c r="F3" s="453"/>
      <c r="G3" s="453"/>
      <c r="H3" s="453"/>
      <c r="I3" s="453"/>
    </row>
    <row r="4" spans="1:9" ht="18.75" customHeight="1" x14ac:dyDescent="0.25">
      <c r="A4" s="453"/>
      <c r="B4" s="453"/>
      <c r="C4" s="453"/>
      <c r="D4" s="453"/>
      <c r="E4" s="453"/>
      <c r="F4" s="453"/>
      <c r="G4" s="453"/>
      <c r="H4" s="453"/>
      <c r="I4" s="453"/>
    </row>
    <row r="5" spans="1:9" ht="18.75" customHeight="1" x14ac:dyDescent="0.25">
      <c r="A5" s="453"/>
      <c r="B5" s="453"/>
      <c r="C5" s="453"/>
      <c r="D5" s="453"/>
      <c r="E5" s="453"/>
      <c r="F5" s="453"/>
      <c r="G5" s="453"/>
      <c r="H5" s="453"/>
      <c r="I5" s="453"/>
    </row>
    <row r="6" spans="1:9" ht="18.75" customHeight="1" x14ac:dyDescent="0.25">
      <c r="A6" s="453"/>
      <c r="B6" s="453"/>
      <c r="C6" s="453"/>
      <c r="D6" s="453"/>
      <c r="E6" s="453"/>
      <c r="F6" s="453"/>
      <c r="G6" s="453"/>
      <c r="H6" s="453"/>
      <c r="I6" s="453"/>
    </row>
    <row r="7" spans="1:9" ht="18.75" customHeight="1" x14ac:dyDescent="0.25">
      <c r="A7" s="453"/>
      <c r="B7" s="453"/>
      <c r="C7" s="453"/>
      <c r="D7" s="453"/>
      <c r="E7" s="453"/>
      <c r="F7" s="453"/>
      <c r="G7" s="453"/>
      <c r="H7" s="453"/>
      <c r="I7" s="453"/>
    </row>
    <row r="8" spans="1:9" x14ac:dyDescent="0.25">
      <c r="A8" s="454" t="s">
        <v>46</v>
      </c>
      <c r="B8" s="454"/>
      <c r="C8" s="454"/>
      <c r="D8" s="454"/>
      <c r="E8" s="454"/>
      <c r="F8" s="454"/>
      <c r="G8" s="454"/>
      <c r="H8" s="454"/>
      <c r="I8" s="454"/>
    </row>
    <row r="9" spans="1:9" x14ac:dyDescent="0.25">
      <c r="A9" s="454"/>
      <c r="B9" s="454"/>
      <c r="C9" s="454"/>
      <c r="D9" s="454"/>
      <c r="E9" s="454"/>
      <c r="F9" s="454"/>
      <c r="G9" s="454"/>
      <c r="H9" s="454"/>
      <c r="I9" s="454"/>
    </row>
    <row r="10" spans="1:9" x14ac:dyDescent="0.25">
      <c r="A10" s="454"/>
      <c r="B10" s="454"/>
      <c r="C10" s="454"/>
      <c r="D10" s="454"/>
      <c r="E10" s="454"/>
      <c r="F10" s="454"/>
      <c r="G10" s="454"/>
      <c r="H10" s="454"/>
      <c r="I10" s="454"/>
    </row>
    <row r="11" spans="1:9" x14ac:dyDescent="0.25">
      <c r="A11" s="454"/>
      <c r="B11" s="454"/>
      <c r="C11" s="454"/>
      <c r="D11" s="454"/>
      <c r="E11" s="454"/>
      <c r="F11" s="454"/>
      <c r="G11" s="454"/>
      <c r="H11" s="454"/>
      <c r="I11" s="454"/>
    </row>
    <row r="12" spans="1:9" x14ac:dyDescent="0.25">
      <c r="A12" s="454"/>
      <c r="B12" s="454"/>
      <c r="C12" s="454"/>
      <c r="D12" s="454"/>
      <c r="E12" s="454"/>
      <c r="F12" s="454"/>
      <c r="G12" s="454"/>
      <c r="H12" s="454"/>
      <c r="I12" s="454"/>
    </row>
    <row r="13" spans="1:9" x14ac:dyDescent="0.25">
      <c r="A13" s="454"/>
      <c r="B13" s="454"/>
      <c r="C13" s="454"/>
      <c r="D13" s="454"/>
      <c r="E13" s="454"/>
      <c r="F13" s="454"/>
      <c r="G13" s="454"/>
      <c r="H13" s="454"/>
      <c r="I13" s="454"/>
    </row>
    <row r="14" spans="1:9" x14ac:dyDescent="0.25">
      <c r="A14" s="454"/>
      <c r="B14" s="454"/>
      <c r="C14" s="454"/>
      <c r="D14" s="454"/>
      <c r="E14" s="454"/>
      <c r="F14" s="454"/>
      <c r="G14" s="454"/>
      <c r="H14" s="454"/>
      <c r="I14" s="454"/>
    </row>
    <row r="15" spans="1:9" ht="19.5" customHeight="1" thickBot="1" x14ac:dyDescent="0.35">
      <c r="A15" s="254"/>
    </row>
    <row r="16" spans="1:9" ht="19.5" customHeight="1" thickBot="1" x14ac:dyDescent="0.35">
      <c r="A16" s="455" t="s">
        <v>31</v>
      </c>
      <c r="B16" s="456"/>
      <c r="C16" s="456"/>
      <c r="D16" s="456"/>
      <c r="E16" s="456"/>
      <c r="F16" s="456"/>
      <c r="G16" s="456"/>
      <c r="H16" s="457"/>
    </row>
    <row r="17" spans="1:14" ht="20.25" customHeight="1" x14ac:dyDescent="0.25">
      <c r="A17" s="458" t="s">
        <v>47</v>
      </c>
      <c r="B17" s="458"/>
      <c r="C17" s="458"/>
      <c r="D17" s="458"/>
      <c r="E17" s="458"/>
      <c r="F17" s="458"/>
      <c r="G17" s="458"/>
      <c r="H17" s="458"/>
    </row>
    <row r="18" spans="1:14" ht="26.25" customHeight="1" x14ac:dyDescent="0.4">
      <c r="A18" s="256" t="s">
        <v>33</v>
      </c>
      <c r="B18" s="451" t="s">
        <v>5</v>
      </c>
      <c r="C18" s="451"/>
      <c r="D18" s="257"/>
      <c r="E18" s="258"/>
      <c r="F18" s="259"/>
      <c r="G18" s="259"/>
      <c r="H18" s="259"/>
    </row>
    <row r="19" spans="1:14" ht="26.25" customHeight="1" x14ac:dyDescent="0.4">
      <c r="A19" s="256" t="s">
        <v>34</v>
      </c>
      <c r="B19" s="260" t="s">
        <v>7</v>
      </c>
      <c r="C19" s="259">
        <v>1</v>
      </c>
      <c r="D19" s="259"/>
      <c r="E19" s="259"/>
      <c r="F19" s="259"/>
      <c r="G19" s="259"/>
      <c r="H19" s="259"/>
    </row>
    <row r="20" spans="1:14" ht="26.25" customHeight="1" x14ac:dyDescent="0.4">
      <c r="A20" s="256" t="s">
        <v>35</v>
      </c>
      <c r="B20" s="450" t="s">
        <v>9</v>
      </c>
      <c r="C20" s="450"/>
      <c r="D20" s="259"/>
      <c r="E20" s="259"/>
      <c r="F20" s="259"/>
      <c r="G20" s="259"/>
      <c r="H20" s="259"/>
    </row>
    <row r="21" spans="1:14" ht="26.25" customHeight="1" x14ac:dyDescent="0.4">
      <c r="A21" s="256" t="s">
        <v>36</v>
      </c>
      <c r="B21" s="450" t="s">
        <v>11</v>
      </c>
      <c r="C21" s="450"/>
      <c r="D21" s="450"/>
      <c r="E21" s="450"/>
      <c r="F21" s="450"/>
      <c r="G21" s="450"/>
      <c r="H21" s="450"/>
      <c r="I21" s="261"/>
    </row>
    <row r="22" spans="1:14" ht="26.25" customHeight="1" x14ac:dyDescent="0.4">
      <c r="A22" s="256" t="s">
        <v>37</v>
      </c>
      <c r="B22" s="262" t="s">
        <v>132</v>
      </c>
      <c r="C22" s="259"/>
      <c r="D22" s="259"/>
      <c r="E22" s="259"/>
      <c r="F22" s="259"/>
      <c r="G22" s="259"/>
      <c r="H22" s="259"/>
    </row>
    <row r="23" spans="1:14" ht="26.25" customHeight="1" x14ac:dyDescent="0.4">
      <c r="A23" s="256" t="s">
        <v>38</v>
      </c>
      <c r="B23" s="262"/>
      <c r="C23" s="259"/>
      <c r="D23" s="259"/>
      <c r="E23" s="259"/>
      <c r="F23" s="259"/>
      <c r="G23" s="259"/>
      <c r="H23" s="259"/>
    </row>
    <row r="24" spans="1:14" ht="18.75" x14ac:dyDescent="0.3">
      <c r="A24" s="256"/>
      <c r="B24" s="263"/>
    </row>
    <row r="25" spans="1:14" ht="18.75" x14ac:dyDescent="0.3">
      <c r="A25" s="264" t="s">
        <v>1</v>
      </c>
      <c r="B25" s="263"/>
    </row>
    <row r="26" spans="1:14" ht="26.25" customHeight="1" x14ac:dyDescent="0.4">
      <c r="A26" s="265" t="s">
        <v>4</v>
      </c>
      <c r="B26" s="451" t="s">
        <v>133</v>
      </c>
      <c r="C26" s="451"/>
    </row>
    <row r="27" spans="1:14" ht="26.25" customHeight="1" x14ac:dyDescent="0.4">
      <c r="A27" s="266" t="s">
        <v>48</v>
      </c>
      <c r="B27" s="452" t="s">
        <v>136</v>
      </c>
      <c r="C27" s="452"/>
    </row>
    <row r="28" spans="1:14" ht="27" customHeight="1" thickBot="1" x14ac:dyDescent="0.45">
      <c r="A28" s="266" t="s">
        <v>6</v>
      </c>
      <c r="B28" s="267">
        <v>99.8</v>
      </c>
    </row>
    <row r="29" spans="1:14" s="269" customFormat="1" ht="27" customHeight="1" thickBot="1" x14ac:dyDescent="0.45">
      <c r="A29" s="266" t="s">
        <v>49</v>
      </c>
      <c r="B29" s="268">
        <v>0</v>
      </c>
      <c r="C29" s="430" t="s">
        <v>50</v>
      </c>
      <c r="D29" s="431"/>
      <c r="E29" s="431"/>
      <c r="F29" s="431"/>
      <c r="G29" s="432"/>
      <c r="I29" s="270"/>
      <c r="J29" s="270"/>
      <c r="K29" s="270"/>
      <c r="L29" s="270"/>
    </row>
    <row r="30" spans="1:14" s="269" customFormat="1" ht="19.5" customHeight="1" thickBot="1" x14ac:dyDescent="0.35">
      <c r="A30" s="266" t="s">
        <v>51</v>
      </c>
      <c r="B30" s="271">
        <f>B28-B29</f>
        <v>99.8</v>
      </c>
      <c r="C30" s="272"/>
      <c r="D30" s="272"/>
      <c r="E30" s="272"/>
      <c r="F30" s="272"/>
      <c r="G30" s="273"/>
      <c r="I30" s="270"/>
      <c r="J30" s="270"/>
      <c r="K30" s="270"/>
      <c r="L30" s="270"/>
    </row>
    <row r="31" spans="1:14" s="269" customFormat="1" ht="27" customHeight="1" thickBot="1" x14ac:dyDescent="0.45">
      <c r="A31" s="266" t="s">
        <v>52</v>
      </c>
      <c r="B31" s="274">
        <v>1</v>
      </c>
      <c r="C31" s="433" t="s">
        <v>53</v>
      </c>
      <c r="D31" s="434"/>
      <c r="E31" s="434"/>
      <c r="F31" s="434"/>
      <c r="G31" s="434"/>
      <c r="H31" s="435"/>
      <c r="I31" s="270"/>
      <c r="J31" s="270"/>
      <c r="K31" s="270"/>
      <c r="L31" s="270"/>
    </row>
    <row r="32" spans="1:14" s="269" customFormat="1" ht="27" customHeight="1" thickBot="1" x14ac:dyDescent="0.45">
      <c r="A32" s="266" t="s">
        <v>54</v>
      </c>
      <c r="B32" s="274">
        <v>1</v>
      </c>
      <c r="C32" s="433" t="s">
        <v>55</v>
      </c>
      <c r="D32" s="434"/>
      <c r="E32" s="434"/>
      <c r="F32" s="434"/>
      <c r="G32" s="434"/>
      <c r="H32" s="435"/>
      <c r="I32" s="270"/>
      <c r="J32" s="270"/>
      <c r="K32" s="270"/>
      <c r="L32" s="275"/>
      <c r="M32" s="275"/>
      <c r="N32" s="276"/>
    </row>
    <row r="33" spans="1:14" s="269" customFormat="1" ht="17.25" customHeight="1" x14ac:dyDescent="0.3">
      <c r="A33" s="266"/>
      <c r="B33" s="277"/>
      <c r="C33" s="278"/>
      <c r="D33" s="278"/>
      <c r="E33" s="278"/>
      <c r="F33" s="278"/>
      <c r="G33" s="278"/>
      <c r="H33" s="278"/>
      <c r="I33" s="270"/>
      <c r="J33" s="270"/>
      <c r="K33" s="270"/>
      <c r="L33" s="275"/>
      <c r="M33" s="275"/>
      <c r="N33" s="276"/>
    </row>
    <row r="34" spans="1:14" s="269" customFormat="1" ht="18.75" x14ac:dyDescent="0.3">
      <c r="A34" s="266" t="s">
        <v>56</v>
      </c>
      <c r="B34" s="279">
        <f>B31/B32</f>
        <v>1</v>
      </c>
      <c r="C34" s="254" t="s">
        <v>57</v>
      </c>
      <c r="D34" s="254"/>
      <c r="E34" s="254"/>
      <c r="F34" s="254"/>
      <c r="G34" s="254"/>
      <c r="I34" s="270"/>
      <c r="J34" s="270"/>
      <c r="K34" s="270"/>
      <c r="L34" s="275"/>
      <c r="M34" s="275"/>
      <c r="N34" s="276"/>
    </row>
    <row r="35" spans="1:14" s="269" customFormat="1" ht="19.5" customHeight="1" thickBot="1" x14ac:dyDescent="0.35">
      <c r="A35" s="266"/>
      <c r="B35" s="271"/>
      <c r="G35" s="254"/>
      <c r="I35" s="270"/>
      <c r="J35" s="270"/>
      <c r="K35" s="270"/>
      <c r="L35" s="275"/>
      <c r="M35" s="275"/>
      <c r="N35" s="276"/>
    </row>
    <row r="36" spans="1:14" s="269" customFormat="1" ht="27" customHeight="1" thickBot="1" x14ac:dyDescent="0.45">
      <c r="A36" s="280" t="s">
        <v>58</v>
      </c>
      <c r="B36" s="281">
        <v>50</v>
      </c>
      <c r="C36" s="254"/>
      <c r="D36" s="436" t="s">
        <v>59</v>
      </c>
      <c r="E36" s="449"/>
      <c r="F36" s="436" t="s">
        <v>60</v>
      </c>
      <c r="G36" s="437"/>
      <c r="J36" s="270"/>
      <c r="K36" s="270"/>
      <c r="L36" s="275"/>
      <c r="M36" s="275"/>
      <c r="N36" s="276"/>
    </row>
    <row r="37" spans="1:14" s="269" customFormat="1" ht="27" customHeight="1" thickBot="1" x14ac:dyDescent="0.45">
      <c r="A37" s="282" t="s">
        <v>61</v>
      </c>
      <c r="B37" s="283">
        <v>10</v>
      </c>
      <c r="C37" s="284" t="s">
        <v>62</v>
      </c>
      <c r="D37" s="285" t="s">
        <v>63</v>
      </c>
      <c r="E37" s="286" t="s">
        <v>64</v>
      </c>
      <c r="F37" s="285" t="s">
        <v>63</v>
      </c>
      <c r="G37" s="287" t="s">
        <v>64</v>
      </c>
      <c r="I37" s="288" t="s">
        <v>65</v>
      </c>
      <c r="J37" s="270"/>
      <c r="K37" s="270"/>
      <c r="L37" s="275"/>
      <c r="M37" s="275"/>
      <c r="N37" s="276"/>
    </row>
    <row r="38" spans="1:14" s="269" customFormat="1" ht="26.25" customHeight="1" x14ac:dyDescent="0.4">
      <c r="A38" s="282" t="s">
        <v>66</v>
      </c>
      <c r="B38" s="283">
        <v>100</v>
      </c>
      <c r="C38" s="289">
        <v>1</v>
      </c>
      <c r="D38" s="290">
        <v>7260066</v>
      </c>
      <c r="E38" s="291">
        <f>IF(ISBLANK(D38),"-",$D$48/$D$45*D38)</f>
        <v>3013510.8659738703</v>
      </c>
      <c r="F38" s="290">
        <v>4715628</v>
      </c>
      <c r="G38" s="292">
        <f>IF(ISBLANK(F38),"-",$D$48/$F$45*F38)</f>
        <v>3028896.2540465547</v>
      </c>
      <c r="I38" s="293"/>
      <c r="J38" s="270"/>
      <c r="K38" s="270"/>
      <c r="L38" s="275"/>
      <c r="M38" s="275"/>
      <c r="N38" s="276"/>
    </row>
    <row r="39" spans="1:14" s="269" customFormat="1" ht="26.25" customHeight="1" x14ac:dyDescent="0.4">
      <c r="A39" s="282" t="s">
        <v>67</v>
      </c>
      <c r="B39" s="283">
        <v>1</v>
      </c>
      <c r="C39" s="294">
        <v>2</v>
      </c>
      <c r="D39" s="295">
        <v>7252027</v>
      </c>
      <c r="E39" s="296">
        <f>IF(ISBLANK(D39),"-",$D$48/$D$45*D39)</f>
        <v>3010174.0348966368</v>
      </c>
      <c r="F39" s="295">
        <v>4731624</v>
      </c>
      <c r="G39" s="297">
        <f>IF(ISBLANK(F39),"-",$D$48/$F$45*F39)</f>
        <v>3039170.6489902884</v>
      </c>
      <c r="I39" s="418">
        <f>ABS((F43/D43*D42)-F42)/D42</f>
        <v>3.1014715637130534E-3</v>
      </c>
      <c r="J39" s="270"/>
      <c r="K39" s="270"/>
      <c r="L39" s="275"/>
      <c r="M39" s="275"/>
      <c r="N39" s="276"/>
    </row>
    <row r="40" spans="1:14" ht="26.25" customHeight="1" x14ac:dyDescent="0.4">
      <c r="A40" s="282" t="s">
        <v>68</v>
      </c>
      <c r="B40" s="283">
        <v>1</v>
      </c>
      <c r="C40" s="294">
        <v>3</v>
      </c>
      <c r="D40" s="295">
        <v>7293106</v>
      </c>
      <c r="E40" s="296">
        <f>IF(ISBLANK(D40),"-",$D$48/$D$45*D40)</f>
        <v>3027225.1213279916</v>
      </c>
      <c r="F40" s="295">
        <v>4711557</v>
      </c>
      <c r="G40" s="297">
        <f>IF(ISBLANK(F40),"-",$D$48/$F$45*F40)</f>
        <v>3026281.4089717898</v>
      </c>
      <c r="I40" s="418"/>
      <c r="L40" s="275"/>
      <c r="M40" s="275"/>
      <c r="N40" s="254"/>
    </row>
    <row r="41" spans="1:14" ht="27" customHeight="1" thickBot="1" x14ac:dyDescent="0.45">
      <c r="A41" s="282" t="s">
        <v>69</v>
      </c>
      <c r="B41" s="283">
        <v>1</v>
      </c>
      <c r="C41" s="298">
        <v>4</v>
      </c>
      <c r="D41" s="299"/>
      <c r="E41" s="300" t="str">
        <f>IF(ISBLANK(D41),"-",$D$48/$D$45*D41)</f>
        <v>-</v>
      </c>
      <c r="F41" s="299"/>
      <c r="G41" s="301" t="str">
        <f>IF(ISBLANK(F41),"-",$D$48/$F$45*F41)</f>
        <v>-</v>
      </c>
      <c r="I41" s="302"/>
      <c r="L41" s="275"/>
      <c r="M41" s="275"/>
      <c r="N41" s="254"/>
    </row>
    <row r="42" spans="1:14" ht="27" customHeight="1" thickBot="1" x14ac:dyDescent="0.45">
      <c r="A42" s="282" t="s">
        <v>70</v>
      </c>
      <c r="B42" s="283">
        <v>1</v>
      </c>
      <c r="C42" s="303" t="s">
        <v>71</v>
      </c>
      <c r="D42" s="304">
        <f>AVERAGE(D38:D41)</f>
        <v>7268399.666666667</v>
      </c>
      <c r="E42" s="305">
        <f>AVERAGE(E38:E41)</f>
        <v>3016970.0073994994</v>
      </c>
      <c r="F42" s="304">
        <f>AVERAGE(F38:F41)</f>
        <v>4719603</v>
      </c>
      <c r="G42" s="306">
        <f>AVERAGE(G38:G41)</f>
        <v>3031449.4373362106</v>
      </c>
      <c r="H42" s="307"/>
    </row>
    <row r="43" spans="1:14" ht="26.25" customHeight="1" x14ac:dyDescent="0.4">
      <c r="A43" s="282" t="s">
        <v>72</v>
      </c>
      <c r="B43" s="283">
        <v>1</v>
      </c>
      <c r="C43" s="308" t="s">
        <v>73</v>
      </c>
      <c r="D43" s="309">
        <v>24.14</v>
      </c>
      <c r="E43" s="254"/>
      <c r="F43" s="309">
        <v>15.6</v>
      </c>
      <c r="H43" s="307"/>
    </row>
    <row r="44" spans="1:14" ht="26.25" customHeight="1" x14ac:dyDescent="0.4">
      <c r="A44" s="282" t="s">
        <v>74</v>
      </c>
      <c r="B44" s="283">
        <v>1</v>
      </c>
      <c r="C44" s="310" t="s">
        <v>75</v>
      </c>
      <c r="D44" s="311">
        <f>D43*$B$34</f>
        <v>24.14</v>
      </c>
      <c r="E44" s="312"/>
      <c r="F44" s="311">
        <f>F43*$B$34</f>
        <v>15.6</v>
      </c>
      <c r="H44" s="307"/>
    </row>
    <row r="45" spans="1:14" ht="19.5" customHeight="1" thickBot="1" x14ac:dyDescent="0.35">
      <c r="A45" s="282" t="s">
        <v>76</v>
      </c>
      <c r="B45" s="294">
        <f>(B44/B43)*(B42/B41)*(B40/B39)*(B38/B37)*B36</f>
        <v>500</v>
      </c>
      <c r="C45" s="310" t="s">
        <v>77</v>
      </c>
      <c r="D45" s="313">
        <f>D44*$B$30/100</f>
        <v>24.091719999999999</v>
      </c>
      <c r="E45" s="314"/>
      <c r="F45" s="313">
        <f>F44*$B$30/100</f>
        <v>15.5688</v>
      </c>
      <c r="H45" s="307"/>
    </row>
    <row r="46" spans="1:14" ht="19.5" customHeight="1" thickBot="1" x14ac:dyDescent="0.35">
      <c r="A46" s="419" t="s">
        <v>78</v>
      </c>
      <c r="B46" s="423"/>
      <c r="C46" s="310" t="s">
        <v>79</v>
      </c>
      <c r="D46" s="315">
        <f>D45/$B$45</f>
        <v>4.8183439999999994E-2</v>
      </c>
      <c r="E46" s="316"/>
      <c r="F46" s="317">
        <f>F45/$B$45</f>
        <v>3.1137599999999998E-2</v>
      </c>
      <c r="H46" s="307"/>
    </row>
    <row r="47" spans="1:14" ht="27" customHeight="1" thickBot="1" x14ac:dyDescent="0.45">
      <c r="A47" s="421"/>
      <c r="B47" s="424"/>
      <c r="C47" s="318" t="s">
        <v>80</v>
      </c>
      <c r="D47" s="319">
        <v>0.02</v>
      </c>
      <c r="E47" s="320"/>
      <c r="F47" s="316"/>
      <c r="H47" s="307"/>
    </row>
    <row r="48" spans="1:14" ht="18.75" x14ac:dyDescent="0.3">
      <c r="C48" s="321" t="s">
        <v>81</v>
      </c>
      <c r="D48" s="313">
        <f>D47*$B$45</f>
        <v>10</v>
      </c>
      <c r="F48" s="322"/>
      <c r="H48" s="307"/>
    </row>
    <row r="49" spans="1:12" ht="19.5" customHeight="1" thickBot="1" x14ac:dyDescent="0.35">
      <c r="C49" s="323" t="s">
        <v>82</v>
      </c>
      <c r="D49" s="324">
        <f>D48/B34</f>
        <v>10</v>
      </c>
      <c r="F49" s="322"/>
      <c r="H49" s="307"/>
    </row>
    <row r="50" spans="1:12" ht="18.75" x14ac:dyDescent="0.3">
      <c r="C50" s="280" t="s">
        <v>83</v>
      </c>
      <c r="D50" s="325">
        <f>AVERAGE(E38:E41,G38:G41)</f>
        <v>3024209.7223678553</v>
      </c>
      <c r="F50" s="326"/>
      <c r="H50" s="307"/>
    </row>
    <row r="51" spans="1:12" ht="18.75" x14ac:dyDescent="0.3">
      <c r="C51" s="282" t="s">
        <v>84</v>
      </c>
      <c r="D51" s="327">
        <f>STDEV(E38:E41,G38:G41)/D50</f>
        <v>3.5325272379407393E-3</v>
      </c>
      <c r="F51" s="326"/>
      <c r="H51" s="307"/>
    </row>
    <row r="52" spans="1:12" ht="19.5" customHeight="1" thickBot="1" x14ac:dyDescent="0.35">
      <c r="C52" s="328" t="s">
        <v>20</v>
      </c>
      <c r="D52" s="329">
        <f>COUNT(E38:E41,G38:G41)</f>
        <v>6</v>
      </c>
      <c r="F52" s="326"/>
    </row>
    <row r="54" spans="1:12" ht="18.75" x14ac:dyDescent="0.3">
      <c r="A54" s="330" t="s">
        <v>1</v>
      </c>
      <c r="B54" s="331" t="s">
        <v>85</v>
      </c>
    </row>
    <row r="55" spans="1:12" ht="18.75" x14ac:dyDescent="0.3">
      <c r="A55" s="254" t="s">
        <v>86</v>
      </c>
      <c r="B55" s="332" t="str">
        <f>B21</f>
        <v>ABACAVIR SULFATE 60mg &amp; LAMIVUDINE 30mg TABLETS</v>
      </c>
    </row>
    <row r="56" spans="1:12" ht="26.25" customHeight="1" x14ac:dyDescent="0.4">
      <c r="A56" s="332" t="s">
        <v>87</v>
      </c>
      <c r="B56" s="333">
        <v>30</v>
      </c>
      <c r="C56" s="254" t="str">
        <f>B20</f>
        <v>ABACAVIR SULFATE &amp; LAMIVUDINE TABLETS</v>
      </c>
      <c r="H56" s="312"/>
    </row>
    <row r="57" spans="1:12" ht="18.75" x14ac:dyDescent="0.3">
      <c r="A57" s="332" t="s">
        <v>88</v>
      </c>
      <c r="B57" s="334">
        <f>Uniformity!C46</f>
        <v>251.62849999999997</v>
      </c>
      <c r="H57" s="312"/>
    </row>
    <row r="58" spans="1:12" ht="19.5" customHeight="1" thickBot="1" x14ac:dyDescent="0.35">
      <c r="H58" s="312"/>
    </row>
    <row r="59" spans="1:12" s="269" customFormat="1" ht="27" customHeight="1" thickBot="1" x14ac:dyDescent="0.45">
      <c r="A59" s="280" t="s">
        <v>89</v>
      </c>
      <c r="B59" s="281">
        <v>100</v>
      </c>
      <c r="C59" s="254"/>
      <c r="D59" s="335" t="s">
        <v>90</v>
      </c>
      <c r="E59" s="336" t="s">
        <v>62</v>
      </c>
      <c r="F59" s="336" t="s">
        <v>63</v>
      </c>
      <c r="G59" s="336" t="s">
        <v>91</v>
      </c>
      <c r="H59" s="284" t="s">
        <v>92</v>
      </c>
      <c r="L59" s="270"/>
    </row>
    <row r="60" spans="1:12" s="269" customFormat="1" ht="26.25" customHeight="1" x14ac:dyDescent="0.4">
      <c r="A60" s="282" t="s">
        <v>93</v>
      </c>
      <c r="B60" s="283">
        <v>10</v>
      </c>
      <c r="C60" s="438" t="s">
        <v>94</v>
      </c>
      <c r="D60" s="441">
        <v>249.79</v>
      </c>
      <c r="E60" s="337">
        <v>1</v>
      </c>
      <c r="F60" s="338"/>
      <c r="G60" s="339" t="str">
        <f>IF(ISBLANK(F60),"-",(F60/$D$50*$D$47*$B$68)*($B$57/$D$60))</f>
        <v>-</v>
      </c>
      <c r="H60" s="340" t="str">
        <f t="shared" ref="H60:H71" si="0">IF(ISBLANK(F60),"-",(G60/$B$56)*100)</f>
        <v>-</v>
      </c>
      <c r="L60" s="270"/>
    </row>
    <row r="61" spans="1:12" s="269" customFormat="1" ht="26.25" customHeight="1" x14ac:dyDescent="0.4">
      <c r="A61" s="282" t="s">
        <v>95</v>
      </c>
      <c r="B61" s="283">
        <v>100</v>
      </c>
      <c r="C61" s="439"/>
      <c r="D61" s="442"/>
      <c r="E61" s="341">
        <v>2</v>
      </c>
      <c r="F61" s="295"/>
      <c r="G61" s="342" t="str">
        <f>IF(ISBLANK(F61),"-",(F61/$D$50*$D$47*$B$68)*($B$57/$D$60))</f>
        <v>-</v>
      </c>
      <c r="H61" s="343" t="str">
        <f t="shared" si="0"/>
        <v>-</v>
      </c>
      <c r="L61" s="270"/>
    </row>
    <row r="62" spans="1:12" s="269" customFormat="1" ht="26.25" customHeight="1" x14ac:dyDescent="0.4">
      <c r="A62" s="282" t="s">
        <v>96</v>
      </c>
      <c r="B62" s="283">
        <v>1</v>
      </c>
      <c r="C62" s="439"/>
      <c r="D62" s="442"/>
      <c r="E62" s="341">
        <v>3</v>
      </c>
      <c r="F62" s="344"/>
      <c r="G62" s="342" t="str">
        <f>IF(ISBLANK(F62),"-",(F62/$D$50*$D$47*$B$68)*($B$57/$D$60))</f>
        <v>-</v>
      </c>
      <c r="H62" s="343" t="str">
        <f t="shared" si="0"/>
        <v>-</v>
      </c>
      <c r="L62" s="270"/>
    </row>
    <row r="63" spans="1:12" ht="27" customHeight="1" thickBot="1" x14ac:dyDescent="0.45">
      <c r="A63" s="282" t="s">
        <v>97</v>
      </c>
      <c r="B63" s="283">
        <v>1</v>
      </c>
      <c r="C63" s="440"/>
      <c r="D63" s="443"/>
      <c r="E63" s="345">
        <v>4</v>
      </c>
      <c r="F63" s="346"/>
      <c r="G63" s="342" t="str">
        <f>IF(ISBLANK(F63),"-",(F63/$D$50*$D$47*$B$68)*($B$57/$D$60))</f>
        <v>-</v>
      </c>
      <c r="H63" s="343" t="str">
        <f t="shared" si="0"/>
        <v>-</v>
      </c>
    </row>
    <row r="64" spans="1:12" ht="26.25" customHeight="1" x14ac:dyDescent="0.4">
      <c r="A64" s="282" t="s">
        <v>98</v>
      </c>
      <c r="B64" s="283">
        <v>1</v>
      </c>
      <c r="C64" s="438" t="s">
        <v>99</v>
      </c>
      <c r="D64" s="441">
        <v>256.95999999999998</v>
      </c>
      <c r="E64" s="337">
        <v>1</v>
      </c>
      <c r="F64" s="338">
        <v>4383199</v>
      </c>
      <c r="G64" s="339">
        <f>IF(ISBLANK(F64),"-",(F64/$D$50*$D$47*$B$68)*($B$57/$D$64))</f>
        <v>28.385959831575228</v>
      </c>
      <c r="H64" s="340">
        <f t="shared" si="0"/>
        <v>94.619866105250765</v>
      </c>
    </row>
    <row r="65" spans="1:8" ht="26.25" customHeight="1" x14ac:dyDescent="0.4">
      <c r="A65" s="282" t="s">
        <v>100</v>
      </c>
      <c r="B65" s="283">
        <v>1</v>
      </c>
      <c r="C65" s="439"/>
      <c r="D65" s="442"/>
      <c r="E65" s="341">
        <v>2</v>
      </c>
      <c r="F65" s="295">
        <v>4397225</v>
      </c>
      <c r="G65" s="342">
        <f>IF(ISBLANK(F65),"-",(F65/$D$50*$D$47*$B$68)*($B$57/$D$64))</f>
        <v>28.476793369499855</v>
      </c>
      <c r="H65" s="343">
        <f t="shared" si="0"/>
        <v>94.922644564999516</v>
      </c>
    </row>
    <row r="66" spans="1:8" ht="26.25" customHeight="1" x14ac:dyDescent="0.4">
      <c r="A66" s="282" t="s">
        <v>101</v>
      </c>
      <c r="B66" s="283">
        <v>1</v>
      </c>
      <c r="C66" s="439"/>
      <c r="D66" s="442"/>
      <c r="E66" s="341">
        <v>3</v>
      </c>
      <c r="F66" s="295">
        <v>4350263</v>
      </c>
      <c r="G66" s="342">
        <f>IF(ISBLANK(F66),"-",(F66/$D$50*$D$47*$B$68)*($B$57/$D$64))</f>
        <v>28.172663567131664</v>
      </c>
      <c r="H66" s="343">
        <f t="shared" si="0"/>
        <v>93.908878557105552</v>
      </c>
    </row>
    <row r="67" spans="1:8" ht="27" customHeight="1" thickBot="1" x14ac:dyDescent="0.45">
      <c r="A67" s="282" t="s">
        <v>102</v>
      </c>
      <c r="B67" s="283">
        <v>1</v>
      </c>
      <c r="C67" s="440"/>
      <c r="D67" s="443"/>
      <c r="E67" s="345">
        <v>4</v>
      </c>
      <c r="F67" s="346"/>
      <c r="G67" s="347" t="str">
        <f>IF(ISBLANK(F67),"-",(F67/$D$50*$D$47*$B$68)*($B$57/$D$64))</f>
        <v>-</v>
      </c>
      <c r="H67" s="348" t="str">
        <f t="shared" si="0"/>
        <v>-</v>
      </c>
    </row>
    <row r="68" spans="1:8" ht="26.25" customHeight="1" x14ac:dyDescent="0.4">
      <c r="A68" s="282" t="s">
        <v>103</v>
      </c>
      <c r="B68" s="349">
        <f>(B67/B66)*(B65/B64)*(B63/B62)*(B61/B60)*B59</f>
        <v>1000</v>
      </c>
      <c r="C68" s="438" t="s">
        <v>104</v>
      </c>
      <c r="D68" s="441">
        <v>250.91</v>
      </c>
      <c r="E68" s="337">
        <v>1</v>
      </c>
      <c r="F68" s="338">
        <v>4403304</v>
      </c>
      <c r="G68" s="339">
        <f>IF(ISBLANK(F68),"-",(F68/$D$50*$D$47*$B$68)*($B$57/$D$68))</f>
        <v>29.203749763472</v>
      </c>
      <c r="H68" s="343">
        <f t="shared" si="0"/>
        <v>97.345832544906656</v>
      </c>
    </row>
    <row r="69" spans="1:8" ht="27" customHeight="1" thickBot="1" x14ac:dyDescent="0.45">
      <c r="A69" s="328" t="s">
        <v>105</v>
      </c>
      <c r="B69" s="350">
        <f>(D47*B68)/B56*B57</f>
        <v>167.7523333333333</v>
      </c>
      <c r="C69" s="439"/>
      <c r="D69" s="442"/>
      <c r="E69" s="341">
        <v>2</v>
      </c>
      <c r="F69" s="295">
        <v>4428976</v>
      </c>
      <c r="G69" s="342">
        <f>IF(ISBLANK(F69),"-",(F69/$D$50*$D$47*$B$68)*($B$57/$D$68))</f>
        <v>29.374012517060638</v>
      </c>
      <c r="H69" s="343">
        <f t="shared" si="0"/>
        <v>97.913375056868787</v>
      </c>
    </row>
    <row r="70" spans="1:8" ht="26.25" customHeight="1" x14ac:dyDescent="0.4">
      <c r="A70" s="445" t="s">
        <v>78</v>
      </c>
      <c r="B70" s="446"/>
      <c r="C70" s="439"/>
      <c r="D70" s="442"/>
      <c r="E70" s="341">
        <v>3</v>
      </c>
      <c r="F70" s="295">
        <v>4427454</v>
      </c>
      <c r="G70" s="342">
        <f>IF(ISBLANK(F70),"-",(F70/$D$50*$D$47*$B$68)*($B$57/$D$68))</f>
        <v>29.363918254402414</v>
      </c>
      <c r="H70" s="343">
        <f t="shared" si="0"/>
        <v>97.879727514674713</v>
      </c>
    </row>
    <row r="71" spans="1:8" ht="27" customHeight="1" thickBot="1" x14ac:dyDescent="0.45">
      <c r="A71" s="447"/>
      <c r="B71" s="448"/>
      <c r="C71" s="444"/>
      <c r="D71" s="443"/>
      <c r="E71" s="345">
        <v>4</v>
      </c>
      <c r="F71" s="346"/>
      <c r="G71" s="347" t="str">
        <f>IF(ISBLANK(F71),"-",(F71/$D$50*$D$47*$B$68)*($B$57/$D$68))</f>
        <v>-</v>
      </c>
      <c r="H71" s="348" t="str">
        <f t="shared" si="0"/>
        <v>-</v>
      </c>
    </row>
    <row r="72" spans="1:8" ht="26.25" customHeight="1" x14ac:dyDescent="0.4">
      <c r="A72" s="312"/>
      <c r="B72" s="312"/>
      <c r="C72" s="312"/>
      <c r="D72" s="312"/>
      <c r="E72" s="312"/>
      <c r="F72" s="351" t="s">
        <v>71</v>
      </c>
      <c r="G72" s="352">
        <f>AVERAGE(G60:G71)</f>
        <v>28.829516217190303</v>
      </c>
      <c r="H72" s="353">
        <f>AVERAGE(H60:H71)</f>
        <v>96.098387390634343</v>
      </c>
    </row>
    <row r="73" spans="1:8" ht="26.25" customHeight="1" x14ac:dyDescent="0.4">
      <c r="C73" s="312"/>
      <c r="D73" s="312"/>
      <c r="E73" s="312"/>
      <c r="F73" s="354" t="s">
        <v>84</v>
      </c>
      <c r="G73" s="355">
        <f>STDEV(G60:G71)/G72</f>
        <v>1.88379203342121E-2</v>
      </c>
      <c r="H73" s="355">
        <f>STDEV(H60:H71)/H72</f>
        <v>1.8837920334212051E-2</v>
      </c>
    </row>
    <row r="74" spans="1:8" ht="27" customHeight="1" thickBot="1" x14ac:dyDescent="0.45">
      <c r="A74" s="312"/>
      <c r="B74" s="312"/>
      <c r="C74" s="312"/>
      <c r="D74" s="312"/>
      <c r="E74" s="314"/>
      <c r="F74" s="356" t="s">
        <v>20</v>
      </c>
      <c r="G74" s="357">
        <f>COUNT(G60:G71)</f>
        <v>6</v>
      </c>
      <c r="H74" s="357">
        <f>COUNT(H60:H71)</f>
        <v>6</v>
      </c>
    </row>
    <row r="76" spans="1:8" ht="26.25" customHeight="1" x14ac:dyDescent="0.4">
      <c r="A76" s="265" t="s">
        <v>106</v>
      </c>
      <c r="B76" s="266" t="s">
        <v>107</v>
      </c>
      <c r="C76" s="427" t="str">
        <f>B26</f>
        <v>Lamivudine</v>
      </c>
      <c r="D76" s="427"/>
      <c r="E76" s="254" t="s">
        <v>108</v>
      </c>
      <c r="F76" s="254"/>
      <c r="G76" s="358">
        <f>H72</f>
        <v>96.098387390634343</v>
      </c>
      <c r="H76" s="271"/>
    </row>
    <row r="77" spans="1:8" ht="18.75" x14ac:dyDescent="0.3">
      <c r="A77" s="264" t="s">
        <v>109</v>
      </c>
      <c r="B77" s="264" t="s">
        <v>110</v>
      </c>
    </row>
    <row r="78" spans="1:8" ht="18.75" x14ac:dyDescent="0.3">
      <c r="A78" s="264"/>
      <c r="B78" s="264"/>
    </row>
    <row r="79" spans="1:8" ht="26.25" customHeight="1" x14ac:dyDescent="0.4">
      <c r="A79" s="265" t="s">
        <v>4</v>
      </c>
      <c r="B79" s="429"/>
      <c r="C79" s="429"/>
    </row>
    <row r="80" spans="1:8" ht="26.25" customHeight="1" x14ac:dyDescent="0.4">
      <c r="A80" s="266" t="s">
        <v>48</v>
      </c>
      <c r="B80" s="429"/>
      <c r="C80" s="429"/>
    </row>
    <row r="81" spans="1:12" ht="27" customHeight="1" thickBot="1" x14ac:dyDescent="0.45">
      <c r="A81" s="266" t="s">
        <v>6</v>
      </c>
      <c r="B81" s="267"/>
    </row>
    <row r="82" spans="1:12" s="269" customFormat="1" ht="27" customHeight="1" thickBot="1" x14ac:dyDescent="0.45">
      <c r="A82" s="266" t="s">
        <v>49</v>
      </c>
      <c r="B82" s="268">
        <v>0</v>
      </c>
      <c r="C82" s="430" t="s">
        <v>50</v>
      </c>
      <c r="D82" s="431"/>
      <c r="E82" s="431"/>
      <c r="F82" s="431"/>
      <c r="G82" s="432"/>
      <c r="I82" s="270"/>
      <c r="J82" s="270"/>
      <c r="K82" s="270"/>
      <c r="L82" s="270"/>
    </row>
    <row r="83" spans="1:12" s="269" customFormat="1" ht="19.5" customHeight="1" thickBot="1" x14ac:dyDescent="0.35">
      <c r="A83" s="266" t="s">
        <v>51</v>
      </c>
      <c r="B83" s="271">
        <f>B81-B82</f>
        <v>0</v>
      </c>
      <c r="C83" s="272"/>
      <c r="D83" s="272"/>
      <c r="E83" s="272"/>
      <c r="F83" s="272"/>
      <c r="G83" s="273"/>
      <c r="I83" s="270"/>
      <c r="J83" s="270"/>
      <c r="K83" s="270"/>
      <c r="L83" s="270"/>
    </row>
    <row r="84" spans="1:12" s="269" customFormat="1" ht="27" customHeight="1" thickBot="1" x14ac:dyDescent="0.45">
      <c r="A84" s="266" t="s">
        <v>52</v>
      </c>
      <c r="B84" s="274"/>
      <c r="C84" s="433" t="s">
        <v>111</v>
      </c>
      <c r="D84" s="434"/>
      <c r="E84" s="434"/>
      <c r="F84" s="434"/>
      <c r="G84" s="434"/>
      <c r="H84" s="435"/>
      <c r="I84" s="270"/>
      <c r="J84" s="270"/>
      <c r="K84" s="270"/>
      <c r="L84" s="270"/>
    </row>
    <row r="85" spans="1:12" s="269" customFormat="1" ht="27" customHeight="1" thickBot="1" x14ac:dyDescent="0.45">
      <c r="A85" s="266" t="s">
        <v>54</v>
      </c>
      <c r="B85" s="274"/>
      <c r="C85" s="433" t="s">
        <v>112</v>
      </c>
      <c r="D85" s="434"/>
      <c r="E85" s="434"/>
      <c r="F85" s="434"/>
      <c r="G85" s="434"/>
      <c r="H85" s="435"/>
      <c r="I85" s="270"/>
      <c r="J85" s="270"/>
      <c r="K85" s="270"/>
      <c r="L85" s="270"/>
    </row>
    <row r="86" spans="1:12" s="269" customFormat="1" ht="18.75" x14ac:dyDescent="0.3">
      <c r="A86" s="266"/>
      <c r="B86" s="277"/>
      <c r="C86" s="278"/>
      <c r="D86" s="278"/>
      <c r="E86" s="278"/>
      <c r="F86" s="278"/>
      <c r="G86" s="278"/>
      <c r="H86" s="278"/>
      <c r="I86" s="270"/>
      <c r="J86" s="270"/>
      <c r="K86" s="270"/>
      <c r="L86" s="270"/>
    </row>
    <row r="87" spans="1:12" s="269" customFormat="1" ht="18.75" x14ac:dyDescent="0.3">
      <c r="A87" s="266" t="s">
        <v>56</v>
      </c>
      <c r="B87" s="279" t="e">
        <f>B84/B85</f>
        <v>#DIV/0!</v>
      </c>
      <c r="C87" s="254" t="s">
        <v>57</v>
      </c>
      <c r="D87" s="254"/>
      <c r="E87" s="254"/>
      <c r="F87" s="254"/>
      <c r="G87" s="254"/>
      <c r="I87" s="270"/>
      <c r="J87" s="270"/>
      <c r="K87" s="270"/>
      <c r="L87" s="270"/>
    </row>
    <row r="88" spans="1:12" ht="19.5" customHeight="1" thickBot="1" x14ac:dyDescent="0.35">
      <c r="A88" s="264"/>
      <c r="B88" s="264"/>
    </row>
    <row r="89" spans="1:12" ht="27" customHeight="1" thickBot="1" x14ac:dyDescent="0.45">
      <c r="A89" s="280" t="s">
        <v>58</v>
      </c>
      <c r="B89" s="281"/>
      <c r="D89" s="359" t="s">
        <v>59</v>
      </c>
      <c r="E89" s="360"/>
      <c r="F89" s="436" t="s">
        <v>60</v>
      </c>
      <c r="G89" s="437"/>
    </row>
    <row r="90" spans="1:12" ht="27" customHeight="1" thickBot="1" x14ac:dyDescent="0.45">
      <c r="A90" s="282" t="s">
        <v>61</v>
      </c>
      <c r="B90" s="283"/>
      <c r="C90" s="361" t="s">
        <v>62</v>
      </c>
      <c r="D90" s="285" t="s">
        <v>63</v>
      </c>
      <c r="E90" s="286" t="s">
        <v>64</v>
      </c>
      <c r="F90" s="285" t="s">
        <v>63</v>
      </c>
      <c r="G90" s="362" t="s">
        <v>64</v>
      </c>
      <c r="I90" s="288" t="s">
        <v>65</v>
      </c>
    </row>
    <row r="91" spans="1:12" ht="26.25" customHeight="1" x14ac:dyDescent="0.4">
      <c r="A91" s="282" t="s">
        <v>66</v>
      </c>
      <c r="B91" s="283"/>
      <c r="C91" s="363">
        <v>1</v>
      </c>
      <c r="D91" s="290"/>
      <c r="E91" s="291" t="str">
        <f>IF(ISBLANK(D91),"-",$D$101/$D$98*D91)</f>
        <v>-</v>
      </c>
      <c r="F91" s="290"/>
      <c r="G91" s="292" t="str">
        <f>IF(ISBLANK(F91),"-",$D$101/$F$98*F91)</f>
        <v>-</v>
      </c>
      <c r="I91" s="293"/>
    </row>
    <row r="92" spans="1:12" ht="26.25" customHeight="1" x14ac:dyDescent="0.4">
      <c r="A92" s="282" t="s">
        <v>67</v>
      </c>
      <c r="B92" s="283">
        <v>1</v>
      </c>
      <c r="C92" s="312">
        <v>2</v>
      </c>
      <c r="D92" s="295"/>
      <c r="E92" s="296" t="str">
        <f>IF(ISBLANK(D92),"-",$D$101/$D$98*D92)</f>
        <v>-</v>
      </c>
      <c r="F92" s="295"/>
      <c r="G92" s="297" t="str">
        <f>IF(ISBLANK(F92),"-",$D$101/$F$98*F92)</f>
        <v>-</v>
      </c>
      <c r="I92" s="418" t="e">
        <f>ABS((F96/D96*D95)-F95)/D95</f>
        <v>#DIV/0!</v>
      </c>
    </row>
    <row r="93" spans="1:12" ht="26.25" customHeight="1" x14ac:dyDescent="0.4">
      <c r="A93" s="282" t="s">
        <v>68</v>
      </c>
      <c r="B93" s="283">
        <v>1</v>
      </c>
      <c r="C93" s="312">
        <v>3</v>
      </c>
      <c r="D93" s="295"/>
      <c r="E93" s="296" t="str">
        <f>IF(ISBLANK(D93),"-",$D$101/$D$98*D93)</f>
        <v>-</v>
      </c>
      <c r="F93" s="295"/>
      <c r="G93" s="297" t="str">
        <f>IF(ISBLANK(F93),"-",$D$101/$F$98*F93)</f>
        <v>-</v>
      </c>
      <c r="I93" s="418"/>
    </row>
    <row r="94" spans="1:12" ht="27" customHeight="1" thickBot="1" x14ac:dyDescent="0.45">
      <c r="A94" s="282" t="s">
        <v>69</v>
      </c>
      <c r="B94" s="283">
        <v>1</v>
      </c>
      <c r="C94" s="364">
        <v>4</v>
      </c>
      <c r="D94" s="299"/>
      <c r="E94" s="300" t="str">
        <f>IF(ISBLANK(D94),"-",$D$101/$D$98*D94)</f>
        <v>-</v>
      </c>
      <c r="F94" s="365"/>
      <c r="G94" s="301" t="str">
        <f>IF(ISBLANK(F94),"-",$D$101/$F$98*F94)</f>
        <v>-</v>
      </c>
      <c r="I94" s="302"/>
    </row>
    <row r="95" spans="1:12" ht="27" customHeight="1" thickBot="1" x14ac:dyDescent="0.45">
      <c r="A95" s="282" t="s">
        <v>70</v>
      </c>
      <c r="B95" s="283">
        <v>1</v>
      </c>
      <c r="C95" s="266" t="s">
        <v>71</v>
      </c>
      <c r="D95" s="366" t="e">
        <f>AVERAGE(D91:D94)</f>
        <v>#DIV/0!</v>
      </c>
      <c r="E95" s="305" t="e">
        <f>AVERAGE(E91:E94)</f>
        <v>#DIV/0!</v>
      </c>
      <c r="F95" s="367" t="e">
        <f>AVERAGE(F91:F94)</f>
        <v>#DIV/0!</v>
      </c>
      <c r="G95" s="368" t="e">
        <f>AVERAGE(G91:G94)</f>
        <v>#DIV/0!</v>
      </c>
    </row>
    <row r="96" spans="1:12" ht="26.25" customHeight="1" x14ac:dyDescent="0.4">
      <c r="A96" s="282" t="s">
        <v>72</v>
      </c>
      <c r="B96" s="267">
        <v>1</v>
      </c>
      <c r="C96" s="369" t="s">
        <v>113</v>
      </c>
      <c r="D96" s="370"/>
      <c r="E96" s="254"/>
      <c r="F96" s="309"/>
    </row>
    <row r="97" spans="1:10" ht="26.25" customHeight="1" x14ac:dyDescent="0.4">
      <c r="A97" s="282" t="s">
        <v>74</v>
      </c>
      <c r="B97" s="267">
        <v>1</v>
      </c>
      <c r="C97" s="371" t="s">
        <v>114</v>
      </c>
      <c r="D97" s="372" t="e">
        <f>D96*$B$87</f>
        <v>#DIV/0!</v>
      </c>
      <c r="E97" s="312"/>
      <c r="F97" s="311" t="e">
        <f>F96*$B$87</f>
        <v>#DIV/0!</v>
      </c>
    </row>
    <row r="98" spans="1:10" ht="19.5" customHeight="1" thickBot="1" x14ac:dyDescent="0.35">
      <c r="A98" s="282" t="s">
        <v>76</v>
      </c>
      <c r="B98" s="312" t="e">
        <f>(B97/B96)*(B95/B94)*(B93/B92)*(B91/B90)*B89</f>
        <v>#DIV/0!</v>
      </c>
      <c r="C98" s="371" t="s">
        <v>115</v>
      </c>
      <c r="D98" s="373" t="e">
        <f>D97*$B$83/100</f>
        <v>#DIV/0!</v>
      </c>
      <c r="E98" s="314"/>
      <c r="F98" s="313" t="e">
        <f>F97*$B$83/100</f>
        <v>#DIV/0!</v>
      </c>
    </row>
    <row r="99" spans="1:10" ht="19.5" customHeight="1" thickBot="1" x14ac:dyDescent="0.35">
      <c r="A99" s="419" t="s">
        <v>78</v>
      </c>
      <c r="B99" s="420"/>
      <c r="C99" s="371" t="s">
        <v>116</v>
      </c>
      <c r="D99" s="374" t="e">
        <f>D98/$B$98</f>
        <v>#DIV/0!</v>
      </c>
      <c r="E99" s="314"/>
      <c r="F99" s="317" t="e">
        <f>F98/$B$98</f>
        <v>#DIV/0!</v>
      </c>
      <c r="H99" s="307"/>
    </row>
    <row r="100" spans="1:10" ht="19.5" customHeight="1" thickBot="1" x14ac:dyDescent="0.35">
      <c r="A100" s="421"/>
      <c r="B100" s="422"/>
      <c r="C100" s="371" t="s">
        <v>80</v>
      </c>
      <c r="D100" s="375" t="e">
        <f>$B$56/$B$116</f>
        <v>#DIV/0!</v>
      </c>
      <c r="F100" s="322"/>
      <c r="G100" s="376"/>
      <c r="H100" s="307"/>
    </row>
    <row r="101" spans="1:10" ht="18.75" x14ac:dyDescent="0.3">
      <c r="C101" s="371" t="s">
        <v>81</v>
      </c>
      <c r="D101" s="372" t="e">
        <f>D100*$B$98</f>
        <v>#DIV/0!</v>
      </c>
      <c r="F101" s="322"/>
      <c r="H101" s="307"/>
    </row>
    <row r="102" spans="1:10" ht="19.5" customHeight="1" thickBot="1" x14ac:dyDescent="0.35">
      <c r="C102" s="377" t="s">
        <v>82</v>
      </c>
      <c r="D102" s="378" t="e">
        <f>D101/B34</f>
        <v>#DIV/0!</v>
      </c>
      <c r="F102" s="326"/>
      <c r="H102" s="307"/>
      <c r="J102" s="379"/>
    </row>
    <row r="103" spans="1:10" ht="18.75" x14ac:dyDescent="0.3">
      <c r="C103" s="380" t="s">
        <v>117</v>
      </c>
      <c r="D103" s="381" t="e">
        <f>AVERAGE(E91:E94,G91:G94)</f>
        <v>#DIV/0!</v>
      </c>
      <c r="F103" s="326"/>
      <c r="G103" s="376"/>
      <c r="H103" s="307"/>
      <c r="J103" s="382"/>
    </row>
    <row r="104" spans="1:10" ht="18.75" x14ac:dyDescent="0.3">
      <c r="C104" s="354" t="s">
        <v>84</v>
      </c>
      <c r="D104" s="383" t="e">
        <f>STDEV(E91:E94,G91:G94)/D103</f>
        <v>#DIV/0!</v>
      </c>
      <c r="F104" s="326"/>
      <c r="H104" s="307"/>
      <c r="J104" s="382"/>
    </row>
    <row r="105" spans="1:10" ht="19.5" customHeight="1" thickBot="1" x14ac:dyDescent="0.35">
      <c r="C105" s="356" t="s">
        <v>20</v>
      </c>
      <c r="D105" s="384">
        <f>COUNT(E91:E94,G91:G94)</f>
        <v>0</v>
      </c>
      <c r="F105" s="326"/>
      <c r="H105" s="307"/>
      <c r="J105" s="382"/>
    </row>
    <row r="106" spans="1:10" ht="19.5" customHeight="1" thickBot="1" x14ac:dyDescent="0.35">
      <c r="A106" s="330"/>
      <c r="B106" s="330"/>
      <c r="C106" s="330"/>
      <c r="D106" s="330"/>
      <c r="E106" s="330"/>
    </row>
    <row r="107" spans="1:10" ht="27" customHeight="1" thickBot="1" x14ac:dyDescent="0.45">
      <c r="A107" s="280" t="s">
        <v>118</v>
      </c>
      <c r="B107" s="281"/>
      <c r="C107" s="336" t="s">
        <v>119</v>
      </c>
      <c r="D107" s="336" t="s">
        <v>63</v>
      </c>
      <c r="E107" s="336" t="s">
        <v>120</v>
      </c>
      <c r="F107" s="385" t="s">
        <v>121</v>
      </c>
    </row>
    <row r="108" spans="1:10" ht="26.25" customHeight="1" x14ac:dyDescent="0.4">
      <c r="A108" s="282" t="s">
        <v>122</v>
      </c>
      <c r="B108" s="283"/>
      <c r="C108" s="337">
        <v>1</v>
      </c>
      <c r="D108" s="386"/>
      <c r="E108" s="387" t="str">
        <f t="shared" ref="E108:E113" si="1">IF(ISBLANK(D108),"-",D108/$D$103*$D$100*$B$116)</f>
        <v>-</v>
      </c>
      <c r="F108" s="388" t="str">
        <f t="shared" ref="F108:F113" si="2">IF(ISBLANK(D108), "-", (E108/$B$56)*100)</f>
        <v>-</v>
      </c>
    </row>
    <row r="109" spans="1:10" ht="26.25" customHeight="1" x14ac:dyDescent="0.4">
      <c r="A109" s="282" t="s">
        <v>95</v>
      </c>
      <c r="B109" s="283"/>
      <c r="C109" s="341">
        <v>2</v>
      </c>
      <c r="D109" s="389"/>
      <c r="E109" s="390" t="str">
        <f t="shared" si="1"/>
        <v>-</v>
      </c>
      <c r="F109" s="391" t="str">
        <f t="shared" si="2"/>
        <v>-</v>
      </c>
    </row>
    <row r="110" spans="1:10" ht="26.25" customHeight="1" x14ac:dyDescent="0.4">
      <c r="A110" s="282" t="s">
        <v>96</v>
      </c>
      <c r="B110" s="283">
        <v>1</v>
      </c>
      <c r="C110" s="341">
        <v>3</v>
      </c>
      <c r="D110" s="389"/>
      <c r="E110" s="390" t="str">
        <f t="shared" si="1"/>
        <v>-</v>
      </c>
      <c r="F110" s="391" t="str">
        <f t="shared" si="2"/>
        <v>-</v>
      </c>
    </row>
    <row r="111" spans="1:10" ht="26.25" customHeight="1" x14ac:dyDescent="0.4">
      <c r="A111" s="282" t="s">
        <v>97</v>
      </c>
      <c r="B111" s="283">
        <v>1</v>
      </c>
      <c r="C111" s="341">
        <v>4</v>
      </c>
      <c r="D111" s="389"/>
      <c r="E111" s="390" t="str">
        <f t="shared" si="1"/>
        <v>-</v>
      </c>
      <c r="F111" s="391" t="str">
        <f t="shared" si="2"/>
        <v>-</v>
      </c>
    </row>
    <row r="112" spans="1:10" ht="26.25" customHeight="1" x14ac:dyDescent="0.4">
      <c r="A112" s="282" t="s">
        <v>98</v>
      </c>
      <c r="B112" s="283">
        <v>1</v>
      </c>
      <c r="C112" s="341">
        <v>5</v>
      </c>
      <c r="D112" s="389"/>
      <c r="E112" s="390" t="str">
        <f t="shared" si="1"/>
        <v>-</v>
      </c>
      <c r="F112" s="391" t="str">
        <f t="shared" si="2"/>
        <v>-</v>
      </c>
    </row>
    <row r="113" spans="1:10" ht="27" customHeight="1" thickBot="1" x14ac:dyDescent="0.45">
      <c r="A113" s="282" t="s">
        <v>100</v>
      </c>
      <c r="B113" s="283">
        <v>1</v>
      </c>
      <c r="C113" s="345">
        <v>6</v>
      </c>
      <c r="D113" s="392"/>
      <c r="E113" s="393" t="str">
        <f t="shared" si="1"/>
        <v>-</v>
      </c>
      <c r="F113" s="394" t="str">
        <f t="shared" si="2"/>
        <v>-</v>
      </c>
    </row>
    <row r="114" spans="1:10" ht="27" customHeight="1" thickBot="1" x14ac:dyDescent="0.45">
      <c r="A114" s="282" t="s">
        <v>101</v>
      </c>
      <c r="B114" s="283">
        <v>1</v>
      </c>
      <c r="C114" s="395"/>
      <c r="D114" s="312"/>
      <c r="E114" s="254"/>
      <c r="F114" s="391"/>
    </row>
    <row r="115" spans="1:10" ht="26.25" customHeight="1" x14ac:dyDescent="0.4">
      <c r="A115" s="282" t="s">
        <v>102</v>
      </c>
      <c r="B115" s="283">
        <v>1</v>
      </c>
      <c r="C115" s="395"/>
      <c r="D115" s="396" t="s">
        <v>71</v>
      </c>
      <c r="E115" s="397" t="e">
        <f>AVERAGE(E108:E113)</f>
        <v>#DIV/0!</v>
      </c>
      <c r="F115" s="398" t="e">
        <f>AVERAGE(F108:F113)</f>
        <v>#DIV/0!</v>
      </c>
    </row>
    <row r="116" spans="1:10" ht="27" customHeight="1" thickBot="1" x14ac:dyDescent="0.45">
      <c r="A116" s="282" t="s">
        <v>103</v>
      </c>
      <c r="B116" s="294" t="e">
        <f>(B115/B114)*(B113/B112)*(B111/B110)*(B109/B108)*B107</f>
        <v>#DIV/0!</v>
      </c>
      <c r="C116" s="399"/>
      <c r="D116" s="400" t="s">
        <v>84</v>
      </c>
      <c r="E116" s="355" t="e">
        <f>STDEV(E108:E113)/E115</f>
        <v>#DIV/0!</v>
      </c>
      <c r="F116" s="401" t="e">
        <f>STDEV(F108:F113)/F115</f>
        <v>#DIV/0!</v>
      </c>
      <c r="I116" s="254"/>
    </row>
    <row r="117" spans="1:10" ht="27" customHeight="1" thickBot="1" x14ac:dyDescent="0.45">
      <c r="A117" s="419" t="s">
        <v>78</v>
      </c>
      <c r="B117" s="423"/>
      <c r="C117" s="402"/>
      <c r="D117" s="356" t="s">
        <v>20</v>
      </c>
      <c r="E117" s="403">
        <f>COUNT(E108:E113)</f>
        <v>0</v>
      </c>
      <c r="F117" s="404">
        <f>COUNT(F108:F113)</f>
        <v>0</v>
      </c>
      <c r="I117" s="254"/>
      <c r="J117" s="382"/>
    </row>
    <row r="118" spans="1:10" ht="26.25" customHeight="1" thickBot="1" x14ac:dyDescent="0.35">
      <c r="A118" s="421"/>
      <c r="B118" s="424"/>
      <c r="C118" s="254"/>
      <c r="D118" s="405"/>
      <c r="E118" s="425" t="s">
        <v>123</v>
      </c>
      <c r="F118" s="426"/>
      <c r="G118" s="254"/>
      <c r="H118" s="254"/>
      <c r="I118" s="254"/>
    </row>
    <row r="119" spans="1:10" ht="25.5" customHeight="1" x14ac:dyDescent="0.4">
      <c r="A119" s="406"/>
      <c r="B119" s="278"/>
      <c r="C119" s="254"/>
      <c r="D119" s="400" t="s">
        <v>124</v>
      </c>
      <c r="E119" s="407">
        <f>MIN(E108:E113)</f>
        <v>0</v>
      </c>
      <c r="F119" s="408">
        <f>MIN(F108:F113)</f>
        <v>0</v>
      </c>
      <c r="G119" s="254"/>
      <c r="H119" s="254"/>
      <c r="I119" s="254"/>
    </row>
    <row r="120" spans="1:10" ht="24" customHeight="1" thickBot="1" x14ac:dyDescent="0.45">
      <c r="A120" s="406"/>
      <c r="B120" s="278"/>
      <c r="C120" s="254"/>
      <c r="D120" s="323" t="s">
        <v>125</v>
      </c>
      <c r="E120" s="409">
        <f>MAX(E108:E113)</f>
        <v>0</v>
      </c>
      <c r="F120" s="410">
        <f>MAX(F108:F113)</f>
        <v>0</v>
      </c>
      <c r="G120" s="254"/>
      <c r="H120" s="254"/>
      <c r="I120" s="254"/>
    </row>
    <row r="121" spans="1:10" ht="27" customHeight="1" x14ac:dyDescent="0.3">
      <c r="A121" s="406"/>
      <c r="B121" s="278"/>
      <c r="C121" s="254"/>
      <c r="D121" s="254"/>
      <c r="E121" s="254"/>
      <c r="F121" s="312"/>
      <c r="G121" s="254"/>
      <c r="H121" s="254"/>
      <c r="I121" s="254"/>
    </row>
    <row r="122" spans="1:10" ht="25.5" customHeight="1" x14ac:dyDescent="0.3">
      <c r="A122" s="406"/>
      <c r="B122" s="278"/>
      <c r="C122" s="254"/>
      <c r="D122" s="254"/>
      <c r="E122" s="254"/>
      <c r="F122" s="312"/>
      <c r="G122" s="254"/>
      <c r="H122" s="254"/>
      <c r="I122" s="254"/>
    </row>
    <row r="123" spans="1:10" ht="18.75" x14ac:dyDescent="0.3">
      <c r="A123" s="406"/>
      <c r="B123" s="278"/>
      <c r="C123" s="254"/>
      <c r="D123" s="254"/>
      <c r="E123" s="254"/>
      <c r="F123" s="312"/>
      <c r="G123" s="254"/>
      <c r="H123" s="254"/>
      <c r="I123" s="254"/>
    </row>
    <row r="124" spans="1:10" ht="45.75" customHeight="1" x14ac:dyDescent="0.65">
      <c r="A124" s="265" t="s">
        <v>106</v>
      </c>
      <c r="B124" s="266" t="s">
        <v>126</v>
      </c>
      <c r="C124" s="427" t="str">
        <f>B26</f>
        <v>Lamivudine</v>
      </c>
      <c r="D124" s="427"/>
      <c r="E124" s="254" t="s">
        <v>127</v>
      </c>
      <c r="F124" s="254"/>
      <c r="G124" s="411" t="e">
        <f>F115</f>
        <v>#DIV/0!</v>
      </c>
      <c r="H124" s="254"/>
      <c r="I124" s="254"/>
    </row>
    <row r="125" spans="1:10" ht="45.75" customHeight="1" x14ac:dyDescent="0.65">
      <c r="A125" s="265"/>
      <c r="B125" s="266" t="s">
        <v>128</v>
      </c>
      <c r="C125" s="266" t="s">
        <v>129</v>
      </c>
      <c r="D125" s="411">
        <f>MIN(F108:F113)</f>
        <v>0</v>
      </c>
      <c r="E125" s="266" t="s">
        <v>130</v>
      </c>
      <c r="F125" s="411">
        <f>MAX(F108:F113)</f>
        <v>0</v>
      </c>
      <c r="G125" s="358"/>
      <c r="H125" s="254"/>
      <c r="I125" s="254"/>
    </row>
    <row r="126" spans="1:10" ht="19.5" customHeight="1" thickBot="1" x14ac:dyDescent="0.35">
      <c r="A126" s="412"/>
      <c r="B126" s="412"/>
      <c r="C126" s="413"/>
      <c r="D126" s="413"/>
      <c r="E126" s="413"/>
      <c r="F126" s="413"/>
      <c r="G126" s="413"/>
      <c r="H126" s="413"/>
    </row>
    <row r="127" spans="1:10" ht="18.75" x14ac:dyDescent="0.3">
      <c r="B127" s="428" t="s">
        <v>26</v>
      </c>
      <c r="C127" s="428"/>
      <c r="E127" s="361" t="s">
        <v>27</v>
      </c>
      <c r="F127" s="414"/>
      <c r="G127" s="428" t="s">
        <v>28</v>
      </c>
      <c r="H127" s="428"/>
    </row>
    <row r="128" spans="1:10" ht="69.95" customHeight="1" x14ac:dyDescent="0.3">
      <c r="A128" s="265" t="s">
        <v>29</v>
      </c>
      <c r="B128" s="415"/>
      <c r="C128" s="415"/>
      <c r="E128" s="415"/>
      <c r="F128" s="254"/>
      <c r="G128" s="415"/>
      <c r="H128" s="415"/>
    </row>
    <row r="129" spans="1:9" ht="69.95" customHeight="1" x14ac:dyDescent="0.3">
      <c r="A129" s="265" t="s">
        <v>30</v>
      </c>
      <c r="B129" s="416"/>
      <c r="C129" s="416"/>
      <c r="E129" s="416"/>
      <c r="F129" s="254"/>
      <c r="G129" s="417"/>
      <c r="H129" s="417"/>
    </row>
    <row r="130" spans="1:9" ht="18.75" x14ac:dyDescent="0.3">
      <c r="A130" s="312"/>
      <c r="B130" s="312"/>
      <c r="C130" s="312"/>
      <c r="D130" s="312"/>
      <c r="E130" s="312"/>
      <c r="F130" s="314"/>
      <c r="G130" s="312"/>
      <c r="H130" s="312"/>
      <c r="I130" s="254"/>
    </row>
    <row r="131" spans="1:9" ht="18.75" x14ac:dyDescent="0.3">
      <c r="A131" s="312"/>
      <c r="B131" s="312"/>
      <c r="C131" s="312"/>
      <c r="D131" s="312"/>
      <c r="E131" s="312"/>
      <c r="F131" s="314"/>
      <c r="G131" s="312"/>
      <c r="H131" s="312"/>
      <c r="I131" s="254"/>
    </row>
    <row r="132" spans="1:9" ht="18.75" x14ac:dyDescent="0.3">
      <c r="A132" s="312"/>
      <c r="B132" s="312"/>
      <c r="C132" s="312"/>
      <c r="D132" s="312"/>
      <c r="E132" s="312"/>
      <c r="F132" s="314"/>
      <c r="G132" s="312"/>
      <c r="H132" s="312"/>
      <c r="I132" s="254"/>
    </row>
    <row r="133" spans="1:9" ht="18.75" x14ac:dyDescent="0.3">
      <c r="A133" s="312"/>
      <c r="B133" s="312"/>
      <c r="C133" s="312"/>
      <c r="D133" s="312"/>
      <c r="E133" s="312"/>
      <c r="F133" s="314"/>
      <c r="G133" s="312"/>
      <c r="H133" s="312"/>
      <c r="I133" s="254"/>
    </row>
    <row r="134" spans="1:9" ht="18.75" x14ac:dyDescent="0.3">
      <c r="A134" s="312"/>
      <c r="B134" s="312"/>
      <c r="C134" s="312"/>
      <c r="D134" s="312"/>
      <c r="E134" s="312"/>
      <c r="F134" s="314"/>
      <c r="G134" s="312"/>
      <c r="H134" s="312"/>
      <c r="I134" s="254"/>
    </row>
    <row r="135" spans="1:9" ht="18.75" x14ac:dyDescent="0.3">
      <c r="A135" s="312"/>
      <c r="B135" s="312"/>
      <c r="C135" s="312"/>
      <c r="D135" s="312"/>
      <c r="E135" s="312"/>
      <c r="F135" s="314"/>
      <c r="G135" s="312"/>
      <c r="H135" s="312"/>
      <c r="I135" s="254"/>
    </row>
    <row r="136" spans="1:9" ht="18.75" x14ac:dyDescent="0.3">
      <c r="A136" s="312"/>
      <c r="B136" s="312"/>
      <c r="C136" s="312"/>
      <c r="D136" s="312"/>
      <c r="E136" s="312"/>
      <c r="F136" s="314"/>
      <c r="G136" s="312"/>
      <c r="H136" s="312"/>
      <c r="I136" s="254"/>
    </row>
    <row r="137" spans="1:9" ht="18.75" x14ac:dyDescent="0.3">
      <c r="A137" s="312"/>
      <c r="B137" s="312"/>
      <c r="C137" s="312"/>
      <c r="D137" s="312"/>
      <c r="E137" s="312"/>
      <c r="F137" s="314"/>
      <c r="G137" s="312"/>
      <c r="H137" s="312"/>
      <c r="I137" s="254"/>
    </row>
    <row r="138" spans="1:9" ht="18.75" x14ac:dyDescent="0.3">
      <c r="A138" s="312"/>
      <c r="B138" s="312"/>
      <c r="C138" s="312"/>
      <c r="D138" s="312"/>
      <c r="E138" s="312"/>
      <c r="F138" s="314"/>
      <c r="G138" s="312"/>
      <c r="H138" s="312"/>
      <c r="I138" s="254"/>
    </row>
    <row r="250" spans="1:1" x14ac:dyDescent="0.25">
      <c r="A250" s="253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5" zoomScale="39" zoomScaleNormal="40" zoomScalePageLayoutView="39" workbookViewId="0">
      <selection sqref="A1:I129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494" t="s">
        <v>45</v>
      </c>
      <c r="B1" s="494"/>
      <c r="C1" s="494"/>
      <c r="D1" s="494"/>
      <c r="E1" s="494"/>
      <c r="F1" s="494"/>
      <c r="G1" s="494"/>
      <c r="H1" s="494"/>
      <c r="I1" s="494"/>
    </row>
    <row r="2" spans="1:9" ht="18.75" customHeight="1" x14ac:dyDescent="0.25">
      <c r="A2" s="494"/>
      <c r="B2" s="494"/>
      <c r="C2" s="494"/>
      <c r="D2" s="494"/>
      <c r="E2" s="494"/>
      <c r="F2" s="494"/>
      <c r="G2" s="494"/>
      <c r="H2" s="494"/>
      <c r="I2" s="494"/>
    </row>
    <row r="3" spans="1:9" ht="18.75" customHeight="1" x14ac:dyDescent="0.25">
      <c r="A3" s="494"/>
      <c r="B3" s="494"/>
      <c r="C3" s="494"/>
      <c r="D3" s="494"/>
      <c r="E3" s="494"/>
      <c r="F3" s="494"/>
      <c r="G3" s="494"/>
      <c r="H3" s="494"/>
      <c r="I3" s="494"/>
    </row>
    <row r="4" spans="1:9" ht="18.75" customHeight="1" x14ac:dyDescent="0.25">
      <c r="A4" s="494"/>
      <c r="B4" s="494"/>
      <c r="C4" s="494"/>
      <c r="D4" s="494"/>
      <c r="E4" s="494"/>
      <c r="F4" s="494"/>
      <c r="G4" s="494"/>
      <c r="H4" s="494"/>
      <c r="I4" s="494"/>
    </row>
    <row r="5" spans="1:9" ht="18.75" customHeight="1" x14ac:dyDescent="0.25">
      <c r="A5" s="494"/>
      <c r="B5" s="494"/>
      <c r="C5" s="494"/>
      <c r="D5" s="494"/>
      <c r="E5" s="494"/>
      <c r="F5" s="494"/>
      <c r="G5" s="494"/>
      <c r="H5" s="494"/>
      <c r="I5" s="494"/>
    </row>
    <row r="6" spans="1:9" ht="18.75" customHeight="1" x14ac:dyDescent="0.25">
      <c r="A6" s="494"/>
      <c r="B6" s="494"/>
      <c r="C6" s="494"/>
      <c r="D6" s="494"/>
      <c r="E6" s="494"/>
      <c r="F6" s="494"/>
      <c r="G6" s="494"/>
      <c r="H6" s="494"/>
      <c r="I6" s="494"/>
    </row>
    <row r="7" spans="1:9" ht="18.75" customHeight="1" x14ac:dyDescent="0.25">
      <c r="A7" s="494"/>
      <c r="B7" s="494"/>
      <c r="C7" s="494"/>
      <c r="D7" s="494"/>
      <c r="E7" s="494"/>
      <c r="F7" s="494"/>
      <c r="G7" s="494"/>
      <c r="H7" s="494"/>
      <c r="I7" s="494"/>
    </row>
    <row r="8" spans="1:9" x14ac:dyDescent="0.25">
      <c r="A8" s="495" t="s">
        <v>46</v>
      </c>
      <c r="B8" s="495"/>
      <c r="C8" s="495"/>
      <c r="D8" s="495"/>
      <c r="E8" s="495"/>
      <c r="F8" s="495"/>
      <c r="G8" s="495"/>
      <c r="H8" s="495"/>
      <c r="I8" s="495"/>
    </row>
    <row r="9" spans="1:9" x14ac:dyDescent="0.25">
      <c r="A9" s="495"/>
      <c r="B9" s="495"/>
      <c r="C9" s="495"/>
      <c r="D9" s="495"/>
      <c r="E9" s="495"/>
      <c r="F9" s="495"/>
      <c r="G9" s="495"/>
      <c r="H9" s="495"/>
      <c r="I9" s="495"/>
    </row>
    <row r="10" spans="1:9" x14ac:dyDescent="0.25">
      <c r="A10" s="495"/>
      <c r="B10" s="495"/>
      <c r="C10" s="495"/>
      <c r="D10" s="495"/>
      <c r="E10" s="495"/>
      <c r="F10" s="495"/>
      <c r="G10" s="495"/>
      <c r="H10" s="495"/>
      <c r="I10" s="495"/>
    </row>
    <row r="11" spans="1:9" x14ac:dyDescent="0.25">
      <c r="A11" s="495"/>
      <c r="B11" s="495"/>
      <c r="C11" s="495"/>
      <c r="D11" s="495"/>
      <c r="E11" s="495"/>
      <c r="F11" s="495"/>
      <c r="G11" s="495"/>
      <c r="H11" s="495"/>
      <c r="I11" s="495"/>
    </row>
    <row r="12" spans="1:9" x14ac:dyDescent="0.25">
      <c r="A12" s="495"/>
      <c r="B12" s="495"/>
      <c r="C12" s="495"/>
      <c r="D12" s="495"/>
      <c r="E12" s="495"/>
      <c r="F12" s="495"/>
      <c r="G12" s="495"/>
      <c r="H12" s="495"/>
      <c r="I12" s="495"/>
    </row>
    <row r="13" spans="1:9" x14ac:dyDescent="0.25">
      <c r="A13" s="495"/>
      <c r="B13" s="495"/>
      <c r="C13" s="495"/>
      <c r="D13" s="495"/>
      <c r="E13" s="495"/>
      <c r="F13" s="495"/>
      <c r="G13" s="495"/>
      <c r="H13" s="495"/>
      <c r="I13" s="495"/>
    </row>
    <row r="14" spans="1:9" x14ac:dyDescent="0.25">
      <c r="A14" s="495"/>
      <c r="B14" s="495"/>
      <c r="C14" s="495"/>
      <c r="D14" s="495"/>
      <c r="E14" s="495"/>
      <c r="F14" s="495"/>
      <c r="G14" s="495"/>
      <c r="H14" s="495"/>
      <c r="I14" s="495"/>
    </row>
    <row r="15" spans="1:9" ht="19.5" customHeight="1" thickBot="1" x14ac:dyDescent="0.35">
      <c r="A15" s="92"/>
    </row>
    <row r="16" spans="1:9" ht="19.5" customHeight="1" thickBot="1" x14ac:dyDescent="0.35">
      <c r="A16" s="496" t="s">
        <v>31</v>
      </c>
      <c r="B16" s="497"/>
      <c r="C16" s="497"/>
      <c r="D16" s="497"/>
      <c r="E16" s="497"/>
      <c r="F16" s="497"/>
      <c r="G16" s="497"/>
      <c r="H16" s="498"/>
    </row>
    <row r="17" spans="1:14" ht="20.25" customHeight="1" x14ac:dyDescent="0.25">
      <c r="A17" s="499" t="s">
        <v>47</v>
      </c>
      <c r="B17" s="499"/>
      <c r="C17" s="499"/>
      <c r="D17" s="499"/>
      <c r="E17" s="499"/>
      <c r="F17" s="499"/>
      <c r="G17" s="499"/>
      <c r="H17" s="499"/>
    </row>
    <row r="18" spans="1:14" ht="26.25" customHeight="1" x14ac:dyDescent="0.4">
      <c r="A18" s="93" t="s">
        <v>33</v>
      </c>
      <c r="B18" s="492" t="s">
        <v>5</v>
      </c>
      <c r="C18" s="492"/>
      <c r="D18" s="94"/>
      <c r="E18" s="95"/>
      <c r="F18" s="96"/>
      <c r="G18" s="96"/>
      <c r="H18" s="96"/>
    </row>
    <row r="19" spans="1:14" ht="26.25" customHeight="1" x14ac:dyDescent="0.4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35</v>
      </c>
      <c r="B20" s="491" t="s">
        <v>9</v>
      </c>
      <c r="C20" s="491"/>
      <c r="D20" s="96"/>
      <c r="E20" s="96"/>
      <c r="F20" s="96"/>
      <c r="G20" s="96"/>
      <c r="H20" s="96"/>
    </row>
    <row r="21" spans="1:14" ht="26.25" customHeight="1" x14ac:dyDescent="0.4">
      <c r="A21" s="93" t="s">
        <v>36</v>
      </c>
      <c r="B21" s="491" t="s">
        <v>11</v>
      </c>
      <c r="C21" s="491"/>
      <c r="D21" s="491"/>
      <c r="E21" s="491"/>
      <c r="F21" s="491"/>
      <c r="G21" s="491"/>
      <c r="H21" s="491"/>
      <c r="I21" s="98"/>
    </row>
    <row r="22" spans="1:14" ht="26.25" customHeight="1" x14ac:dyDescent="0.4">
      <c r="A22" s="93" t="s">
        <v>37</v>
      </c>
      <c r="B22" s="99" t="s">
        <v>132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 x14ac:dyDescent="0.3">
      <c r="A24" s="93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492" t="s">
        <v>134</v>
      </c>
      <c r="C26" s="492"/>
    </row>
    <row r="27" spans="1:14" ht="26.25" customHeight="1" x14ac:dyDescent="0.4">
      <c r="A27" s="103" t="s">
        <v>48</v>
      </c>
      <c r="B27" s="493" t="s">
        <v>135</v>
      </c>
      <c r="C27" s="493"/>
    </row>
    <row r="28" spans="1:14" ht="27" customHeight="1" thickBot="1" x14ac:dyDescent="0.45">
      <c r="A28" s="103" t="s">
        <v>6</v>
      </c>
      <c r="B28" s="104">
        <v>99.5</v>
      </c>
    </row>
    <row r="29" spans="1:14" s="59" customFormat="1" ht="27" customHeight="1" thickBot="1" x14ac:dyDescent="0.45">
      <c r="A29" s="103" t="s">
        <v>49</v>
      </c>
      <c r="B29" s="105"/>
      <c r="C29" s="471" t="s">
        <v>50</v>
      </c>
      <c r="D29" s="472"/>
      <c r="E29" s="472"/>
      <c r="F29" s="472"/>
      <c r="G29" s="473"/>
      <c r="I29" s="106"/>
      <c r="J29" s="106"/>
      <c r="K29" s="106"/>
      <c r="L29" s="106"/>
    </row>
    <row r="30" spans="1:14" s="59" customFormat="1" ht="19.5" customHeight="1" thickBot="1" x14ac:dyDescent="0.35">
      <c r="A30" s="103" t="s">
        <v>51</v>
      </c>
      <c r="B30" s="107">
        <f>B28-B29</f>
        <v>99.5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45">
      <c r="A31" s="103" t="s">
        <v>52</v>
      </c>
      <c r="B31" s="110">
        <v>572.66</v>
      </c>
      <c r="C31" s="474" t="s">
        <v>53</v>
      </c>
      <c r="D31" s="475"/>
      <c r="E31" s="475"/>
      <c r="F31" s="475"/>
      <c r="G31" s="475"/>
      <c r="H31" s="476"/>
      <c r="I31" s="106"/>
      <c r="J31" s="106"/>
      <c r="K31" s="106"/>
      <c r="L31" s="106"/>
    </row>
    <row r="32" spans="1:14" s="59" customFormat="1" ht="27" customHeight="1" thickBot="1" x14ac:dyDescent="0.45">
      <c r="A32" s="103" t="s">
        <v>54</v>
      </c>
      <c r="B32" s="110">
        <v>670.74</v>
      </c>
      <c r="C32" s="474" t="s">
        <v>55</v>
      </c>
      <c r="D32" s="475"/>
      <c r="E32" s="475"/>
      <c r="F32" s="475"/>
      <c r="G32" s="475"/>
      <c r="H32" s="476"/>
      <c r="I32" s="106"/>
      <c r="J32" s="106"/>
      <c r="K32" s="106"/>
      <c r="L32" s="111"/>
      <c r="M32" s="111"/>
      <c r="N32" s="112"/>
    </row>
    <row r="33" spans="1:14" s="59" customFormat="1" ht="17.25" customHeight="1" x14ac:dyDescent="0.3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 x14ac:dyDescent="0.3">
      <c r="A34" s="103" t="s">
        <v>56</v>
      </c>
      <c r="B34" s="115">
        <f>B31/B32</f>
        <v>0.8537734442555982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35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45">
      <c r="A36" s="116" t="s">
        <v>58</v>
      </c>
      <c r="B36" s="117">
        <v>50</v>
      </c>
      <c r="C36" s="92"/>
      <c r="D36" s="477" t="s">
        <v>59</v>
      </c>
      <c r="E36" s="490"/>
      <c r="F36" s="477" t="s">
        <v>60</v>
      </c>
      <c r="G36" s="478"/>
      <c r="J36" s="106"/>
      <c r="K36" s="106"/>
      <c r="L36" s="111"/>
      <c r="M36" s="111"/>
      <c r="N36" s="112"/>
    </row>
    <row r="37" spans="1:14" s="59" customFormat="1" ht="27" customHeight="1" thickBot="1" x14ac:dyDescent="0.45">
      <c r="A37" s="118" t="s">
        <v>61</v>
      </c>
      <c r="B37" s="119">
        <v>10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 x14ac:dyDescent="0.4">
      <c r="A38" s="118" t="s">
        <v>66</v>
      </c>
      <c r="B38" s="119">
        <v>100</v>
      </c>
      <c r="C38" s="125">
        <v>1</v>
      </c>
      <c r="D38" s="126">
        <v>12512745</v>
      </c>
      <c r="E38" s="127">
        <f>IF(ISBLANK(D38),"-",$D$48/$D$45*D38)</f>
        <v>14675650.82562563</v>
      </c>
      <c r="F38" s="126">
        <v>11844655</v>
      </c>
      <c r="G38" s="128">
        <f>IF(ISBLANK(F38),"-",$D$48/$F$45*F38)</f>
        <v>14702651.946415879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">
      <c r="A39" s="118" t="s">
        <v>67</v>
      </c>
      <c r="B39" s="119">
        <v>1</v>
      </c>
      <c r="C39" s="130">
        <v>2</v>
      </c>
      <c r="D39" s="131">
        <v>12493031</v>
      </c>
      <c r="E39" s="132">
        <f>IF(ISBLANK(D39),"-",$D$48/$D$45*D39)</f>
        <v>14652529.138068153</v>
      </c>
      <c r="F39" s="131">
        <v>11885639</v>
      </c>
      <c r="G39" s="133">
        <f>IF(ISBLANK(F39),"-",$D$48/$F$45*F39)</f>
        <v>14753524.976265369</v>
      </c>
      <c r="I39" s="459">
        <f>ABS((F43/D43*D42)-F42)/D42</f>
        <v>1.7296629066052408E-3</v>
      </c>
      <c r="J39" s="106"/>
      <c r="K39" s="106"/>
      <c r="L39" s="111"/>
      <c r="M39" s="111"/>
      <c r="N39" s="112"/>
    </row>
    <row r="40" spans="1:14" ht="26.25" customHeight="1" x14ac:dyDescent="0.4">
      <c r="A40" s="118" t="s">
        <v>68</v>
      </c>
      <c r="B40" s="119">
        <v>1</v>
      </c>
      <c r="C40" s="130">
        <v>3</v>
      </c>
      <c r="D40" s="131">
        <v>12551374</v>
      </c>
      <c r="E40" s="132">
        <f>IF(ISBLANK(D40),"-",$D$48/$D$45*D40)</f>
        <v>14720957.088619329</v>
      </c>
      <c r="F40" s="131">
        <v>11821247</v>
      </c>
      <c r="G40" s="133">
        <f>IF(ISBLANK(F40),"-",$D$48/$F$45*F40)</f>
        <v>14673595.829816308</v>
      </c>
      <c r="I40" s="459"/>
      <c r="L40" s="111"/>
      <c r="M40" s="111"/>
      <c r="N40" s="92"/>
    </row>
    <row r="41" spans="1:14" ht="27" customHeight="1" thickBot="1" x14ac:dyDescent="0.4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45">
      <c r="A42" s="118" t="s">
        <v>70</v>
      </c>
      <c r="B42" s="119">
        <v>1</v>
      </c>
      <c r="C42" s="139" t="s">
        <v>71</v>
      </c>
      <c r="D42" s="140">
        <f>AVERAGE(D38:D41)</f>
        <v>12519050</v>
      </c>
      <c r="E42" s="141">
        <f>AVERAGE(E38:E41)</f>
        <v>14683045.68410437</v>
      </c>
      <c r="F42" s="140">
        <f>AVERAGE(F38:F41)</f>
        <v>11850513.666666666</v>
      </c>
      <c r="G42" s="142">
        <f>AVERAGE(G38:G41)</f>
        <v>14709924.250832519</v>
      </c>
      <c r="H42" s="83"/>
    </row>
    <row r="43" spans="1:14" ht="26.25" customHeight="1" x14ac:dyDescent="0.4">
      <c r="A43" s="118" t="s">
        <v>72</v>
      </c>
      <c r="B43" s="119">
        <v>1</v>
      </c>
      <c r="C43" s="143" t="s">
        <v>73</v>
      </c>
      <c r="D43" s="144">
        <v>30.11</v>
      </c>
      <c r="E43" s="92"/>
      <c r="F43" s="144">
        <v>28.45</v>
      </c>
      <c r="H43" s="83"/>
    </row>
    <row r="44" spans="1:14" ht="26.25" customHeight="1" x14ac:dyDescent="0.4">
      <c r="A44" s="118" t="s">
        <v>74</v>
      </c>
      <c r="B44" s="119">
        <v>1</v>
      </c>
      <c r="C44" s="145" t="s">
        <v>75</v>
      </c>
      <c r="D44" s="146">
        <f>D43*$B$34</f>
        <v>25.707118406536061</v>
      </c>
      <c r="E44" s="147"/>
      <c r="F44" s="146">
        <f>F43*$B$34</f>
        <v>24.289854489071768</v>
      </c>
      <c r="H44" s="83"/>
    </row>
    <row r="45" spans="1:14" ht="19.5" customHeight="1" thickBot="1" x14ac:dyDescent="0.35">
      <c r="A45" s="118" t="s">
        <v>76</v>
      </c>
      <c r="B45" s="130">
        <f>(B44/B43)*(B42/B41)*(B40/B39)*(B38/B37)*B36</f>
        <v>500</v>
      </c>
      <c r="C45" s="145" t="s">
        <v>77</v>
      </c>
      <c r="D45" s="148">
        <f>D44*$B$30/100</f>
        <v>25.578582814503378</v>
      </c>
      <c r="E45" s="149"/>
      <c r="F45" s="148">
        <f>F44*$B$30/100</f>
        <v>24.168405216626411</v>
      </c>
      <c r="H45" s="83"/>
    </row>
    <row r="46" spans="1:14" ht="19.5" customHeight="1" thickBot="1" x14ac:dyDescent="0.35">
      <c r="A46" s="460" t="s">
        <v>78</v>
      </c>
      <c r="B46" s="464"/>
      <c r="C46" s="145" t="s">
        <v>79</v>
      </c>
      <c r="D46" s="150">
        <f>D45/$B$45</f>
        <v>5.1157165629006754E-2</v>
      </c>
      <c r="E46" s="151"/>
      <c r="F46" s="152">
        <f>F45/$B$45</f>
        <v>4.8336810433252823E-2</v>
      </c>
      <c r="H46" s="83"/>
    </row>
    <row r="47" spans="1:14" ht="27" customHeight="1" thickBot="1" x14ac:dyDescent="0.45">
      <c r="A47" s="462"/>
      <c r="B47" s="465"/>
      <c r="C47" s="153" t="s">
        <v>80</v>
      </c>
      <c r="D47" s="154">
        <v>0.06</v>
      </c>
      <c r="E47" s="155"/>
      <c r="F47" s="151"/>
      <c r="H47" s="83"/>
    </row>
    <row r="48" spans="1:14" ht="18.75" x14ac:dyDescent="0.3">
      <c r="C48" s="156" t="s">
        <v>81</v>
      </c>
      <c r="D48" s="148">
        <f>D47*$B$45</f>
        <v>30</v>
      </c>
      <c r="F48" s="157"/>
      <c r="H48" s="83"/>
    </row>
    <row r="49" spans="1:12" ht="19.5" customHeight="1" thickBot="1" x14ac:dyDescent="0.35">
      <c r="C49" s="158" t="s">
        <v>82</v>
      </c>
      <c r="D49" s="159">
        <f>D48/B34</f>
        <v>35.138127335591804</v>
      </c>
      <c r="F49" s="157"/>
      <c r="H49" s="83"/>
    </row>
    <row r="50" spans="1:12" ht="18.75" x14ac:dyDescent="0.3">
      <c r="C50" s="116" t="s">
        <v>83</v>
      </c>
      <c r="D50" s="160">
        <f>AVERAGE(E38:E41,G38:G41)</f>
        <v>14696484.967468446</v>
      </c>
      <c r="F50" s="161"/>
      <c r="H50" s="83"/>
    </row>
    <row r="51" spans="1:12" ht="18.75" x14ac:dyDescent="0.3">
      <c r="C51" s="118" t="s">
        <v>84</v>
      </c>
      <c r="D51" s="162">
        <f>STDEV(E38:E41,G38:G41)/D50</f>
        <v>2.5057316584710834E-3</v>
      </c>
      <c r="F51" s="161"/>
      <c r="H51" s="83"/>
    </row>
    <row r="52" spans="1:12" ht="19.5" customHeight="1" thickBot="1" x14ac:dyDescent="0.35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85</v>
      </c>
    </row>
    <row r="55" spans="1:12" ht="18.75" x14ac:dyDescent="0.3">
      <c r="A55" s="92" t="s">
        <v>86</v>
      </c>
      <c r="B55" s="167" t="str">
        <f>B21</f>
        <v>ABACAVIR SULFATE 60mg &amp; LAMIVUDINE 30mg TABLETS</v>
      </c>
    </row>
    <row r="56" spans="1:12" ht="26.25" customHeight="1" x14ac:dyDescent="0.4">
      <c r="A56" s="167" t="s">
        <v>87</v>
      </c>
      <c r="B56" s="168">
        <v>60</v>
      </c>
      <c r="C56" s="92" t="str">
        <f>B20</f>
        <v>ABACAVIR SULFATE &amp; LAMIVUDINE TABLETS</v>
      </c>
      <c r="H56" s="147"/>
    </row>
    <row r="57" spans="1:12" ht="18.75" x14ac:dyDescent="0.3">
      <c r="A57" s="167" t="s">
        <v>88</v>
      </c>
      <c r="B57" s="169">
        <f>[1]Uniformity!C46</f>
        <v>252.27399999999997</v>
      </c>
      <c r="H57" s="147"/>
    </row>
    <row r="58" spans="1:12" ht="19.5" customHeight="1" thickBot="1" x14ac:dyDescent="0.35">
      <c r="H58" s="147"/>
    </row>
    <row r="59" spans="1:12" s="59" customFormat="1" ht="27" customHeight="1" thickBot="1" x14ac:dyDescent="0.45">
      <c r="A59" s="116" t="s">
        <v>89</v>
      </c>
      <c r="B59" s="117">
        <v>100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 x14ac:dyDescent="0.4">
      <c r="A60" s="118" t="s">
        <v>93</v>
      </c>
      <c r="B60" s="119">
        <v>10</v>
      </c>
      <c r="C60" s="479" t="s">
        <v>94</v>
      </c>
      <c r="D60" s="482">
        <v>249.79</v>
      </c>
      <c r="E60" s="172">
        <v>1</v>
      </c>
      <c r="F60" s="173">
        <v>13710675</v>
      </c>
      <c r="G60" s="174">
        <f>IF(ISBLANK(F60),"-",(F60/$D$50*$D$47*$B$68)*($B$57/$D$60))</f>
        <v>56.531961865328348</v>
      </c>
      <c r="H60" s="175">
        <f t="shared" ref="H60:H71" si="0">IF(ISBLANK(F60),"-",(G60/$B$56)*100)</f>
        <v>94.219936442213907</v>
      </c>
      <c r="L60" s="106"/>
    </row>
    <row r="61" spans="1:12" s="59" customFormat="1" ht="26.25" customHeight="1" x14ac:dyDescent="0.4">
      <c r="A61" s="118" t="s">
        <v>95</v>
      </c>
      <c r="B61" s="119">
        <v>100</v>
      </c>
      <c r="C61" s="480"/>
      <c r="D61" s="483"/>
      <c r="E61" s="176">
        <v>2</v>
      </c>
      <c r="F61" s="131">
        <v>13675999</v>
      </c>
      <c r="G61" s="177">
        <f>IF(ISBLANK(F61),"-",(F61/$D$50*$D$47*$B$68)*($B$57/$D$60))</f>
        <v>56.388985512257328</v>
      </c>
      <c r="H61" s="178">
        <f t="shared" si="0"/>
        <v>93.981642520428878</v>
      </c>
      <c r="L61" s="106"/>
    </row>
    <row r="62" spans="1:12" s="59" customFormat="1" ht="26.25" customHeight="1" x14ac:dyDescent="0.4">
      <c r="A62" s="118" t="s">
        <v>96</v>
      </c>
      <c r="B62" s="119">
        <v>1</v>
      </c>
      <c r="C62" s="480"/>
      <c r="D62" s="483"/>
      <c r="E62" s="176">
        <v>3</v>
      </c>
      <c r="F62" s="179">
        <v>13739494</v>
      </c>
      <c r="G62" s="177">
        <f>IF(ISBLANK(F62),"-",(F62/$D$50*$D$47*$B$68)*($B$57/$D$60))</f>
        <v>56.650788590416425</v>
      </c>
      <c r="H62" s="178">
        <f t="shared" si="0"/>
        <v>94.417980984027366</v>
      </c>
      <c r="L62" s="106"/>
    </row>
    <row r="63" spans="1:12" ht="27" customHeight="1" thickBot="1" x14ac:dyDescent="0.45">
      <c r="A63" s="118" t="s">
        <v>97</v>
      </c>
      <c r="B63" s="119">
        <v>1</v>
      </c>
      <c r="C63" s="481"/>
      <c r="D63" s="484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18" t="s">
        <v>98</v>
      </c>
      <c r="B64" s="119">
        <v>1</v>
      </c>
      <c r="C64" s="479" t="s">
        <v>99</v>
      </c>
      <c r="D64" s="482">
        <v>256.95999999999998</v>
      </c>
      <c r="E64" s="172">
        <v>1</v>
      </c>
      <c r="F64" s="173">
        <v>14469671</v>
      </c>
      <c r="G64" s="174">
        <f>IF(ISBLANK(F64),"-",(F64/$D$50*$D$47*$B$68)*($B$57/$D$64))</f>
        <v>57.996715882879286</v>
      </c>
      <c r="H64" s="175">
        <f t="shared" si="0"/>
        <v>96.661193138132134</v>
      </c>
    </row>
    <row r="65" spans="1:8" ht="26.25" customHeight="1" x14ac:dyDescent="0.4">
      <c r="A65" s="118" t="s">
        <v>100</v>
      </c>
      <c r="B65" s="119">
        <v>1</v>
      </c>
      <c r="C65" s="480"/>
      <c r="D65" s="483"/>
      <c r="E65" s="176">
        <v>2</v>
      </c>
      <c r="F65" s="131">
        <v>14535596</v>
      </c>
      <c r="G65" s="177">
        <f>IF(ISBLANK(F65),"-",(F65/$D$50*$D$47*$B$68)*($B$57/$D$64))</f>
        <v>58.260953645754384</v>
      </c>
      <c r="H65" s="178">
        <f t="shared" si="0"/>
        <v>97.101589409590645</v>
      </c>
    </row>
    <row r="66" spans="1:8" ht="26.25" customHeight="1" x14ac:dyDescent="0.4">
      <c r="A66" s="118" t="s">
        <v>101</v>
      </c>
      <c r="B66" s="119">
        <v>1</v>
      </c>
      <c r="C66" s="480"/>
      <c r="D66" s="483"/>
      <c r="E66" s="176">
        <v>3</v>
      </c>
      <c r="F66" s="131">
        <v>14361122</v>
      </c>
      <c r="G66" s="177">
        <f>IF(ISBLANK(F66),"-",(F66/$D$50*$D$47*$B$68)*($B$57/$D$64))</f>
        <v>57.561634427857214</v>
      </c>
      <c r="H66" s="178">
        <f t="shared" si="0"/>
        <v>95.936057379762019</v>
      </c>
    </row>
    <row r="67" spans="1:8" ht="27" customHeight="1" thickBot="1" x14ac:dyDescent="0.45">
      <c r="A67" s="118" t="s">
        <v>102</v>
      </c>
      <c r="B67" s="119">
        <v>1</v>
      </c>
      <c r="C67" s="481"/>
      <c r="D67" s="484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8" t="s">
        <v>103</v>
      </c>
      <c r="B68" s="184">
        <f>(B67/B66)*(B65/B64)*(B63/B62)*(B61/B60)*B59</f>
        <v>1000</v>
      </c>
      <c r="C68" s="479" t="s">
        <v>104</v>
      </c>
      <c r="D68" s="482">
        <v>250.91</v>
      </c>
      <c r="E68" s="172">
        <v>1</v>
      </c>
      <c r="F68" s="173">
        <v>14193674</v>
      </c>
      <c r="G68" s="174">
        <f>IF(ISBLANK(F68),"-",(F68/$D$50*$D$47*$B$68)*($B$57/$D$68))</f>
        <v>58.262232861158964</v>
      </c>
      <c r="H68" s="178">
        <f t="shared" si="0"/>
        <v>97.103721435264944</v>
      </c>
    </row>
    <row r="69" spans="1:8" ht="27" customHeight="1" thickBot="1" x14ac:dyDescent="0.45">
      <c r="A69" s="163" t="s">
        <v>105</v>
      </c>
      <c r="B69" s="185">
        <f>(D47*B68)/B56*B57</f>
        <v>252.27399999999997</v>
      </c>
      <c r="C69" s="480"/>
      <c r="D69" s="483"/>
      <c r="E69" s="176">
        <v>2</v>
      </c>
      <c r="F69" s="131">
        <v>14256462</v>
      </c>
      <c r="G69" s="177">
        <f>IF(ISBLANK(F69),"-",(F69/$D$50*$D$47*$B$68)*($B$57/$D$68))</f>
        <v>58.519965219735504</v>
      </c>
      <c r="H69" s="178">
        <f t="shared" si="0"/>
        <v>97.533275366225837</v>
      </c>
    </row>
    <row r="70" spans="1:8" ht="26.25" customHeight="1" x14ac:dyDescent="0.4">
      <c r="A70" s="486" t="s">
        <v>78</v>
      </c>
      <c r="B70" s="487"/>
      <c r="C70" s="480"/>
      <c r="D70" s="483"/>
      <c r="E70" s="176">
        <v>3</v>
      </c>
      <c r="F70" s="131">
        <v>14257848</v>
      </c>
      <c r="G70" s="177">
        <f>IF(ISBLANK(F70),"-",(F70/$D$50*$D$47*$B$68)*($B$57/$D$68))</f>
        <v>58.525654476424464</v>
      </c>
      <c r="H70" s="178">
        <f t="shared" si="0"/>
        <v>97.542757460707435</v>
      </c>
    </row>
    <row r="71" spans="1:8" ht="27" customHeight="1" thickBot="1" x14ac:dyDescent="0.45">
      <c r="A71" s="488"/>
      <c r="B71" s="489"/>
      <c r="C71" s="485"/>
      <c r="D71" s="484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86" t="s">
        <v>71</v>
      </c>
      <c r="G72" s="187">
        <f>AVERAGE(G60:G71)</f>
        <v>57.633210275756888</v>
      </c>
      <c r="H72" s="188">
        <f>AVERAGE(H60:H71)</f>
        <v>96.055350459594791</v>
      </c>
    </row>
    <row r="73" spans="1:8" ht="26.25" customHeight="1" x14ac:dyDescent="0.4">
      <c r="C73" s="147"/>
      <c r="D73" s="147"/>
      <c r="E73" s="147"/>
      <c r="F73" s="189" t="s">
        <v>84</v>
      </c>
      <c r="G73" s="190">
        <f>STDEV(G60:G71)/G72</f>
        <v>1.5318896854632238E-2</v>
      </c>
      <c r="H73" s="190">
        <f>STDEV(H60:H71)/H72</f>
        <v>1.5318896854632265E-2</v>
      </c>
    </row>
    <row r="74" spans="1:8" ht="27" customHeight="1" thickBot="1" x14ac:dyDescent="0.45">
      <c r="A74" s="147"/>
      <c r="B74" s="147"/>
      <c r="C74" s="147"/>
      <c r="D74" s="147"/>
      <c r="E74" s="149"/>
      <c r="F74" s="191" t="s">
        <v>20</v>
      </c>
      <c r="G74" s="192">
        <f>COUNT(G60:G71)</f>
        <v>9</v>
      </c>
      <c r="H74" s="192">
        <f>COUNT(H60:H71)</f>
        <v>9</v>
      </c>
    </row>
    <row r="76" spans="1:8" ht="26.25" customHeight="1" x14ac:dyDescent="0.4">
      <c r="A76" s="102" t="s">
        <v>106</v>
      </c>
      <c r="B76" s="103" t="s">
        <v>107</v>
      </c>
      <c r="C76" s="468" t="str">
        <f>B26</f>
        <v>Abacavir Sulfate</v>
      </c>
      <c r="D76" s="468"/>
      <c r="E76" s="92" t="s">
        <v>108</v>
      </c>
      <c r="F76" s="92"/>
      <c r="G76" s="193">
        <f>H72</f>
        <v>96.055350459594791</v>
      </c>
      <c r="H76" s="107"/>
    </row>
    <row r="77" spans="1:8" ht="18.75" x14ac:dyDescent="0.3">
      <c r="A77" s="101" t="s">
        <v>109</v>
      </c>
      <c r="B77" s="101" t="s">
        <v>110</v>
      </c>
    </row>
    <row r="78" spans="1:8" ht="18.75" x14ac:dyDescent="0.3">
      <c r="A78" s="101"/>
      <c r="B78" s="101"/>
    </row>
    <row r="79" spans="1:8" ht="26.25" customHeight="1" x14ac:dyDescent="0.4">
      <c r="A79" s="102" t="s">
        <v>4</v>
      </c>
      <c r="B79" s="470"/>
      <c r="C79" s="470"/>
    </row>
    <row r="80" spans="1:8" ht="26.25" customHeight="1" x14ac:dyDescent="0.4">
      <c r="A80" s="103" t="s">
        <v>48</v>
      </c>
      <c r="B80" s="470"/>
      <c r="C80" s="470"/>
    </row>
    <row r="81" spans="1:12" ht="27" customHeight="1" thickBot="1" x14ac:dyDescent="0.45">
      <c r="A81" s="103" t="s">
        <v>6</v>
      </c>
      <c r="B81" s="104"/>
    </row>
    <row r="82" spans="1:12" s="59" customFormat="1" ht="27" customHeight="1" thickBot="1" x14ac:dyDescent="0.45">
      <c r="A82" s="103" t="s">
        <v>49</v>
      </c>
      <c r="B82" s="105">
        <v>0</v>
      </c>
      <c r="C82" s="471" t="s">
        <v>50</v>
      </c>
      <c r="D82" s="472"/>
      <c r="E82" s="472"/>
      <c r="F82" s="472"/>
      <c r="G82" s="473"/>
      <c r="I82" s="106"/>
      <c r="J82" s="106"/>
      <c r="K82" s="106"/>
      <c r="L82" s="106"/>
    </row>
    <row r="83" spans="1:12" s="59" customFormat="1" ht="19.5" customHeight="1" thickBot="1" x14ac:dyDescent="0.35">
      <c r="A83" s="103" t="s">
        <v>51</v>
      </c>
      <c r="B83" s="107">
        <f>B81-B82</f>
        <v>0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45">
      <c r="A84" s="103" t="s">
        <v>52</v>
      </c>
      <c r="B84" s="110"/>
      <c r="C84" s="474" t="s">
        <v>111</v>
      </c>
      <c r="D84" s="475"/>
      <c r="E84" s="475"/>
      <c r="F84" s="475"/>
      <c r="G84" s="475"/>
      <c r="H84" s="476"/>
      <c r="I84" s="106"/>
      <c r="J84" s="106"/>
      <c r="K84" s="106"/>
      <c r="L84" s="106"/>
    </row>
    <row r="85" spans="1:12" s="59" customFormat="1" ht="27" customHeight="1" thickBot="1" x14ac:dyDescent="0.45">
      <c r="A85" s="103" t="s">
        <v>54</v>
      </c>
      <c r="B85" s="110"/>
      <c r="C85" s="474" t="s">
        <v>112</v>
      </c>
      <c r="D85" s="475"/>
      <c r="E85" s="475"/>
      <c r="F85" s="475"/>
      <c r="G85" s="475"/>
      <c r="H85" s="476"/>
      <c r="I85" s="106"/>
      <c r="J85" s="106"/>
      <c r="K85" s="106"/>
      <c r="L85" s="106"/>
    </row>
    <row r="86" spans="1:12" s="59" customFormat="1" ht="18.75" x14ac:dyDescent="0.3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 x14ac:dyDescent="0.3">
      <c r="A87" s="103" t="s">
        <v>56</v>
      </c>
      <c r="B87" s="115" t="e">
        <f>B84/B85</f>
        <v>#DIV/0!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1"/>
      <c r="B88" s="101"/>
    </row>
    <row r="89" spans="1:12" ht="27" customHeight="1" thickBot="1" x14ac:dyDescent="0.45">
      <c r="A89" s="116" t="s">
        <v>58</v>
      </c>
      <c r="B89" s="117"/>
      <c r="D89" s="194" t="s">
        <v>59</v>
      </c>
      <c r="E89" s="195"/>
      <c r="F89" s="477" t="s">
        <v>60</v>
      </c>
      <c r="G89" s="478"/>
    </row>
    <row r="90" spans="1:12" ht="27" customHeight="1" thickBot="1" x14ac:dyDescent="0.45">
      <c r="A90" s="118" t="s">
        <v>61</v>
      </c>
      <c r="B90" s="119"/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 x14ac:dyDescent="0.4">
      <c r="A91" s="118" t="s">
        <v>66</v>
      </c>
      <c r="B91" s="119"/>
      <c r="C91" s="198">
        <v>1</v>
      </c>
      <c r="D91" s="126"/>
      <c r="E91" s="127" t="str">
        <f>IF(ISBLANK(D91),"-",$D$101/$D$98*D91)</f>
        <v>-</v>
      </c>
      <c r="F91" s="126"/>
      <c r="G91" s="128" t="str">
        <f>IF(ISBLANK(F91),"-",$D$101/$F$98*F91)</f>
        <v>-</v>
      </c>
      <c r="I91" s="129"/>
    </row>
    <row r="92" spans="1:12" ht="26.25" customHeight="1" x14ac:dyDescent="0.4">
      <c r="A92" s="118" t="s">
        <v>67</v>
      </c>
      <c r="B92" s="119">
        <v>1</v>
      </c>
      <c r="C92" s="147">
        <v>2</v>
      </c>
      <c r="D92" s="131"/>
      <c r="E92" s="132" t="str">
        <f>IF(ISBLANK(D92),"-",$D$101/$D$98*D92)</f>
        <v>-</v>
      </c>
      <c r="F92" s="131"/>
      <c r="G92" s="133" t="str">
        <f>IF(ISBLANK(F92),"-",$D$101/$F$98*F92)</f>
        <v>-</v>
      </c>
      <c r="I92" s="459" t="e">
        <f>ABS((F96/D96*D95)-F95)/D95</f>
        <v>#DIV/0!</v>
      </c>
    </row>
    <row r="93" spans="1:12" ht="26.25" customHeight="1" x14ac:dyDescent="0.4">
      <c r="A93" s="118" t="s">
        <v>68</v>
      </c>
      <c r="B93" s="119">
        <v>1</v>
      </c>
      <c r="C93" s="147">
        <v>3</v>
      </c>
      <c r="D93" s="131"/>
      <c r="E93" s="132" t="str">
        <f>IF(ISBLANK(D93),"-",$D$101/$D$98*D93)</f>
        <v>-</v>
      </c>
      <c r="F93" s="131"/>
      <c r="G93" s="133" t="str">
        <f>IF(ISBLANK(F93),"-",$D$101/$F$98*F93)</f>
        <v>-</v>
      </c>
      <c r="I93" s="459"/>
    </row>
    <row r="94" spans="1:12" ht="27" customHeight="1" thickBot="1" x14ac:dyDescent="0.45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 x14ac:dyDescent="0.45">
      <c r="A95" s="118" t="s">
        <v>70</v>
      </c>
      <c r="B95" s="119">
        <v>1</v>
      </c>
      <c r="C95" s="103" t="s">
        <v>71</v>
      </c>
      <c r="D95" s="201" t="e">
        <f>AVERAGE(D91:D94)</f>
        <v>#DIV/0!</v>
      </c>
      <c r="E95" s="141" t="e">
        <f>AVERAGE(E91:E94)</f>
        <v>#DIV/0!</v>
      </c>
      <c r="F95" s="202" t="e">
        <f>AVERAGE(F91:F94)</f>
        <v>#DIV/0!</v>
      </c>
      <c r="G95" s="203" t="e">
        <f>AVERAGE(G91:G94)</f>
        <v>#DIV/0!</v>
      </c>
    </row>
    <row r="96" spans="1:12" ht="26.25" customHeight="1" x14ac:dyDescent="0.4">
      <c r="A96" s="118" t="s">
        <v>72</v>
      </c>
      <c r="B96" s="104">
        <v>1</v>
      </c>
      <c r="C96" s="204" t="s">
        <v>113</v>
      </c>
      <c r="D96" s="205"/>
      <c r="E96" s="92"/>
      <c r="F96" s="144"/>
    </row>
    <row r="97" spans="1:10" ht="26.25" customHeight="1" x14ac:dyDescent="0.4">
      <c r="A97" s="118" t="s">
        <v>74</v>
      </c>
      <c r="B97" s="104">
        <v>1</v>
      </c>
      <c r="C97" s="206" t="s">
        <v>114</v>
      </c>
      <c r="D97" s="207" t="e">
        <f>D96*$B$87</f>
        <v>#DIV/0!</v>
      </c>
      <c r="E97" s="147"/>
      <c r="F97" s="146" t="e">
        <f>F96*$B$87</f>
        <v>#DIV/0!</v>
      </c>
    </row>
    <row r="98" spans="1:10" ht="19.5" customHeight="1" thickBot="1" x14ac:dyDescent="0.35">
      <c r="A98" s="118" t="s">
        <v>76</v>
      </c>
      <c r="B98" s="147" t="e">
        <f>(B97/B96)*(B95/B94)*(B93/B92)*(B91/B90)*B89</f>
        <v>#DIV/0!</v>
      </c>
      <c r="C98" s="206" t="s">
        <v>115</v>
      </c>
      <c r="D98" s="208" t="e">
        <f>D97*$B$83/100</f>
        <v>#DIV/0!</v>
      </c>
      <c r="E98" s="149"/>
      <c r="F98" s="148" t="e">
        <f>F97*$B$83/100</f>
        <v>#DIV/0!</v>
      </c>
    </row>
    <row r="99" spans="1:10" ht="19.5" customHeight="1" thickBot="1" x14ac:dyDescent="0.35">
      <c r="A99" s="460" t="s">
        <v>78</v>
      </c>
      <c r="B99" s="461"/>
      <c r="C99" s="206" t="s">
        <v>116</v>
      </c>
      <c r="D99" s="209" t="e">
        <f>D98/$B$98</f>
        <v>#DIV/0!</v>
      </c>
      <c r="E99" s="149"/>
      <c r="F99" s="152" t="e">
        <f>F98/$B$98</f>
        <v>#DIV/0!</v>
      </c>
      <c r="H99" s="83"/>
    </row>
    <row r="100" spans="1:10" ht="19.5" customHeight="1" thickBot="1" x14ac:dyDescent="0.35">
      <c r="A100" s="462"/>
      <c r="B100" s="463"/>
      <c r="C100" s="206" t="s">
        <v>80</v>
      </c>
      <c r="D100" s="210" t="e">
        <f>$B$56/$B$116</f>
        <v>#DIV/0!</v>
      </c>
      <c r="F100" s="157"/>
      <c r="G100" s="211"/>
      <c r="H100" s="83"/>
    </row>
    <row r="101" spans="1:10" ht="18.75" x14ac:dyDescent="0.3">
      <c r="C101" s="206" t="s">
        <v>81</v>
      </c>
      <c r="D101" s="207" t="e">
        <f>D100*$B$98</f>
        <v>#DIV/0!</v>
      </c>
      <c r="F101" s="157"/>
      <c r="H101" s="83"/>
    </row>
    <row r="102" spans="1:10" ht="19.5" customHeight="1" thickBot="1" x14ac:dyDescent="0.35">
      <c r="C102" s="212" t="s">
        <v>82</v>
      </c>
      <c r="D102" s="213" t="e">
        <f>D101/B34</f>
        <v>#DIV/0!</v>
      </c>
      <c r="F102" s="161"/>
      <c r="H102" s="83"/>
      <c r="J102" s="214"/>
    </row>
    <row r="103" spans="1:10" ht="18.75" x14ac:dyDescent="0.3">
      <c r="C103" s="215" t="s">
        <v>117</v>
      </c>
      <c r="D103" s="216" t="e">
        <f>AVERAGE(E91:E94,G91:G94)</f>
        <v>#DIV/0!</v>
      </c>
      <c r="F103" s="161"/>
      <c r="G103" s="211"/>
      <c r="H103" s="83"/>
      <c r="J103" s="217"/>
    </row>
    <row r="104" spans="1:10" ht="18.75" x14ac:dyDescent="0.3">
      <c r="C104" s="189" t="s">
        <v>84</v>
      </c>
      <c r="D104" s="218" t="e">
        <f>STDEV(E91:E94,G91:G94)/D103</f>
        <v>#DIV/0!</v>
      </c>
      <c r="F104" s="161"/>
      <c r="H104" s="83"/>
      <c r="J104" s="217"/>
    </row>
    <row r="105" spans="1:10" ht="19.5" customHeight="1" thickBot="1" x14ac:dyDescent="0.35">
      <c r="C105" s="191" t="s">
        <v>20</v>
      </c>
      <c r="D105" s="219">
        <f>COUNT(E91:E94,G91:G94)</f>
        <v>0</v>
      </c>
      <c r="F105" s="161"/>
      <c r="H105" s="83"/>
      <c r="J105" s="217"/>
    </row>
    <row r="106" spans="1:10" ht="19.5" customHeight="1" thickBot="1" x14ac:dyDescent="0.35">
      <c r="A106" s="165"/>
      <c r="B106" s="165"/>
      <c r="C106" s="165"/>
      <c r="D106" s="165"/>
      <c r="E106" s="165"/>
    </row>
    <row r="107" spans="1:10" ht="27" customHeight="1" thickBot="1" x14ac:dyDescent="0.45">
      <c r="A107" s="116" t="s">
        <v>118</v>
      </c>
      <c r="B107" s="117"/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 x14ac:dyDescent="0.4">
      <c r="A108" s="118" t="s">
        <v>122</v>
      </c>
      <c r="B108" s="119"/>
      <c r="C108" s="172">
        <v>1</v>
      </c>
      <c r="D108" s="221"/>
      <c r="E108" s="222" t="str">
        <f t="shared" ref="E108:E113" si="1">IF(ISBLANK(D108),"-",D108/$D$103*$D$100*$B$116)</f>
        <v>-</v>
      </c>
      <c r="F108" s="223" t="str">
        <f t="shared" ref="F108:F113" si="2">IF(ISBLANK(D108), "-", (E108/$B$56)*100)</f>
        <v>-</v>
      </c>
    </row>
    <row r="109" spans="1:10" ht="26.25" customHeight="1" x14ac:dyDescent="0.4">
      <c r="A109" s="118" t="s">
        <v>95</v>
      </c>
      <c r="B109" s="119"/>
      <c r="C109" s="176">
        <v>2</v>
      </c>
      <c r="D109" s="224"/>
      <c r="E109" s="225" t="str">
        <f t="shared" si="1"/>
        <v>-</v>
      </c>
      <c r="F109" s="226" t="str">
        <f t="shared" si="2"/>
        <v>-</v>
      </c>
    </row>
    <row r="110" spans="1:10" ht="26.25" customHeight="1" x14ac:dyDescent="0.4">
      <c r="A110" s="118" t="s">
        <v>96</v>
      </c>
      <c r="B110" s="119">
        <v>1</v>
      </c>
      <c r="C110" s="176">
        <v>3</v>
      </c>
      <c r="D110" s="224"/>
      <c r="E110" s="225" t="str">
        <f t="shared" si="1"/>
        <v>-</v>
      </c>
      <c r="F110" s="226" t="str">
        <f t="shared" si="2"/>
        <v>-</v>
      </c>
    </row>
    <row r="111" spans="1:10" ht="26.25" customHeight="1" x14ac:dyDescent="0.4">
      <c r="A111" s="118" t="s">
        <v>97</v>
      </c>
      <c r="B111" s="119">
        <v>1</v>
      </c>
      <c r="C111" s="176">
        <v>4</v>
      </c>
      <c r="D111" s="224"/>
      <c r="E111" s="225" t="str">
        <f t="shared" si="1"/>
        <v>-</v>
      </c>
      <c r="F111" s="226" t="str">
        <f t="shared" si="2"/>
        <v>-</v>
      </c>
    </row>
    <row r="112" spans="1:10" ht="26.25" customHeight="1" x14ac:dyDescent="0.4">
      <c r="A112" s="118" t="s">
        <v>98</v>
      </c>
      <c r="B112" s="119">
        <v>1</v>
      </c>
      <c r="C112" s="176">
        <v>5</v>
      </c>
      <c r="D112" s="224"/>
      <c r="E112" s="225" t="str">
        <f t="shared" si="1"/>
        <v>-</v>
      </c>
      <c r="F112" s="226" t="str">
        <f t="shared" si="2"/>
        <v>-</v>
      </c>
    </row>
    <row r="113" spans="1:10" ht="27" customHeight="1" thickBot="1" x14ac:dyDescent="0.45">
      <c r="A113" s="118" t="s">
        <v>100</v>
      </c>
      <c r="B113" s="119">
        <v>1</v>
      </c>
      <c r="C113" s="180">
        <v>6</v>
      </c>
      <c r="D113" s="227"/>
      <c r="E113" s="228" t="str">
        <f t="shared" si="1"/>
        <v>-</v>
      </c>
      <c r="F113" s="229" t="str">
        <f t="shared" si="2"/>
        <v>-</v>
      </c>
    </row>
    <row r="114" spans="1:10" ht="27" customHeight="1" thickBot="1" x14ac:dyDescent="0.45">
      <c r="A114" s="118" t="s">
        <v>101</v>
      </c>
      <c r="B114" s="119">
        <v>1</v>
      </c>
      <c r="C114" s="230"/>
      <c r="D114" s="147"/>
      <c r="E114" s="92"/>
      <c r="F114" s="226"/>
    </row>
    <row r="115" spans="1:10" ht="26.25" customHeight="1" x14ac:dyDescent="0.4">
      <c r="A115" s="118" t="s">
        <v>102</v>
      </c>
      <c r="B115" s="119">
        <v>1</v>
      </c>
      <c r="C115" s="230"/>
      <c r="D115" s="231" t="s">
        <v>71</v>
      </c>
      <c r="E115" s="232" t="e">
        <f>AVERAGE(E108:E113)</f>
        <v>#DIV/0!</v>
      </c>
      <c r="F115" s="233" t="e">
        <f>AVERAGE(F108:F113)</f>
        <v>#DIV/0!</v>
      </c>
    </row>
    <row r="116" spans="1:10" ht="27" customHeight="1" thickBot="1" x14ac:dyDescent="0.45">
      <c r="A116" s="118" t="s">
        <v>103</v>
      </c>
      <c r="B116" s="130" t="e">
        <f>(B115/B114)*(B113/B112)*(B111/B110)*(B109/B108)*B107</f>
        <v>#DIV/0!</v>
      </c>
      <c r="C116" s="234"/>
      <c r="D116" s="235" t="s">
        <v>84</v>
      </c>
      <c r="E116" s="190" t="e">
        <f>STDEV(E108:E113)/E115</f>
        <v>#DIV/0!</v>
      </c>
      <c r="F116" s="236" t="e">
        <f>STDEV(F108:F113)/F115</f>
        <v>#DIV/0!</v>
      </c>
      <c r="I116" s="92"/>
    </row>
    <row r="117" spans="1:10" ht="27" customHeight="1" thickBot="1" x14ac:dyDescent="0.45">
      <c r="A117" s="460" t="s">
        <v>78</v>
      </c>
      <c r="B117" s="464"/>
      <c r="C117" s="237"/>
      <c r="D117" s="191" t="s">
        <v>20</v>
      </c>
      <c r="E117" s="238">
        <f>COUNT(E108:E113)</f>
        <v>0</v>
      </c>
      <c r="F117" s="239">
        <f>COUNT(F108:F113)</f>
        <v>0</v>
      </c>
      <c r="I117" s="92"/>
      <c r="J117" s="217"/>
    </row>
    <row r="118" spans="1:10" ht="26.25" customHeight="1" thickBot="1" x14ac:dyDescent="0.35">
      <c r="A118" s="462"/>
      <c r="B118" s="465"/>
      <c r="C118" s="92"/>
      <c r="D118" s="240"/>
      <c r="E118" s="466" t="s">
        <v>123</v>
      </c>
      <c r="F118" s="467"/>
      <c r="G118" s="92"/>
      <c r="H118" s="92"/>
      <c r="I118" s="92"/>
    </row>
    <row r="119" spans="1:10" ht="25.5" customHeight="1" x14ac:dyDescent="0.4">
      <c r="A119" s="241"/>
      <c r="B119" s="114"/>
      <c r="C119" s="92"/>
      <c r="D119" s="235" t="s">
        <v>124</v>
      </c>
      <c r="E119" s="242">
        <f>MIN(E108:E113)</f>
        <v>0</v>
      </c>
      <c r="F119" s="243">
        <f>MIN(F108:F113)</f>
        <v>0</v>
      </c>
      <c r="G119" s="92"/>
      <c r="H119" s="92"/>
      <c r="I119" s="92"/>
    </row>
    <row r="120" spans="1:10" ht="24" customHeight="1" thickBot="1" x14ac:dyDescent="0.45">
      <c r="A120" s="241"/>
      <c r="B120" s="114"/>
      <c r="C120" s="92"/>
      <c r="D120" s="158" t="s">
        <v>125</v>
      </c>
      <c r="E120" s="244">
        <f>MAX(E108:E113)</f>
        <v>0</v>
      </c>
      <c r="F120" s="245">
        <f>MAX(F108:F113)</f>
        <v>0</v>
      </c>
      <c r="G120" s="92"/>
      <c r="H120" s="92"/>
      <c r="I120" s="92"/>
    </row>
    <row r="121" spans="1:10" ht="27" customHeight="1" x14ac:dyDescent="0.3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 x14ac:dyDescent="0.3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 x14ac:dyDescent="0.3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 x14ac:dyDescent="0.65">
      <c r="A124" s="102" t="s">
        <v>106</v>
      </c>
      <c r="B124" s="103" t="s">
        <v>126</v>
      </c>
      <c r="C124" s="468" t="str">
        <f>B26</f>
        <v>Abacavir Sulfate</v>
      </c>
      <c r="D124" s="468"/>
      <c r="E124" s="92" t="s">
        <v>127</v>
      </c>
      <c r="F124" s="92"/>
      <c r="G124" s="246" t="e">
        <f>F115</f>
        <v>#DIV/0!</v>
      </c>
      <c r="H124" s="92"/>
      <c r="I124" s="92"/>
    </row>
    <row r="125" spans="1:10" ht="45.75" customHeight="1" x14ac:dyDescent="0.65">
      <c r="A125" s="102"/>
      <c r="B125" s="103" t="s">
        <v>128</v>
      </c>
      <c r="C125" s="103" t="s">
        <v>129</v>
      </c>
      <c r="D125" s="246">
        <f>MIN(F108:F113)</f>
        <v>0</v>
      </c>
      <c r="E125" s="103" t="s">
        <v>130</v>
      </c>
      <c r="F125" s="246">
        <f>MAX(F108:F113)</f>
        <v>0</v>
      </c>
      <c r="G125" s="193"/>
      <c r="H125" s="92"/>
      <c r="I125" s="92"/>
    </row>
    <row r="126" spans="1:10" ht="19.5" customHeight="1" thickBot="1" x14ac:dyDescent="0.35">
      <c r="A126" s="247"/>
      <c r="B126" s="247"/>
      <c r="C126" s="248"/>
      <c r="D126" s="248"/>
      <c r="E126" s="248"/>
      <c r="F126" s="248"/>
      <c r="G126" s="248"/>
      <c r="H126" s="248"/>
    </row>
    <row r="127" spans="1:10" ht="18.75" x14ac:dyDescent="0.3">
      <c r="B127" s="469" t="s">
        <v>26</v>
      </c>
      <c r="C127" s="469"/>
      <c r="E127" s="196" t="s">
        <v>27</v>
      </c>
      <c r="F127" s="249"/>
      <c r="G127" s="469" t="s">
        <v>28</v>
      </c>
      <c r="H127" s="469"/>
    </row>
    <row r="128" spans="1:10" ht="69.95" customHeight="1" x14ac:dyDescent="0.3">
      <c r="A128" s="102" t="s">
        <v>29</v>
      </c>
      <c r="B128" s="250"/>
      <c r="C128" s="250"/>
      <c r="E128" s="250"/>
      <c r="F128" s="92"/>
      <c r="G128" s="250"/>
      <c r="H128" s="250"/>
    </row>
    <row r="129" spans="1:9" ht="69.95" customHeight="1" x14ac:dyDescent="0.3">
      <c r="A129" s="102" t="s">
        <v>30</v>
      </c>
      <c r="B129" s="251"/>
      <c r="C129" s="251"/>
      <c r="E129" s="251"/>
      <c r="F129" s="92"/>
      <c r="G129" s="252"/>
      <c r="H129" s="252"/>
    </row>
    <row r="130" spans="1:9" ht="18.75" x14ac:dyDescent="0.3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 x14ac:dyDescent="0.3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 x14ac:dyDescent="0.3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 x14ac:dyDescent="0.3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 x14ac:dyDescent="0.3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 x14ac:dyDescent="0.3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 x14ac:dyDescent="0.3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 x14ac:dyDescent="0.3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 x14ac:dyDescent="0.3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D30" sqref="D3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00" t="s">
        <v>0</v>
      </c>
      <c r="B15" s="500"/>
      <c r="C15" s="500"/>
      <c r="D15" s="500"/>
      <c r="E15" s="50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133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99.8</v>
      </c>
      <c r="C19" s="55"/>
      <c r="D19" s="55"/>
      <c r="E19" s="55"/>
    </row>
    <row r="20" spans="1:5" ht="16.5" customHeight="1" x14ac:dyDescent="0.3">
      <c r="A20" s="53" t="s">
        <v>8</v>
      </c>
      <c r="B20" s="57">
        <v>24.14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B20/50*10/100</f>
        <v>4.8280000000000003E-2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7159665</v>
      </c>
      <c r="C24" s="62">
        <v>5319</v>
      </c>
      <c r="D24" s="63">
        <v>1.1000000000000001</v>
      </c>
      <c r="E24" s="64">
        <v>2.8</v>
      </c>
    </row>
    <row r="25" spans="1:5" ht="16.5" customHeight="1" x14ac:dyDescent="0.3">
      <c r="A25" s="61">
        <v>2</v>
      </c>
      <c r="B25" s="62">
        <v>7182417</v>
      </c>
      <c r="C25" s="62">
        <v>5328.7</v>
      </c>
      <c r="D25" s="63">
        <v>1.1000000000000001</v>
      </c>
      <c r="E25" s="63">
        <v>2.8</v>
      </c>
    </row>
    <row r="26" spans="1:5" ht="16.5" customHeight="1" x14ac:dyDescent="0.3">
      <c r="A26" s="61">
        <v>3</v>
      </c>
      <c r="B26" s="62">
        <v>7200656</v>
      </c>
      <c r="C26" s="62">
        <v>5349.2</v>
      </c>
      <c r="D26" s="63">
        <v>1.2</v>
      </c>
      <c r="E26" s="63">
        <v>2.8</v>
      </c>
    </row>
    <row r="27" spans="1:5" ht="16.5" customHeight="1" x14ac:dyDescent="0.3">
      <c r="A27" s="61">
        <v>4</v>
      </c>
      <c r="B27" s="62">
        <v>7208497</v>
      </c>
      <c r="C27" s="62">
        <v>5363.4</v>
      </c>
      <c r="D27" s="63">
        <v>1.2</v>
      </c>
      <c r="E27" s="63">
        <v>2.8</v>
      </c>
    </row>
    <row r="28" spans="1:5" ht="16.5" customHeight="1" x14ac:dyDescent="0.3">
      <c r="A28" s="61">
        <v>5</v>
      </c>
      <c r="B28" s="62">
        <v>7189030</v>
      </c>
      <c r="C28" s="62">
        <v>5360.7</v>
      </c>
      <c r="D28" s="63">
        <v>1.2</v>
      </c>
      <c r="E28" s="63">
        <v>2.8</v>
      </c>
    </row>
    <row r="29" spans="1:5" ht="16.5" customHeight="1" x14ac:dyDescent="0.3">
      <c r="A29" s="61">
        <v>6</v>
      </c>
      <c r="B29" s="65">
        <v>7183208</v>
      </c>
      <c r="C29" s="65">
        <v>5383.4</v>
      </c>
      <c r="D29" s="66">
        <v>1.2</v>
      </c>
      <c r="E29" s="66">
        <v>2.8</v>
      </c>
    </row>
    <row r="30" spans="1:5" ht="16.5" customHeight="1" x14ac:dyDescent="0.3">
      <c r="A30" s="67" t="s">
        <v>18</v>
      </c>
      <c r="B30" s="68">
        <f>AVERAGE(B24:B29)</f>
        <v>7187245.5</v>
      </c>
      <c r="C30" s="69">
        <f>AVERAGE(C24:C29)</f>
        <v>5350.7333333333336</v>
      </c>
      <c r="D30" s="70">
        <f>AVERAGE(D24:D29)</f>
        <v>1.1666666666666667</v>
      </c>
      <c r="E30" s="70">
        <f>AVERAGE(E24:E29)</f>
        <v>2.8000000000000003</v>
      </c>
    </row>
    <row r="31" spans="1:5" ht="16.5" customHeight="1" x14ac:dyDescent="0.3">
      <c r="A31" s="71" t="s">
        <v>19</v>
      </c>
      <c r="B31" s="72">
        <f>(STDEV(B24:B29)/B30)</f>
        <v>2.3570630803610459E-3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501" t="s">
        <v>26</v>
      </c>
      <c r="C59" s="501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5" workbookViewId="0">
      <selection activeCell="B28" sqref="B28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00" t="s">
        <v>0</v>
      </c>
      <c r="B15" s="500"/>
      <c r="C15" s="500"/>
      <c r="D15" s="500"/>
      <c r="E15" s="50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30.11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B20/50*10/100</f>
        <v>6.0219999999999996E-2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12459692</v>
      </c>
      <c r="C24" s="62">
        <v>5125.5</v>
      </c>
      <c r="D24" s="63">
        <v>1.1000000000000001</v>
      </c>
      <c r="E24" s="64">
        <v>4</v>
      </c>
    </row>
    <row r="25" spans="1:5" ht="16.5" customHeight="1" x14ac:dyDescent="0.3">
      <c r="A25" s="61">
        <v>2</v>
      </c>
      <c r="B25" s="62">
        <v>12527199</v>
      </c>
      <c r="C25" s="62">
        <v>5130.5</v>
      </c>
      <c r="D25" s="63">
        <v>1.1000000000000001</v>
      </c>
      <c r="E25" s="63">
        <v>4</v>
      </c>
    </row>
    <row r="26" spans="1:5" ht="16.5" customHeight="1" x14ac:dyDescent="0.3">
      <c r="A26" s="61">
        <v>3</v>
      </c>
      <c r="B26" s="62">
        <v>12539810</v>
      </c>
      <c r="C26" s="62">
        <v>5160.1000000000004</v>
      </c>
      <c r="D26" s="63">
        <v>1.1000000000000001</v>
      </c>
      <c r="E26" s="63">
        <v>4</v>
      </c>
    </row>
    <row r="27" spans="1:5" ht="16.5" customHeight="1" x14ac:dyDescent="0.3">
      <c r="A27" s="61">
        <v>4</v>
      </c>
      <c r="B27" s="62">
        <v>12549564</v>
      </c>
      <c r="C27" s="62">
        <v>5165.3999999999996</v>
      </c>
      <c r="D27" s="63">
        <v>1.1000000000000001</v>
      </c>
      <c r="E27" s="63">
        <v>4</v>
      </c>
    </row>
    <row r="28" spans="1:5" ht="16.5" customHeight="1" x14ac:dyDescent="0.3">
      <c r="A28" s="61">
        <v>5</v>
      </c>
      <c r="B28" s="62">
        <v>12514436</v>
      </c>
      <c r="C28" s="62">
        <v>5164.6000000000004</v>
      </c>
      <c r="D28" s="63">
        <v>1.1000000000000001</v>
      </c>
      <c r="E28" s="63">
        <v>4</v>
      </c>
    </row>
    <row r="29" spans="1:5" ht="16.5" customHeight="1" x14ac:dyDescent="0.3">
      <c r="A29" s="61">
        <v>6</v>
      </c>
      <c r="B29" s="65">
        <v>12507752</v>
      </c>
      <c r="C29" s="65">
        <v>5170.6000000000004</v>
      </c>
      <c r="D29" s="66">
        <v>1.1000000000000001</v>
      </c>
      <c r="E29" s="66">
        <v>4</v>
      </c>
    </row>
    <row r="30" spans="1:5" ht="16.5" customHeight="1" x14ac:dyDescent="0.3">
      <c r="A30" s="67" t="s">
        <v>18</v>
      </c>
      <c r="B30" s="68">
        <f>AVERAGE(B24:B29)</f>
        <v>12516408.833333334</v>
      </c>
      <c r="C30" s="69">
        <f>AVERAGE(C24:C29)</f>
        <v>5152.7833333333328</v>
      </c>
      <c r="D30" s="70">
        <f>AVERAGE(D24:D29)</f>
        <v>1.0999999999999999</v>
      </c>
      <c r="E30" s="70">
        <f>AVERAGE(E24:E29)</f>
        <v>4</v>
      </c>
    </row>
    <row r="31" spans="1:5" ht="16.5" customHeight="1" x14ac:dyDescent="0.3">
      <c r="A31" s="71" t="s">
        <v>19</v>
      </c>
      <c r="B31" s="72">
        <f>(STDEV(B24:B29)/B30)</f>
        <v>2.5413530110708774E-3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501" t="s">
        <v>26</v>
      </c>
      <c r="C59" s="501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B34" sqref="B3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05" t="s">
        <v>31</v>
      </c>
      <c r="B11" s="506"/>
      <c r="C11" s="506"/>
      <c r="D11" s="506"/>
      <c r="E11" s="506"/>
      <c r="F11" s="507"/>
      <c r="G11" s="41"/>
    </row>
    <row r="12" spans="1:7" ht="16.5" customHeight="1" x14ac:dyDescent="0.3">
      <c r="A12" s="504" t="s">
        <v>32</v>
      </c>
      <c r="B12" s="504"/>
      <c r="C12" s="504"/>
      <c r="D12" s="504"/>
      <c r="E12" s="504"/>
      <c r="F12" s="504"/>
      <c r="G12" s="40"/>
    </row>
    <row r="14" spans="1:7" ht="16.5" customHeight="1" x14ac:dyDescent="0.3">
      <c r="A14" s="509" t="s">
        <v>33</v>
      </c>
      <c r="B14" s="509"/>
      <c r="C14" s="10" t="s">
        <v>5</v>
      </c>
    </row>
    <row r="15" spans="1:7" ht="16.5" customHeight="1" x14ac:dyDescent="0.3">
      <c r="A15" s="509" t="s">
        <v>34</v>
      </c>
      <c r="B15" s="509"/>
      <c r="C15" s="10" t="s">
        <v>7</v>
      </c>
    </row>
    <row r="16" spans="1:7" ht="16.5" customHeight="1" x14ac:dyDescent="0.3">
      <c r="A16" s="509" t="s">
        <v>35</v>
      </c>
      <c r="B16" s="509"/>
      <c r="C16" s="10" t="s">
        <v>9</v>
      </c>
    </row>
    <row r="17" spans="1:5" ht="16.5" customHeight="1" x14ac:dyDescent="0.3">
      <c r="A17" s="509" t="s">
        <v>36</v>
      </c>
      <c r="B17" s="509"/>
      <c r="C17" s="10" t="s">
        <v>11</v>
      </c>
    </row>
    <row r="18" spans="1:5" ht="16.5" customHeight="1" x14ac:dyDescent="0.3">
      <c r="A18" s="509" t="s">
        <v>37</v>
      </c>
      <c r="B18" s="509"/>
      <c r="C18" s="47" t="s">
        <v>12</v>
      </c>
    </row>
    <row r="19" spans="1:5" ht="16.5" customHeight="1" x14ac:dyDescent="0.3">
      <c r="A19" s="509" t="s">
        <v>38</v>
      </c>
      <c r="B19" s="50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4" t="s">
        <v>1</v>
      </c>
      <c r="B21" s="504"/>
      <c r="C21" s="9" t="s">
        <v>39</v>
      </c>
      <c r="D21" s="16"/>
    </row>
    <row r="22" spans="1:5" ht="15.75" customHeight="1" x14ac:dyDescent="0.3">
      <c r="A22" s="508"/>
      <c r="B22" s="508"/>
      <c r="C22" s="7"/>
      <c r="D22" s="508"/>
      <c r="E22" s="508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256.63</v>
      </c>
      <c r="D24" s="37">
        <f t="shared" ref="D24:D43" si="0">(C24-$C$46)/$C$46</f>
        <v>1.9876524320575857E-2</v>
      </c>
      <c r="E24" s="3"/>
    </row>
    <row r="25" spans="1:5" ht="15.75" customHeight="1" x14ac:dyDescent="0.3">
      <c r="C25" s="45">
        <v>250.57</v>
      </c>
      <c r="D25" s="38">
        <f t="shared" si="0"/>
        <v>-4.2065982192000546E-3</v>
      </c>
      <c r="E25" s="3"/>
    </row>
    <row r="26" spans="1:5" ht="15.75" customHeight="1" x14ac:dyDescent="0.3">
      <c r="C26" s="45">
        <v>251.44</v>
      </c>
      <c r="D26" s="38">
        <f t="shared" si="0"/>
        <v>-7.4912023081636768E-4</v>
      </c>
      <c r="E26" s="3"/>
    </row>
    <row r="27" spans="1:5" ht="15.75" customHeight="1" x14ac:dyDescent="0.3">
      <c r="C27" s="45">
        <v>250.31</v>
      </c>
      <c r="D27" s="38">
        <f t="shared" si="0"/>
        <v>-5.2398675030847931E-3</v>
      </c>
      <c r="E27" s="3"/>
    </row>
    <row r="28" spans="1:5" ht="15.75" customHeight="1" x14ac:dyDescent="0.3">
      <c r="C28" s="45">
        <v>249.98</v>
      </c>
      <c r="D28" s="38">
        <f t="shared" si="0"/>
        <v>-6.5513246710924419E-3</v>
      </c>
      <c r="E28" s="3"/>
    </row>
    <row r="29" spans="1:5" ht="15.75" customHeight="1" x14ac:dyDescent="0.3">
      <c r="C29" s="45">
        <v>249.47</v>
      </c>
      <c r="D29" s="38">
        <f t="shared" si="0"/>
        <v>-8.5781221125586938E-3</v>
      </c>
      <c r="E29" s="3"/>
    </row>
    <row r="30" spans="1:5" ht="15.75" customHeight="1" x14ac:dyDescent="0.3">
      <c r="C30" s="45">
        <v>257.04000000000002</v>
      </c>
      <c r="D30" s="38">
        <f t="shared" si="0"/>
        <v>2.1505910499009639E-2</v>
      </c>
      <c r="E30" s="3"/>
    </row>
    <row r="31" spans="1:5" ht="15.75" customHeight="1" x14ac:dyDescent="0.3">
      <c r="C31" s="45">
        <v>253.67</v>
      </c>
      <c r="D31" s="38">
        <f t="shared" si="0"/>
        <v>8.1131509348106971E-3</v>
      </c>
      <c r="E31" s="3"/>
    </row>
    <row r="32" spans="1:5" ht="15.75" customHeight="1" x14ac:dyDescent="0.3">
      <c r="C32" s="45">
        <v>253</v>
      </c>
      <c r="D32" s="38">
        <f t="shared" si="0"/>
        <v>5.4504954724922897E-3</v>
      </c>
      <c r="E32" s="3"/>
    </row>
    <row r="33" spans="1:7" ht="15.75" customHeight="1" x14ac:dyDescent="0.3">
      <c r="C33" s="45">
        <v>243.77</v>
      </c>
      <c r="D33" s="38">
        <f t="shared" si="0"/>
        <v>-3.123056410541717E-2</v>
      </c>
      <c r="E33" s="3"/>
    </row>
    <row r="34" spans="1:7" ht="15.75" customHeight="1" x14ac:dyDescent="0.3">
      <c r="C34" s="45">
        <v>252.08</v>
      </c>
      <c r="D34" s="38">
        <f t="shared" si="0"/>
        <v>1.7943118525923672E-3</v>
      </c>
      <c r="E34" s="3"/>
    </row>
    <row r="35" spans="1:7" ht="15.75" customHeight="1" x14ac:dyDescent="0.3">
      <c r="C35" s="45">
        <v>245.4</v>
      </c>
      <c r="D35" s="38">
        <f t="shared" si="0"/>
        <v>-2.4752760517985715E-2</v>
      </c>
      <c r="E35" s="3"/>
    </row>
    <row r="36" spans="1:7" ht="15.75" customHeight="1" x14ac:dyDescent="0.3">
      <c r="C36" s="45">
        <v>250.89</v>
      </c>
      <c r="D36" s="38">
        <f t="shared" si="0"/>
        <v>-2.934882177495744E-3</v>
      </c>
      <c r="E36" s="3"/>
    </row>
    <row r="37" spans="1:7" ht="15.75" customHeight="1" x14ac:dyDescent="0.3">
      <c r="C37" s="45">
        <v>260.06</v>
      </c>
      <c r="D37" s="38">
        <f t="shared" si="0"/>
        <v>3.3507730642594255E-2</v>
      </c>
      <c r="E37" s="3"/>
    </row>
    <row r="38" spans="1:7" ht="15.75" customHeight="1" x14ac:dyDescent="0.3">
      <c r="C38" s="45">
        <v>253.39</v>
      </c>
      <c r="D38" s="38">
        <f t="shared" si="0"/>
        <v>7.0003993983193975E-3</v>
      </c>
      <c r="E38" s="3"/>
    </row>
    <row r="39" spans="1:7" ht="15.75" customHeight="1" x14ac:dyDescent="0.3">
      <c r="C39" s="45">
        <v>249.02</v>
      </c>
      <c r="D39" s="38">
        <f t="shared" si="0"/>
        <v>-1.0366472796205374E-2</v>
      </c>
      <c r="E39" s="3"/>
    </row>
    <row r="40" spans="1:7" ht="15.75" customHeight="1" x14ac:dyDescent="0.3">
      <c r="C40" s="45">
        <v>250.98</v>
      </c>
      <c r="D40" s="38">
        <f t="shared" si="0"/>
        <v>-2.5772120407663852E-3</v>
      </c>
      <c r="E40" s="3"/>
    </row>
    <row r="41" spans="1:7" ht="15.75" customHeight="1" x14ac:dyDescent="0.3">
      <c r="C41" s="45">
        <v>252.5</v>
      </c>
      <c r="D41" s="38">
        <f t="shared" si="0"/>
        <v>3.4634391573292612E-3</v>
      </c>
      <c r="E41" s="3"/>
    </row>
    <row r="42" spans="1:7" ht="15.75" customHeight="1" x14ac:dyDescent="0.3">
      <c r="C42" s="45">
        <v>249.96</v>
      </c>
      <c r="D42" s="38">
        <f t="shared" si="0"/>
        <v>-6.6308069236988903E-3</v>
      </c>
      <c r="E42" s="3"/>
    </row>
    <row r="43" spans="1:7" ht="16.5" customHeight="1" x14ac:dyDescent="0.3">
      <c r="C43" s="46">
        <v>252.41</v>
      </c>
      <c r="D43" s="39">
        <f t="shared" si="0"/>
        <v>3.1057690205999024E-3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5032.57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251.62849999999997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02">
        <f>C46</f>
        <v>251.62849999999997</v>
      </c>
      <c r="C49" s="43">
        <f>-IF(C46&lt;=80,10%,IF(C46&lt;250,7.5%,5%))</f>
        <v>-0.05</v>
      </c>
      <c r="D49" s="31">
        <f>IF(C46&lt;=80,C46*0.9,IF(C46&lt;250,C46*0.925,C46*0.95))</f>
        <v>239.04707499999998</v>
      </c>
    </row>
    <row r="50" spans="1:6" ht="17.25" customHeight="1" x14ac:dyDescent="0.3">
      <c r="B50" s="503"/>
      <c r="C50" s="44">
        <f>IF(C46&lt;=80, 10%, IF(C46&lt;250, 7.5%, 5%))</f>
        <v>0.05</v>
      </c>
      <c r="D50" s="31">
        <f>IF(C46&lt;=80, C46*1.1, IF(C46&lt;250, C46*1.075, C46*1.05))</f>
        <v>264.209925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Lamivudine</vt:lpstr>
      <vt:lpstr>Abacavir</vt:lpstr>
      <vt:lpstr>sst lamivudine</vt:lpstr>
      <vt:lpstr>sst abacavir</vt:lpstr>
      <vt:lpstr>Uniformity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Kwena</cp:lastModifiedBy>
  <cp:lastPrinted>2016-12-15T13:04:39Z</cp:lastPrinted>
  <dcterms:created xsi:type="dcterms:W3CDTF">2005-07-05T10:19:27Z</dcterms:created>
  <dcterms:modified xsi:type="dcterms:W3CDTF">2017-06-29T08:54:33Z</dcterms:modified>
  <cp:category/>
</cp:coreProperties>
</file>