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20730" windowHeight="11685" activeTab="4"/>
  </bookViews>
  <sheets>
    <sheet name="Uniformity" sheetId="2" r:id="rId1"/>
    <sheet name="SST Lam" sheetId="7" r:id="rId2"/>
    <sheet name="SST Zid" sheetId="8" r:id="rId3"/>
    <sheet name="Lamivudine" sheetId="5" r:id="rId4"/>
    <sheet name="Zidovudine" sheetId="6" r:id="rId5"/>
  </sheets>
  <definedNames>
    <definedName name="_xlnm.Print_Area" localSheetId="3">Lamivudine!$A$1:$I$130</definedName>
    <definedName name="_xlnm.Print_Area" localSheetId="1">'SST Lam'!$A$1:$G$30</definedName>
    <definedName name="_xlnm.Print_Area" localSheetId="2">'SST Zid'!$A$1:$G$31</definedName>
    <definedName name="_xlnm.Print_Area" localSheetId="0">Uniformity!$A$1:$F$54</definedName>
    <definedName name="_xlnm.Print_Area" localSheetId="4">Zidovudine!$A$1:$I$130</definedName>
  </definedNames>
  <calcPr calcId="144525"/>
</workbook>
</file>

<file path=xl/calcChain.xml><?xml version="1.0" encoding="utf-8"?>
<calcChain xmlns="http://schemas.openxmlformats.org/spreadsheetml/2006/main">
  <c r="B19" i="8" l="1"/>
  <c r="E17" i="8"/>
  <c r="D17" i="8"/>
  <c r="C17" i="8"/>
  <c r="B17" i="8"/>
  <c r="B18" i="8" s="1"/>
  <c r="B8" i="8"/>
  <c r="B19" i="7"/>
  <c r="E17" i="7"/>
  <c r="D17" i="7"/>
  <c r="C17" i="7"/>
  <c r="B17" i="7"/>
  <c r="B18" i="7" s="1"/>
  <c r="B8" i="7"/>
  <c r="D60" i="6" l="1"/>
  <c r="B57" i="5" l="1"/>
  <c r="C124" i="6"/>
  <c r="B116" i="6"/>
  <c r="D100" i="6" s="1"/>
  <c r="D101" i="6" s="1"/>
  <c r="B98" i="6"/>
  <c r="F96" i="6"/>
  <c r="D96" i="6"/>
  <c r="I92" i="6" s="1"/>
  <c r="F95" i="6"/>
  <c r="D95" i="6"/>
  <c r="G94" i="6"/>
  <c r="E94" i="6"/>
  <c r="E91" i="6"/>
  <c r="B87" i="6"/>
  <c r="D97" i="6" s="1"/>
  <c r="B81" i="6"/>
  <c r="B83" i="6" s="1"/>
  <c r="B80" i="6"/>
  <c r="B79" i="6"/>
  <c r="C76" i="6"/>
  <c r="H71" i="6"/>
  <c r="G71" i="6"/>
  <c r="D68" i="6"/>
  <c r="B68" i="6"/>
  <c r="H67" i="6"/>
  <c r="G67" i="6"/>
  <c r="D64" i="6"/>
  <c r="H63" i="6"/>
  <c r="G63" i="6"/>
  <c r="C56" i="6"/>
  <c r="B55" i="6"/>
  <c r="B45" i="6"/>
  <c r="D48" i="6" s="1"/>
  <c r="F44" i="6"/>
  <c r="F45" i="6" s="1"/>
  <c r="F46" i="6" s="1"/>
  <c r="D44" i="6"/>
  <c r="D45" i="6" s="1"/>
  <c r="D46" i="6" s="1"/>
  <c r="F42" i="6"/>
  <c r="I39" i="6" s="1"/>
  <c r="D42" i="6"/>
  <c r="G41" i="6"/>
  <c r="E41" i="6"/>
  <c r="E38" i="6"/>
  <c r="B34" i="6"/>
  <c r="B30" i="6"/>
  <c r="C124" i="5"/>
  <c r="B116" i="5"/>
  <c r="D100" i="5"/>
  <c r="D101" i="5" s="1"/>
  <c r="B98" i="5"/>
  <c r="F96" i="5"/>
  <c r="I92" i="5" s="1"/>
  <c r="D96" i="5"/>
  <c r="F95" i="5"/>
  <c r="D95" i="5"/>
  <c r="G94" i="5"/>
  <c r="E94" i="5"/>
  <c r="E91" i="5"/>
  <c r="B87" i="5"/>
  <c r="D97" i="5" s="1"/>
  <c r="D98" i="5" s="1"/>
  <c r="D99" i="5" s="1"/>
  <c r="B83" i="5"/>
  <c r="B81" i="5"/>
  <c r="B80" i="5"/>
  <c r="B79" i="5"/>
  <c r="C76" i="5"/>
  <c r="H71" i="5"/>
  <c r="G71" i="5"/>
  <c r="B68" i="5"/>
  <c r="B69" i="5" s="1"/>
  <c r="H67" i="5"/>
  <c r="G67" i="5"/>
  <c r="H63" i="5"/>
  <c r="G63" i="5"/>
  <c r="B57" i="6"/>
  <c r="C56" i="5"/>
  <c r="B55" i="5"/>
  <c r="D48" i="5"/>
  <c r="B45" i="5"/>
  <c r="F42" i="5"/>
  <c r="D42" i="5"/>
  <c r="I39" i="5" s="1"/>
  <c r="G41" i="5"/>
  <c r="E41" i="5"/>
  <c r="E38" i="5"/>
  <c r="B34" i="5"/>
  <c r="F44" i="5" s="1"/>
  <c r="F45" i="5" s="1"/>
  <c r="B30" i="5"/>
  <c r="D50" i="2"/>
  <c r="C46" i="2"/>
  <c r="D43" i="2" s="1"/>
  <c r="C45" i="2"/>
  <c r="D42" i="2"/>
  <c r="D36" i="2"/>
  <c r="D34" i="2"/>
  <c r="D28" i="2"/>
  <c r="D26" i="2"/>
  <c r="C19" i="2"/>
  <c r="G39" i="6" l="1"/>
  <c r="G40" i="6"/>
  <c r="E40" i="6"/>
  <c r="E39" i="6"/>
  <c r="D49" i="6"/>
  <c r="G38" i="6"/>
  <c r="G42" i="6" s="1"/>
  <c r="E42" i="6"/>
  <c r="B69" i="6"/>
  <c r="D98" i="6"/>
  <c r="D99" i="6" s="1"/>
  <c r="E93" i="5"/>
  <c r="D102" i="5"/>
  <c r="E92" i="5"/>
  <c r="E95" i="5" s="1"/>
  <c r="G91" i="5"/>
  <c r="G93" i="5"/>
  <c r="E93" i="6"/>
  <c r="G92" i="6"/>
  <c r="E92" i="6"/>
  <c r="D102" i="6"/>
  <c r="G38" i="5"/>
  <c r="G42" i="5" s="1"/>
  <c r="F46" i="5"/>
  <c r="G39" i="5"/>
  <c r="G40" i="5"/>
  <c r="E95" i="6"/>
  <c r="D44" i="5"/>
  <c r="D45" i="5" s="1"/>
  <c r="D49" i="5"/>
  <c r="F97" i="6"/>
  <c r="F98" i="6" s="1"/>
  <c r="F99" i="6" s="1"/>
  <c r="F97" i="5"/>
  <c r="F98" i="5" s="1"/>
  <c r="F99" i="5" s="1"/>
  <c r="D29" i="2"/>
  <c r="B49" i="2"/>
  <c r="D31" i="2"/>
  <c r="D39" i="2"/>
  <c r="C49" i="2"/>
  <c r="D30" i="2"/>
  <c r="D24" i="2"/>
  <c r="D32" i="2"/>
  <c r="D40" i="2"/>
  <c r="D49" i="2"/>
  <c r="D37" i="2"/>
  <c r="D38" i="2"/>
  <c r="D25" i="2"/>
  <c r="D33" i="2"/>
  <c r="D41" i="2"/>
  <c r="C50" i="2"/>
  <c r="D27" i="2"/>
  <c r="D35" i="2"/>
  <c r="D46" i="5" l="1"/>
  <c r="E39" i="5"/>
  <c r="G91" i="6"/>
  <c r="G92" i="5"/>
  <c r="D105" i="5" s="1"/>
  <c r="G95" i="5"/>
  <c r="D52" i="6"/>
  <c r="D103" i="5"/>
  <c r="G93" i="6"/>
  <c r="D105" i="6" s="1"/>
  <c r="E40" i="5"/>
  <c r="D50" i="6"/>
  <c r="D103" i="6" l="1"/>
  <c r="E112" i="5"/>
  <c r="F112" i="5" s="1"/>
  <c r="E108" i="5"/>
  <c r="E109" i="5"/>
  <c r="F109" i="5" s="1"/>
  <c r="E111" i="5"/>
  <c r="F111" i="5" s="1"/>
  <c r="D104" i="5"/>
  <c r="E110" i="5"/>
  <c r="F110" i="5" s="1"/>
  <c r="E113" i="5"/>
  <c r="F113" i="5" s="1"/>
  <c r="G69" i="6"/>
  <c r="H69" i="6" s="1"/>
  <c r="D51" i="6"/>
  <c r="G64" i="6"/>
  <c r="H64" i="6" s="1"/>
  <c r="G66" i="6"/>
  <c r="H66" i="6" s="1"/>
  <c r="G62" i="6"/>
  <c r="H62" i="6" s="1"/>
  <c r="G68" i="6"/>
  <c r="H68" i="6" s="1"/>
  <c r="G65" i="6"/>
  <c r="H65" i="6" s="1"/>
  <c r="G61" i="6"/>
  <c r="H61" i="6" s="1"/>
  <c r="G70" i="6"/>
  <c r="H70" i="6" s="1"/>
  <c r="G60" i="6"/>
  <c r="G95" i="6"/>
  <c r="E42" i="5"/>
  <c r="D50" i="5"/>
  <c r="D52" i="5"/>
  <c r="G69" i="5" l="1"/>
  <c r="H69" i="5" s="1"/>
  <c r="G66" i="5"/>
  <c r="H66" i="5" s="1"/>
  <c r="G62" i="5"/>
  <c r="H62" i="5" s="1"/>
  <c r="D51" i="5"/>
  <c r="G70" i="5"/>
  <c r="H70" i="5" s="1"/>
  <c r="G65" i="5"/>
  <c r="H65" i="5" s="1"/>
  <c r="G61" i="5"/>
  <c r="H61" i="5" s="1"/>
  <c r="G64" i="5"/>
  <c r="H64" i="5" s="1"/>
  <c r="G60" i="5"/>
  <c r="G68" i="5"/>
  <c r="H68" i="5" s="1"/>
  <c r="E117" i="5"/>
  <c r="F108" i="5"/>
  <c r="E115" i="5"/>
  <c r="E116" i="5" s="1"/>
  <c r="E119" i="5"/>
  <c r="E120" i="5"/>
  <c r="H60" i="6"/>
  <c r="G74" i="6"/>
  <c r="G72" i="6"/>
  <c r="G73" i="6" s="1"/>
  <c r="E113" i="6"/>
  <c r="F113" i="6" s="1"/>
  <c r="E109" i="6"/>
  <c r="F109" i="6" s="1"/>
  <c r="E112" i="6"/>
  <c r="F112" i="6" s="1"/>
  <c r="E108" i="6"/>
  <c r="E111" i="6"/>
  <c r="F111" i="6" s="1"/>
  <c r="E110" i="6"/>
  <c r="F110" i="6" s="1"/>
  <c r="D104" i="6"/>
  <c r="E115" i="6" l="1"/>
  <c r="E116" i="6" s="1"/>
  <c r="E119" i="6"/>
  <c r="E117" i="6"/>
  <c r="F108" i="6"/>
  <c r="E120" i="6"/>
  <c r="H74" i="6"/>
  <c r="H72" i="6"/>
  <c r="D125" i="5"/>
  <c r="F117" i="5"/>
  <c r="F125" i="5"/>
  <c r="F120" i="5"/>
  <c r="F115" i="5"/>
  <c r="F119" i="5"/>
  <c r="G72" i="5"/>
  <c r="G73" i="5" s="1"/>
  <c r="G74" i="5"/>
  <c r="H60" i="5"/>
  <c r="G124" i="5" l="1"/>
  <c r="F116" i="5"/>
  <c r="H72" i="5"/>
  <c r="H74" i="5"/>
  <c r="H73" i="6"/>
  <c r="G76" i="6"/>
  <c r="F125" i="6"/>
  <c r="F117" i="6"/>
  <c r="F115" i="6"/>
  <c r="D125" i="6"/>
  <c r="F119" i="6"/>
  <c r="F120" i="6"/>
  <c r="G124" i="6" l="1"/>
  <c r="F116" i="6"/>
  <c r="H73" i="5"/>
  <c r="G76" i="5"/>
</calcChain>
</file>

<file path=xl/sharedStrings.xml><?xml version="1.0" encoding="utf-8"?>
<sst xmlns="http://schemas.openxmlformats.org/spreadsheetml/2006/main" count="417" uniqueCount="143">
  <si>
    <t>Analysis Data</t>
  </si>
  <si>
    <t>Reference Substance:</t>
  </si>
  <si>
    <t>LAMIVUDINE 150MG &amp; ZIDOVUDINE 300MG</t>
  </si>
  <si>
    <t>% age Purity:</t>
  </si>
  <si>
    <t>NDQB201612276</t>
  </si>
  <si>
    <t xml:space="preserve">LAMIVUDINE  &amp; ZIDOVUDINE </t>
  </si>
  <si>
    <t>LAMIVUDINE 150mg &amp; ZIDOVUDINE 300mg</t>
  </si>
  <si>
    <t>2016-12-15 09:27:38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</si>
  <si>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</si>
  <si>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</si>
  <si>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</si>
  <si>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</si>
  <si>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</si>
  <si>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</si>
  <si>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</si>
  <si>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</si>
  <si>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</si>
  <si>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</si>
  <si>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</si>
  <si>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</si>
  <si>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</si>
  <si>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</si>
  <si>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</si>
  <si>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</si>
  <si>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</si>
  <si>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</si>
  <si>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</si>
  <si>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</si>
  <si>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</si>
  <si>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</si>
  <si>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</si>
  <si>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</si>
  <si>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</si>
  <si>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</si>
  <si>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</si>
  <si>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</si>
  <si>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</si>
  <si>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</si>
  <si>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</si>
  <si>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</si>
  <si>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</si>
  <si>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</si>
  <si>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</si>
  <si>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</si>
  <si>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</si>
  <si>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</si>
  <si>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</si>
  <si>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</si>
  <si>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</si>
  <si>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</si>
  <si>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</si>
  <si>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</si>
  <si>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</si>
  <si>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</si>
  <si>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</si>
  <si>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</si>
  <si>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</si>
  <si>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</si>
  <si>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</si>
  <si>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</si>
  <si>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</si>
  <si>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</si>
  <si>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</si>
  <si>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</si>
  <si>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</si>
  <si>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</si>
  <si>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</si>
  <si>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</si>
  <si>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</si>
  <si>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</si>
  <si>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</si>
  <si>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</si>
  <si>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</si>
  <si>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</si>
  <si>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</si>
  <si>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</si>
  <si>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</si>
  <si>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</si>
  <si>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</si>
  <si>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</si>
  <si>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</si>
  <si>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</si>
  <si>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</si>
  <si>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</si>
  <si>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</si>
  <si>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</si>
  <si>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</si>
  <si>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</si>
  <si>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</si>
  <si>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</si>
  <si>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</si>
  <si>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</si>
  <si>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</si>
  <si>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</si>
  <si>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</si>
  <si>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</si>
  <si>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</si>
  <si>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</si>
  <si>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</si>
  <si>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</si>
  <si>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</si>
  <si>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</si>
  <si>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</si>
  <si>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</si>
  <si>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</si>
  <si>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</si>
  <si>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</si>
  <si>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</si>
  <si>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</si>
  <si>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</si>
  <si>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</si>
  <si>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</si>
  <si>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</si>
  <si>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</si>
  <si>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LAMIVUDINE 150 MG &amp; ZIDOVUDINE 300 MG TABLETS </t>
  </si>
  <si>
    <t>LAMIVUDINE</t>
  </si>
  <si>
    <t>Each film coated tablet contains: Lamivudine USP 150 mg , Nevirapine 200mg and Zidovudine USP 300 mg.</t>
  </si>
  <si>
    <t>Lamivudine</t>
  </si>
  <si>
    <t>L42 3</t>
  </si>
  <si>
    <t>Each film coated tablet contains: Lamivudine USP 150 mg and Zidovudine USP 300 mg.</t>
  </si>
  <si>
    <t>2016-12-15 11:25:05</t>
  </si>
  <si>
    <t>Zidovudine</t>
  </si>
  <si>
    <t>USP</t>
  </si>
  <si>
    <t>HPLC System Suitability Report</t>
  </si>
  <si>
    <t>Assay &amp; Dissolution</t>
  </si>
  <si>
    <t>Sample(s)</t>
  </si>
  <si>
    <t>LAMIVUDINE, NEVIRAPINE &amp; ZIDOVUDINE TABS</t>
  </si>
  <si>
    <t xml:space="preserve">Lamivudine  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</si>
  <si>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</si>
  <si>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</si>
  <si>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</si>
  <si>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</si>
  <si>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</si>
  <si>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</si>
  <si>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</si>
  <si>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</si>
  <si>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</si>
  <si>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</si>
  <si>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</si>
  <si>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</si>
  <si>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</si>
  <si>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Bugigi</t>
  </si>
  <si>
    <t>S. Mwangi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</si>
</sst>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24" fillId="2" borderId="0"/>
    <xf numFmtId="0" fontId="24" fillId="2" borderId="0"/>
    <xf numFmtId="0" fontId="24" fillId="2" borderId="0"/>
    <xf numFmtId="0" fontId="25" fillId="2" borderId="0"/>
  </cellStyleXfs>
  <cellXfs count="514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3" xfId="0" applyFont="1" applyFill="1" applyBorder="1"/>
    <xf numFmtId="0" fontId="6" fillId="2" borderId="0" xfId="0" applyFont="1" applyFill="1" applyAlignment="1">
      <alignment horizontal="center"/>
    </xf>
    <xf numFmtId="10" fontId="6" fillId="2" borderId="3" xfId="0" applyNumberFormat="1" applyFont="1" applyFill="1" applyBorder="1"/>
    <xf numFmtId="0" fontId="8" fillId="2" borderId="0" xfId="0" applyFont="1" applyFill="1"/>
    <xf numFmtId="0" fontId="5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2" xfId="0" applyFont="1" applyFill="1" applyBorder="1"/>
    <xf numFmtId="0" fontId="6" fillId="2" borderId="0" xfId="0" applyFont="1" applyFill="1"/>
    <xf numFmtId="0" fontId="6" fillId="2" borderId="2" xfId="0" applyFont="1" applyFill="1" applyBorder="1"/>
    <xf numFmtId="0" fontId="5" fillId="2" borderId="5" xfId="0" applyFont="1" applyFill="1" applyBorder="1"/>
    <xf numFmtId="0" fontId="5" fillId="2" borderId="0" xfId="0" applyFont="1" applyFill="1"/>
    <xf numFmtId="0" fontId="6" fillId="2" borderId="5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right" vertical="center"/>
    </xf>
    <xf numFmtId="166" fontId="6" fillId="2" borderId="6" xfId="0" applyNumberFormat="1" applyFont="1" applyFill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wrapText="1"/>
    </xf>
    <xf numFmtId="164" fontId="5" fillId="2" borderId="6" xfId="0" applyNumberFormat="1" applyFont="1" applyFill="1" applyBorder="1" applyAlignment="1">
      <alignment horizontal="center" wrapText="1"/>
    </xf>
    <xf numFmtId="10" fontId="6" fillId="2" borderId="7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6" xfId="0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center"/>
    </xf>
    <xf numFmtId="2" fontId="6" fillId="3" borderId="8" xfId="0" applyNumberFormat="1" applyFont="1" applyFill="1" applyBorder="1" applyProtection="1">
      <protection locked="0"/>
    </xf>
    <xf numFmtId="2" fontId="6" fillId="3" borderId="9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10" fillId="2" borderId="0" xfId="1" applyFont="1" applyFill="1"/>
    <xf numFmtId="0" fontId="24" fillId="2" borderId="0" xfId="1" applyFill="1"/>
    <xf numFmtId="0" fontId="11" fillId="2" borderId="0" xfId="1" applyFont="1" applyFill="1"/>
    <xf numFmtId="0" fontId="12" fillId="2" borderId="0" xfId="1" applyFont="1" applyFill="1" applyAlignment="1" applyProtection="1">
      <alignment horizontal="right"/>
      <protection locked="0"/>
    </xf>
    <xf numFmtId="0" fontId="12" fillId="2" borderId="0" xfId="1" applyFont="1" applyFill="1" applyAlignment="1" applyProtection="1">
      <alignment horizontal="left"/>
      <protection locked="0"/>
    </xf>
    <xf numFmtId="0" fontId="13" fillId="2" borderId="0" xfId="1" applyFont="1" applyFill="1"/>
    <xf numFmtId="0" fontId="13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Protection="1">
      <protection locked="0"/>
    </xf>
    <xf numFmtId="168" fontId="13" fillId="3" borderId="0" xfId="1" applyNumberFormat="1" applyFont="1" applyFill="1" applyAlignment="1" applyProtection="1">
      <alignment horizontal="center"/>
      <protection locked="0"/>
    </xf>
    <xf numFmtId="169" fontId="10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1" fillId="2" borderId="0" xfId="1" applyFont="1" applyFill="1" applyAlignment="1">
      <alignment horizontal="right"/>
    </xf>
    <xf numFmtId="0" fontId="10" fillId="2" borderId="0" xfId="1" applyFont="1" applyFill="1" applyAlignment="1">
      <alignment horizontal="right"/>
    </xf>
    <xf numFmtId="0" fontId="12" fillId="3" borderId="0" xfId="1" applyFont="1" applyFill="1" applyAlignment="1" applyProtection="1">
      <alignment horizontal="center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4" fillId="2" borderId="0" xfId="1" applyFont="1" applyFill="1" applyAlignment="1">
      <alignment vertical="center" wrapText="1"/>
    </xf>
    <xf numFmtId="0" fontId="11" fillId="2" borderId="0" xfId="1" applyFont="1" applyFill="1" applyAlignment="1">
      <alignment horizontal="center"/>
    </xf>
    <xf numFmtId="0" fontId="15" fillId="2" borderId="0" xfId="1" applyFont="1" applyFill="1"/>
    <xf numFmtId="0" fontId="16" fillId="2" borderId="0" xfId="1" applyFont="1" applyFill="1"/>
    <xf numFmtId="2" fontId="12" fillId="3" borderId="0" xfId="1" applyNumberFormat="1" applyFont="1" applyFill="1" applyAlignment="1" applyProtection="1">
      <alignment horizontal="center"/>
      <protection locked="0"/>
    </xf>
    <xf numFmtId="0" fontId="11" fillId="2" borderId="0" xfId="1" applyFont="1" applyFill="1" applyAlignment="1">
      <alignment vertical="center" wrapText="1"/>
    </xf>
    <xf numFmtId="0" fontId="17" fillId="2" borderId="0" xfId="1" applyFont="1" applyFill="1"/>
    <xf numFmtId="2" fontId="11" fillId="2" borderId="0" xfId="1" applyNumberFormat="1" applyFont="1" applyFill="1" applyAlignment="1">
      <alignment horizontal="center"/>
    </xf>
    <xf numFmtId="0" fontId="18" fillId="2" borderId="0" xfId="1" applyFont="1" applyFill="1" applyAlignment="1">
      <alignment horizontal="left" vertical="center" wrapText="1"/>
    </xf>
    <xf numFmtId="170" fontId="11" fillId="2" borderId="0" xfId="1" applyNumberFormat="1" applyFont="1" applyFill="1" applyAlignment="1">
      <alignment horizontal="center"/>
    </xf>
    <xf numFmtId="0" fontId="10" fillId="2" borderId="15" xfId="1" applyFont="1" applyFill="1" applyBorder="1" applyAlignment="1">
      <alignment horizontal="right"/>
    </xf>
    <xf numFmtId="0" fontId="12" fillId="3" borderId="16" xfId="1" applyFont="1" applyFill="1" applyBorder="1" applyAlignment="1" applyProtection="1">
      <alignment horizontal="center"/>
      <protection locked="0"/>
    </xf>
    <xf numFmtId="0" fontId="10" fillId="2" borderId="17" xfId="1" applyFont="1" applyFill="1" applyBorder="1" applyAlignment="1">
      <alignment horizontal="right"/>
    </xf>
    <xf numFmtId="0" fontId="12" fillId="3" borderId="18" xfId="1" applyFont="1" applyFill="1" applyBorder="1" applyAlignment="1" applyProtection="1">
      <alignment horizontal="center"/>
      <protection locked="0"/>
    </xf>
    <xf numFmtId="0" fontId="11" fillId="2" borderId="16" xfId="1" applyFont="1" applyFill="1" applyBorder="1" applyAlignment="1">
      <alignment horizontal="center"/>
    </xf>
    <xf numFmtId="0" fontId="11" fillId="2" borderId="19" xfId="1" applyFont="1" applyFill="1" applyBorder="1" applyAlignment="1">
      <alignment horizontal="center"/>
    </xf>
    <xf numFmtId="0" fontId="11" fillId="2" borderId="20" xfId="1" applyFont="1" applyFill="1" applyBorder="1" applyAlignment="1">
      <alignment horizontal="center"/>
    </xf>
    <xf numFmtId="0" fontId="11" fillId="2" borderId="21" xfId="1" applyFont="1" applyFill="1" applyBorder="1" applyAlignment="1">
      <alignment horizontal="center"/>
    </xf>
    <xf numFmtId="0" fontId="11" fillId="2" borderId="6" xfId="1" applyFont="1" applyFill="1" applyBorder="1" applyAlignment="1">
      <alignment horizontal="center"/>
    </xf>
    <xf numFmtId="0" fontId="10" fillId="2" borderId="22" xfId="1" applyFont="1" applyFill="1" applyBorder="1" applyAlignment="1">
      <alignment horizontal="center"/>
    </xf>
    <xf numFmtId="0" fontId="12" fillId="3" borderId="23" xfId="1" applyFont="1" applyFill="1" applyBorder="1" applyAlignment="1" applyProtection="1">
      <alignment horizontal="center"/>
      <protection locked="0"/>
    </xf>
    <xf numFmtId="171" fontId="10" fillId="2" borderId="20" xfId="1" applyNumberFormat="1" applyFont="1" applyFill="1" applyBorder="1" applyAlignment="1">
      <alignment horizontal="center"/>
    </xf>
    <xf numFmtId="171" fontId="10" fillId="2" borderId="24" xfId="1" applyNumberFormat="1" applyFont="1" applyFill="1" applyBorder="1" applyAlignment="1">
      <alignment horizontal="center"/>
    </xf>
    <xf numFmtId="0" fontId="17" fillId="2" borderId="7" xfId="1" applyFont="1" applyFill="1" applyBorder="1"/>
    <xf numFmtId="0" fontId="10" fillId="2" borderId="18" xfId="1" applyFont="1" applyFill="1" applyBorder="1" applyAlignment="1">
      <alignment horizontal="center"/>
    </xf>
    <xf numFmtId="0" fontId="12" fillId="3" borderId="17" xfId="1" applyFont="1" applyFill="1" applyBorder="1" applyAlignment="1" applyProtection="1">
      <alignment horizontal="center"/>
      <protection locked="0"/>
    </xf>
    <xf numFmtId="171" fontId="10" fillId="2" borderId="25" xfId="1" applyNumberFormat="1" applyFont="1" applyFill="1" applyBorder="1" applyAlignment="1">
      <alignment horizontal="center"/>
    </xf>
    <xf numFmtId="171" fontId="10" fillId="2" borderId="26" xfId="1" applyNumberFormat="1" applyFont="1" applyFill="1" applyBorder="1" applyAlignment="1">
      <alignment horizontal="center"/>
    </xf>
    <xf numFmtId="0" fontId="10" fillId="2" borderId="27" xfId="1" applyFont="1" applyFill="1" applyBorder="1" applyAlignment="1">
      <alignment horizontal="center"/>
    </xf>
    <xf numFmtId="0" fontId="12" fillId="3" borderId="28" xfId="1" applyFont="1" applyFill="1" applyBorder="1" applyAlignment="1" applyProtection="1">
      <alignment horizontal="center"/>
      <protection locked="0"/>
    </xf>
    <xf numFmtId="171" fontId="10" fillId="2" borderId="29" xfId="1" applyNumberFormat="1" applyFont="1" applyFill="1" applyBorder="1" applyAlignment="1">
      <alignment horizontal="center"/>
    </xf>
    <xf numFmtId="171" fontId="10" fillId="2" borderId="30" xfId="1" applyNumberFormat="1" applyFont="1" applyFill="1" applyBorder="1" applyAlignment="1">
      <alignment horizontal="center"/>
    </xf>
    <xf numFmtId="0" fontId="10" fillId="2" borderId="9" xfId="1" applyFont="1" applyFill="1" applyBorder="1"/>
    <xf numFmtId="0" fontId="10" fillId="2" borderId="18" xfId="1" applyFont="1" applyFill="1" applyBorder="1" applyAlignment="1">
      <alignment horizontal="right"/>
    </xf>
    <xf numFmtId="1" fontId="11" fillId="4" borderId="31" xfId="1" applyNumberFormat="1" applyFont="1" applyFill="1" applyBorder="1" applyAlignment="1">
      <alignment horizontal="center"/>
    </xf>
    <xf numFmtId="171" fontId="11" fillId="4" borderId="32" xfId="1" applyNumberFormat="1" applyFont="1" applyFill="1" applyBorder="1" applyAlignment="1">
      <alignment horizontal="center"/>
    </xf>
    <xf numFmtId="171" fontId="11" fillId="4" borderId="33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0" fillId="2" borderId="34" xfId="1" applyFont="1" applyFill="1" applyBorder="1" applyAlignment="1">
      <alignment horizontal="right"/>
    </xf>
    <xf numFmtId="0" fontId="12" fillId="3" borderId="10" xfId="1" applyFont="1" applyFill="1" applyBorder="1" applyAlignment="1" applyProtection="1">
      <alignment horizontal="center"/>
      <protection locked="0"/>
    </xf>
    <xf numFmtId="0" fontId="10" fillId="2" borderId="5" xfId="1" applyFont="1" applyFill="1" applyBorder="1" applyAlignment="1">
      <alignment horizontal="right"/>
    </xf>
    <xf numFmtId="2" fontId="10" fillId="4" borderId="35" xfId="1" applyNumberFormat="1" applyFont="1" applyFill="1" applyBorder="1" applyAlignment="1">
      <alignment horizontal="center"/>
    </xf>
    <xf numFmtId="0" fontId="10" fillId="2" borderId="0" xfId="1" applyFont="1" applyFill="1" applyAlignment="1">
      <alignment horizontal="center"/>
    </xf>
    <xf numFmtId="2" fontId="10" fillId="5" borderId="35" xfId="1" applyNumberFormat="1" applyFont="1" applyFill="1" applyBorder="1" applyAlignment="1">
      <alignment horizontal="center"/>
    </xf>
    <xf numFmtId="2" fontId="10" fillId="2" borderId="0" xfId="1" applyNumberFormat="1" applyFont="1" applyFill="1" applyAlignment="1">
      <alignment horizontal="center"/>
    </xf>
    <xf numFmtId="166" fontId="10" fillId="4" borderId="35" xfId="1" applyNumberFormat="1" applyFont="1" applyFill="1" applyBorder="1" applyAlignment="1">
      <alignment horizontal="center"/>
    </xf>
    <xf numFmtId="166" fontId="10" fillId="2" borderId="0" xfId="1" applyNumberFormat="1" applyFont="1" applyFill="1" applyAlignment="1">
      <alignment horizontal="center"/>
    </xf>
    <xf numFmtId="166" fontId="10" fillId="4" borderId="11" xfId="1" applyNumberFormat="1" applyFont="1" applyFill="1" applyBorder="1" applyAlignment="1">
      <alignment horizontal="center"/>
    </xf>
    <xf numFmtId="0" fontId="10" fillId="2" borderId="36" xfId="1" applyFont="1" applyFill="1" applyBorder="1" applyAlignment="1">
      <alignment horizontal="right"/>
    </xf>
    <xf numFmtId="166" fontId="12" fillId="3" borderId="35" xfId="1" applyNumberFormat="1" applyFont="1" applyFill="1" applyBorder="1" applyAlignment="1" applyProtection="1">
      <alignment horizontal="center"/>
      <protection locked="0"/>
    </xf>
    <xf numFmtId="166" fontId="10" fillId="2" borderId="0" xfId="1" applyNumberFormat="1" applyFont="1" applyFill="1"/>
    <xf numFmtId="0" fontId="10" fillId="2" borderId="23" xfId="1" applyFont="1" applyFill="1" applyBorder="1" applyAlignment="1">
      <alignment horizontal="right"/>
    </xf>
    <xf numFmtId="1" fontId="10" fillId="2" borderId="0" xfId="1" applyNumberFormat="1" applyFont="1" applyFill="1" applyAlignment="1">
      <alignment horizontal="center"/>
    </xf>
    <xf numFmtId="0" fontId="10" fillId="2" borderId="9" xfId="1" applyFont="1" applyFill="1" applyBorder="1" applyAlignment="1">
      <alignment horizontal="right"/>
    </xf>
    <xf numFmtId="2" fontId="10" fillId="4" borderId="9" xfId="1" applyNumberFormat="1" applyFont="1" applyFill="1" applyBorder="1" applyAlignment="1">
      <alignment horizontal="center"/>
    </xf>
    <xf numFmtId="171" fontId="11" fillId="5" borderId="7" xfId="1" applyNumberFormat="1" applyFont="1" applyFill="1" applyBorder="1" applyAlignment="1">
      <alignment horizontal="center"/>
    </xf>
    <xf numFmtId="171" fontId="10" fillId="2" borderId="0" xfId="1" applyNumberFormat="1" applyFont="1" applyFill="1" applyAlignment="1">
      <alignment horizontal="center"/>
    </xf>
    <xf numFmtId="10" fontId="10" fillId="4" borderId="35" xfId="1" applyNumberFormat="1" applyFont="1" applyFill="1" applyBorder="1" applyAlignment="1">
      <alignment horizontal="center"/>
    </xf>
    <xf numFmtId="0" fontId="10" fillId="2" borderId="37" xfId="1" applyFont="1" applyFill="1" applyBorder="1" applyAlignment="1">
      <alignment horizontal="right"/>
    </xf>
    <xf numFmtId="0" fontId="10" fillId="5" borderId="9" xfId="1" applyFont="1" applyFill="1" applyBorder="1" applyAlignment="1">
      <alignment horizontal="center"/>
    </xf>
    <xf numFmtId="0" fontId="3" fillId="2" borderId="0" xfId="1" applyFont="1" applyFill="1"/>
    <xf numFmtId="0" fontId="11" fillId="2" borderId="0" xfId="1" applyFont="1" applyFill="1" applyAlignment="1">
      <alignment horizontal="left"/>
    </xf>
    <xf numFmtId="0" fontId="10" fillId="2" borderId="0" xfId="1" applyFont="1" applyFill="1" applyAlignment="1">
      <alignment horizontal="left"/>
    </xf>
    <xf numFmtId="172" fontId="12" fillId="3" borderId="0" xfId="1" applyNumberFormat="1" applyFont="1" applyFill="1" applyAlignment="1" applyProtection="1">
      <alignment horizontal="center"/>
      <protection locked="0"/>
    </xf>
    <xf numFmtId="166" fontId="11" fillId="2" borderId="0" xfId="1" applyNumberFormat="1" applyFont="1" applyFill="1" applyAlignment="1" applyProtection="1">
      <alignment horizontal="center"/>
      <protection locked="0"/>
    </xf>
    <xf numFmtId="2" fontId="11" fillId="2" borderId="7" xfId="1" applyNumberFormat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0" fontId="10" fillId="2" borderId="7" xfId="1" applyFont="1" applyFill="1" applyBorder="1" applyAlignment="1">
      <alignment horizontal="center"/>
    </xf>
    <xf numFmtId="0" fontId="12" fillId="3" borderId="15" xfId="1" applyFont="1" applyFill="1" applyBorder="1" applyAlignment="1" applyProtection="1">
      <alignment horizontal="center"/>
      <protection locked="0"/>
    </xf>
    <xf numFmtId="166" fontId="10" fillId="2" borderId="15" xfId="1" applyNumberFormat="1" applyFont="1" applyFill="1" applyBorder="1" applyAlignment="1">
      <alignment horizontal="center"/>
    </xf>
    <xf numFmtId="173" fontId="10" fillId="2" borderId="7" xfId="1" applyNumberFormat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/>
    </xf>
    <xf numFmtId="166" fontId="10" fillId="2" borderId="17" xfId="1" applyNumberFormat="1" applyFont="1" applyFill="1" applyBorder="1" applyAlignment="1">
      <alignment horizontal="center"/>
    </xf>
    <xf numFmtId="173" fontId="10" fillId="2" borderId="8" xfId="1" applyNumberFormat="1" applyFont="1" applyFill="1" applyBorder="1" applyAlignment="1">
      <alignment horizontal="center" vertical="center"/>
    </xf>
    <xf numFmtId="1" fontId="12" fillId="3" borderId="17" xfId="1" applyNumberFormat="1" applyFont="1" applyFill="1" applyBorder="1" applyAlignment="1" applyProtection="1">
      <alignment horizontal="center"/>
      <protection locked="0"/>
    </xf>
    <xf numFmtId="0" fontId="10" fillId="2" borderId="9" xfId="1" applyFont="1" applyFill="1" applyBorder="1" applyAlignment="1">
      <alignment horizontal="center"/>
    </xf>
    <xf numFmtId="0" fontId="12" fillId="3" borderId="37" xfId="1" applyFont="1" applyFill="1" applyBorder="1" applyAlignment="1" applyProtection="1">
      <alignment horizontal="center"/>
      <protection locked="0"/>
    </xf>
    <xf numFmtId="166" fontId="10" fillId="2" borderId="37" xfId="1" applyNumberFormat="1" applyFont="1" applyFill="1" applyBorder="1" applyAlignment="1">
      <alignment horizontal="center"/>
    </xf>
    <xf numFmtId="173" fontId="10" fillId="2" borderId="9" xfId="1" applyNumberFormat="1" applyFont="1" applyFill="1" applyBorder="1" applyAlignment="1">
      <alignment horizontal="center" vertical="center"/>
    </xf>
    <xf numFmtId="0" fontId="13" fillId="2" borderId="18" xfId="1" applyFont="1" applyFill="1" applyBorder="1" applyAlignment="1">
      <alignment horizontal="center"/>
    </xf>
    <xf numFmtId="2" fontId="13" fillId="2" borderId="38" xfId="1" applyNumberFormat="1" applyFont="1" applyFill="1" applyBorder="1" applyAlignment="1">
      <alignment horizontal="center"/>
    </xf>
    <xf numFmtId="0" fontId="10" fillId="2" borderId="39" xfId="1" applyFont="1" applyFill="1" applyBorder="1" applyAlignment="1">
      <alignment horizontal="right"/>
    </xf>
    <xf numFmtId="2" fontId="12" fillId="5" borderId="27" xfId="1" applyNumberFormat="1" applyFont="1" applyFill="1" applyBorder="1" applyAlignment="1">
      <alignment horizontal="center"/>
    </xf>
    <xf numFmtId="173" fontId="12" fillId="5" borderId="27" xfId="1" applyNumberFormat="1" applyFont="1" applyFill="1" applyBorder="1" applyAlignment="1">
      <alignment horizontal="center"/>
    </xf>
    <xf numFmtId="0" fontId="10" fillId="2" borderId="35" xfId="1" applyFont="1" applyFill="1" applyBorder="1" applyAlignment="1">
      <alignment horizontal="right"/>
    </xf>
    <xf numFmtId="10" fontId="12" fillId="4" borderId="48" xfId="1" applyNumberFormat="1" applyFont="1" applyFill="1" applyBorder="1" applyAlignment="1">
      <alignment horizontal="center"/>
    </xf>
    <xf numFmtId="0" fontId="10" fillId="2" borderId="11" xfId="1" applyFont="1" applyFill="1" applyBorder="1" applyAlignment="1">
      <alignment horizontal="right"/>
    </xf>
    <xf numFmtId="0" fontId="12" fillId="5" borderId="40" xfId="1" applyFont="1" applyFill="1" applyBorder="1" applyAlignment="1">
      <alignment horizontal="center"/>
    </xf>
    <xf numFmtId="165" fontId="12" fillId="2" borderId="0" xfId="1" applyNumberFormat="1" applyFont="1" applyFill="1" applyAlignment="1">
      <alignment horizontal="center"/>
    </xf>
    <xf numFmtId="0" fontId="11" fillId="2" borderId="41" xfId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/>
    </xf>
    <xf numFmtId="0" fontId="11" fillId="2" borderId="24" xfId="1" applyFont="1" applyFill="1" applyBorder="1" applyAlignment="1">
      <alignment horizontal="center"/>
    </xf>
    <xf numFmtId="0" fontId="10" fillId="2" borderId="42" xfId="1" applyFont="1" applyFill="1" applyBorder="1" applyAlignment="1">
      <alignment horizontal="center"/>
    </xf>
    <xf numFmtId="0" fontId="10" fillId="2" borderId="2" xfId="1" applyFont="1" applyFill="1" applyBorder="1" applyAlignment="1">
      <alignment horizontal="center"/>
    </xf>
    <xf numFmtId="1" fontId="11" fillId="4" borderId="43" xfId="1" applyNumberFormat="1" applyFont="1" applyFill="1" applyBorder="1" applyAlignment="1">
      <alignment horizontal="center"/>
    </xf>
    <xf numFmtId="1" fontId="11" fillId="4" borderId="44" xfId="1" applyNumberFormat="1" applyFont="1" applyFill="1" applyBorder="1" applyAlignment="1">
      <alignment horizontal="center"/>
    </xf>
    <xf numFmtId="171" fontId="11" fillId="4" borderId="9" xfId="1" applyNumberFormat="1" applyFont="1" applyFill="1" applyBorder="1" applyAlignment="1">
      <alignment horizontal="center"/>
    </xf>
    <xf numFmtId="0" fontId="10" fillId="2" borderId="45" xfId="1" applyFont="1" applyFill="1" applyBorder="1" applyAlignment="1">
      <alignment horizontal="right"/>
    </xf>
    <xf numFmtId="0" fontId="12" fillId="3" borderId="46" xfId="1" applyFont="1" applyFill="1" applyBorder="1" applyAlignment="1" applyProtection="1">
      <alignment horizontal="center"/>
      <protection locked="0"/>
    </xf>
    <xf numFmtId="0" fontId="10" fillId="2" borderId="19" xfId="1" applyFont="1" applyFill="1" applyBorder="1" applyAlignment="1">
      <alignment horizontal="right"/>
    </xf>
    <xf numFmtId="2" fontId="10" fillId="4" borderId="21" xfId="1" applyNumberFormat="1" applyFont="1" applyFill="1" applyBorder="1" applyAlignment="1">
      <alignment horizontal="center"/>
    </xf>
    <xf numFmtId="2" fontId="10" fillId="5" borderId="21" xfId="1" applyNumberFormat="1" applyFont="1" applyFill="1" applyBorder="1" applyAlignment="1">
      <alignment horizontal="center"/>
    </xf>
    <xf numFmtId="166" fontId="10" fillId="4" borderId="21" xfId="1" applyNumberFormat="1" applyFont="1" applyFill="1" applyBorder="1" applyAlignment="1">
      <alignment horizontal="center"/>
    </xf>
    <xf numFmtId="166" fontId="10" fillId="5" borderId="21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0" fillId="2" borderId="47" xfId="1" applyFont="1" applyFill="1" applyBorder="1" applyAlignment="1">
      <alignment horizontal="right"/>
    </xf>
    <xf numFmtId="2" fontId="10" fillId="5" borderId="24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 wrapText="1"/>
    </xf>
    <xf numFmtId="0" fontId="10" fillId="2" borderId="10" xfId="1" applyFont="1" applyFill="1" applyBorder="1" applyAlignment="1">
      <alignment horizontal="right"/>
    </xf>
    <xf numFmtId="171" fontId="11" fillId="5" borderId="10" xfId="1" applyNumberFormat="1" applyFont="1" applyFill="1" applyBorder="1" applyAlignment="1">
      <alignment horizontal="center"/>
    </xf>
    <xf numFmtId="10" fontId="10" fillId="2" borderId="0" xfId="1" applyNumberFormat="1" applyFont="1" applyFill="1" applyAlignment="1">
      <alignment horizontal="center"/>
    </xf>
    <xf numFmtId="10" fontId="11" fillId="4" borderId="35" xfId="1" applyNumberFormat="1" applyFont="1" applyFill="1" applyBorder="1" applyAlignment="1">
      <alignment horizontal="center"/>
    </xf>
    <xf numFmtId="0" fontId="11" fillId="5" borderId="11" xfId="1" applyFont="1" applyFill="1" applyBorder="1" applyAlignment="1">
      <alignment horizontal="center"/>
    </xf>
    <xf numFmtId="0" fontId="11" fillId="2" borderId="16" xfId="1" applyFont="1" applyFill="1" applyBorder="1" applyAlignment="1">
      <alignment horizontal="center" wrapText="1"/>
    </xf>
    <xf numFmtId="1" fontId="12" fillId="3" borderId="7" xfId="1" applyNumberFormat="1" applyFont="1" applyFill="1" applyBorder="1" applyAlignment="1" applyProtection="1">
      <alignment horizontal="center"/>
      <protection locked="0"/>
    </xf>
    <xf numFmtId="166" fontId="10" fillId="2" borderId="7" xfId="1" applyNumberFormat="1" applyFont="1" applyFill="1" applyBorder="1" applyAlignment="1">
      <alignment horizontal="center"/>
    </xf>
    <xf numFmtId="173" fontId="10" fillId="2" borderId="16" xfId="1" applyNumberFormat="1" applyFont="1" applyFill="1" applyBorder="1" applyAlignment="1">
      <alignment horizontal="center"/>
    </xf>
    <xf numFmtId="1" fontId="12" fillId="3" borderId="8" xfId="1" applyNumberFormat="1" applyFont="1" applyFill="1" applyBorder="1" applyAlignment="1" applyProtection="1">
      <alignment horizontal="center"/>
      <protection locked="0"/>
    </xf>
    <xf numFmtId="166" fontId="10" fillId="2" borderId="8" xfId="1" applyNumberFormat="1" applyFont="1" applyFill="1" applyBorder="1" applyAlignment="1">
      <alignment horizontal="center"/>
    </xf>
    <xf numFmtId="173" fontId="10" fillId="2" borderId="18" xfId="1" applyNumberFormat="1" applyFont="1" applyFill="1" applyBorder="1" applyAlignment="1">
      <alignment horizontal="center"/>
    </xf>
    <xf numFmtId="1" fontId="12" fillId="3" borderId="9" xfId="1" applyNumberFormat="1" applyFont="1" applyFill="1" applyBorder="1" applyAlignment="1" applyProtection="1">
      <alignment horizontal="center"/>
      <protection locked="0"/>
    </xf>
    <xf numFmtId="166" fontId="10" fillId="2" borderId="9" xfId="1" applyNumberFormat="1" applyFont="1" applyFill="1" applyBorder="1" applyAlignment="1">
      <alignment horizontal="center"/>
    </xf>
    <xf numFmtId="173" fontId="10" fillId="2" borderId="38" xfId="1" applyNumberFormat="1" applyFont="1" applyFill="1" applyBorder="1" applyAlignment="1">
      <alignment horizontal="center"/>
    </xf>
    <xf numFmtId="0" fontId="10" fillId="2" borderId="17" xfId="1" applyFont="1" applyFill="1" applyBorder="1" applyAlignment="1">
      <alignment horizontal="center"/>
    </xf>
    <xf numFmtId="171" fontId="10" fillId="2" borderId="10" xfId="1" applyNumberFormat="1" applyFont="1" applyFill="1" applyBorder="1" applyAlignment="1">
      <alignment horizontal="right"/>
    </xf>
    <xf numFmtId="2" fontId="12" fillId="5" borderId="49" xfId="1" applyNumberFormat="1" applyFont="1" applyFill="1" applyBorder="1" applyAlignment="1">
      <alignment horizontal="center"/>
    </xf>
    <xf numFmtId="174" fontId="12" fillId="5" borderId="46" xfId="1" applyNumberFormat="1" applyFont="1" applyFill="1" applyBorder="1" applyAlignment="1">
      <alignment horizontal="center"/>
    </xf>
    <xf numFmtId="0" fontId="10" fillId="2" borderId="17" xfId="1" applyFont="1" applyFill="1" applyBorder="1"/>
    <xf numFmtId="0" fontId="10" fillId="2" borderId="8" xfId="1" applyFont="1" applyFill="1" applyBorder="1" applyAlignment="1">
      <alignment horizontal="right"/>
    </xf>
    <xf numFmtId="10" fontId="12" fillId="4" borderId="21" xfId="1" applyNumberFormat="1" applyFont="1" applyFill="1" applyBorder="1" applyAlignment="1">
      <alignment horizontal="center"/>
    </xf>
    <xf numFmtId="0" fontId="10" fillId="2" borderId="37" xfId="1" applyFont="1" applyFill="1" applyBorder="1"/>
    <xf numFmtId="0" fontId="12" fillId="5" borderId="22" xfId="1" applyFont="1" applyFill="1" applyBorder="1" applyAlignment="1">
      <alignment horizontal="center"/>
    </xf>
    <xf numFmtId="0" fontId="12" fillId="5" borderId="50" xfId="1" applyFont="1" applyFill="1" applyBorder="1" applyAlignment="1">
      <alignment horizontal="center"/>
    </xf>
    <xf numFmtId="0" fontId="10" fillId="2" borderId="7" xfId="1" applyFont="1" applyFill="1" applyBorder="1"/>
    <xf numFmtId="0" fontId="18" fillId="2" borderId="0" xfId="1" applyFont="1" applyFill="1" applyAlignment="1">
      <alignment horizontal="right" vertical="center" wrapText="1"/>
    </xf>
    <xf numFmtId="2" fontId="12" fillId="4" borderId="48" xfId="1" applyNumberFormat="1" applyFont="1" applyFill="1" applyBorder="1" applyAlignment="1">
      <alignment horizontal="center"/>
    </xf>
    <xf numFmtId="174" fontId="12" fillId="4" borderId="48" xfId="1" applyNumberFormat="1" applyFont="1" applyFill="1" applyBorder="1" applyAlignment="1">
      <alignment horizontal="center"/>
    </xf>
    <xf numFmtId="2" fontId="12" fillId="5" borderId="40" xfId="1" applyNumberFormat="1" applyFont="1" applyFill="1" applyBorder="1" applyAlignment="1">
      <alignment horizontal="center"/>
    </xf>
    <xf numFmtId="174" fontId="12" fillId="5" borderId="40" xfId="1" applyNumberFormat="1" applyFont="1" applyFill="1" applyBorder="1" applyAlignment="1">
      <alignment horizontal="center"/>
    </xf>
    <xf numFmtId="175" fontId="22" fillId="2" borderId="0" xfId="1" applyNumberFormat="1" applyFont="1" applyFill="1" applyAlignment="1">
      <alignment horizontal="center"/>
    </xf>
    <xf numFmtId="0" fontId="18" fillId="2" borderId="3" xfId="1" applyFont="1" applyFill="1" applyBorder="1" applyAlignment="1">
      <alignment horizontal="left" vertical="center" wrapText="1"/>
    </xf>
    <xf numFmtId="0" fontId="10" fillId="2" borderId="3" xfId="1" applyFont="1" applyFill="1" applyBorder="1"/>
    <xf numFmtId="0" fontId="10" fillId="2" borderId="4" xfId="1" applyFont="1" applyFill="1" applyBorder="1" applyAlignment="1">
      <alignment horizontal="center"/>
    </xf>
    <xf numFmtId="0" fontId="10" fillId="2" borderId="2" xfId="1" applyFont="1" applyFill="1" applyBorder="1"/>
    <xf numFmtId="0" fontId="11" fillId="2" borderId="5" xfId="1" applyFont="1" applyFill="1" applyBorder="1"/>
    <xf numFmtId="0" fontId="10" fillId="2" borderId="5" xfId="1" applyFont="1" applyFill="1" applyBorder="1"/>
    <xf numFmtId="0" fontId="2" fillId="2" borderId="0" xfId="2" applyFont="1" applyFill="1"/>
    <xf numFmtId="0" fontId="10" fillId="2" borderId="0" xfId="2" applyFont="1" applyFill="1"/>
    <xf numFmtId="0" fontId="24" fillId="2" borderId="0" xfId="2" applyFill="1"/>
    <xf numFmtId="0" fontId="11" fillId="2" borderId="0" xfId="2" applyFont="1" applyFill="1"/>
    <xf numFmtId="0" fontId="12" fillId="2" borderId="0" xfId="2" applyFont="1" applyFill="1" applyAlignment="1" applyProtection="1">
      <alignment horizontal="right"/>
      <protection locked="0"/>
    </xf>
    <xf numFmtId="0" fontId="12" fillId="2" borderId="0" xfId="2" applyFont="1" applyFill="1" applyAlignment="1" applyProtection="1">
      <alignment horizontal="left"/>
      <protection locked="0"/>
    </xf>
    <xf numFmtId="0" fontId="13" fillId="2" borderId="0" xfId="2" applyFont="1" applyFill="1"/>
    <xf numFmtId="0" fontId="13" fillId="3" borderId="0" xfId="2" applyFont="1" applyFill="1" applyAlignment="1" applyProtection="1">
      <alignment horizontal="left"/>
      <protection locked="0"/>
    </xf>
    <xf numFmtId="0" fontId="10" fillId="3" borderId="0" xfId="2" applyFont="1" applyFill="1" applyProtection="1">
      <protection locked="0"/>
    </xf>
    <xf numFmtId="168" fontId="13" fillId="3" borderId="0" xfId="2" applyNumberFormat="1" applyFont="1" applyFill="1" applyAlignment="1" applyProtection="1">
      <alignment horizontal="center"/>
      <protection locked="0"/>
    </xf>
    <xf numFmtId="169" fontId="10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1" fillId="2" borderId="0" xfId="2" applyFont="1" applyFill="1" applyAlignment="1">
      <alignment horizontal="right"/>
    </xf>
    <xf numFmtId="0" fontId="10" fillId="2" borderId="0" xfId="2" applyFont="1" applyFill="1" applyAlignment="1">
      <alignment horizontal="right"/>
    </xf>
    <xf numFmtId="0" fontId="12" fillId="3" borderId="0" xfId="2" applyFont="1" applyFill="1" applyAlignment="1" applyProtection="1">
      <alignment horizontal="center"/>
      <protection locked="0"/>
    </xf>
    <xf numFmtId="0" fontId="13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4" fillId="2" borderId="0" xfId="2" applyFont="1" applyFill="1" applyAlignment="1">
      <alignment vertical="center" wrapText="1"/>
    </xf>
    <xf numFmtId="0" fontId="11" fillId="2" borderId="0" xfId="2" applyFont="1" applyFill="1" applyAlignment="1">
      <alignment horizontal="center"/>
    </xf>
    <xf numFmtId="0" fontId="15" fillId="2" borderId="0" xfId="2" applyFont="1" applyFill="1"/>
    <xf numFmtId="0" fontId="16" fillId="2" borderId="0" xfId="2" applyFont="1" applyFill="1"/>
    <xf numFmtId="2" fontId="12" fillId="3" borderId="0" xfId="2" applyNumberFormat="1" applyFont="1" applyFill="1" applyAlignment="1" applyProtection="1">
      <alignment horizontal="center"/>
      <protection locked="0"/>
    </xf>
    <xf numFmtId="0" fontId="11" fillId="2" borderId="0" xfId="2" applyFont="1" applyFill="1" applyAlignment="1">
      <alignment vertical="center" wrapText="1"/>
    </xf>
    <xf numFmtId="0" fontId="17" fillId="2" borderId="0" xfId="2" applyFont="1" applyFill="1"/>
    <xf numFmtId="2" fontId="11" fillId="2" borderId="0" xfId="2" applyNumberFormat="1" applyFont="1" applyFill="1" applyAlignment="1">
      <alignment horizontal="center"/>
    </xf>
    <xf numFmtId="0" fontId="18" fillId="2" borderId="0" xfId="2" applyFont="1" applyFill="1" applyAlignment="1">
      <alignment horizontal="left" vertical="center" wrapText="1"/>
    </xf>
    <xf numFmtId="170" fontId="11" fillId="2" borderId="0" xfId="2" applyNumberFormat="1" applyFont="1" applyFill="1" applyAlignment="1">
      <alignment horizontal="center"/>
    </xf>
    <xf numFmtId="0" fontId="10" fillId="2" borderId="15" xfId="2" applyFont="1" applyFill="1" applyBorder="1" applyAlignment="1">
      <alignment horizontal="right"/>
    </xf>
    <xf numFmtId="0" fontId="12" fillId="3" borderId="16" xfId="2" applyFont="1" applyFill="1" applyBorder="1" applyAlignment="1" applyProtection="1">
      <alignment horizontal="center"/>
      <protection locked="0"/>
    </xf>
    <xf numFmtId="0" fontId="10" fillId="2" borderId="17" xfId="2" applyFont="1" applyFill="1" applyBorder="1" applyAlignment="1">
      <alignment horizontal="right"/>
    </xf>
    <xf numFmtId="0" fontId="12" fillId="3" borderId="18" xfId="2" applyFont="1" applyFill="1" applyBorder="1" applyAlignment="1" applyProtection="1">
      <alignment horizontal="center"/>
      <protection locked="0"/>
    </xf>
    <xf numFmtId="0" fontId="11" fillId="2" borderId="16" xfId="2" applyFont="1" applyFill="1" applyBorder="1" applyAlignment="1">
      <alignment horizontal="center"/>
    </xf>
    <xf numFmtId="0" fontId="11" fillId="2" borderId="19" xfId="2" applyFont="1" applyFill="1" applyBorder="1" applyAlignment="1">
      <alignment horizontal="center"/>
    </xf>
    <xf numFmtId="0" fontId="11" fillId="2" borderId="20" xfId="2" applyFont="1" applyFill="1" applyBorder="1" applyAlignment="1">
      <alignment horizontal="center"/>
    </xf>
    <xf numFmtId="0" fontId="11" fillId="2" borderId="21" xfId="2" applyFont="1" applyFill="1" applyBorder="1" applyAlignment="1">
      <alignment horizontal="center"/>
    </xf>
    <xf numFmtId="0" fontId="11" fillId="2" borderId="6" xfId="2" applyFont="1" applyFill="1" applyBorder="1" applyAlignment="1">
      <alignment horizontal="center"/>
    </xf>
    <xf numFmtId="0" fontId="10" fillId="2" borderId="22" xfId="2" applyFont="1" applyFill="1" applyBorder="1" applyAlignment="1">
      <alignment horizontal="center"/>
    </xf>
    <xf numFmtId="0" fontId="12" fillId="3" borderId="23" xfId="2" applyFont="1" applyFill="1" applyBorder="1" applyAlignment="1" applyProtection="1">
      <alignment horizontal="center"/>
      <protection locked="0"/>
    </xf>
    <xf numFmtId="171" fontId="10" fillId="2" borderId="20" xfId="2" applyNumberFormat="1" applyFont="1" applyFill="1" applyBorder="1" applyAlignment="1">
      <alignment horizontal="center"/>
    </xf>
    <xf numFmtId="171" fontId="10" fillId="2" borderId="24" xfId="2" applyNumberFormat="1" applyFont="1" applyFill="1" applyBorder="1" applyAlignment="1">
      <alignment horizontal="center"/>
    </xf>
    <xf numFmtId="0" fontId="17" fillId="2" borderId="7" xfId="2" applyFont="1" applyFill="1" applyBorder="1"/>
    <xf numFmtId="0" fontId="10" fillId="2" borderId="18" xfId="2" applyFont="1" applyFill="1" applyBorder="1" applyAlignment="1">
      <alignment horizontal="center"/>
    </xf>
    <xf numFmtId="0" fontId="12" fillId="3" borderId="17" xfId="2" applyFont="1" applyFill="1" applyBorder="1" applyAlignment="1" applyProtection="1">
      <alignment horizontal="center"/>
      <protection locked="0"/>
    </xf>
    <xf numFmtId="171" fontId="10" fillId="2" borderId="25" xfId="2" applyNumberFormat="1" applyFont="1" applyFill="1" applyBorder="1" applyAlignment="1">
      <alignment horizontal="center"/>
    </xf>
    <xf numFmtId="171" fontId="10" fillId="2" borderId="26" xfId="2" applyNumberFormat="1" applyFont="1" applyFill="1" applyBorder="1" applyAlignment="1">
      <alignment horizontal="center"/>
    </xf>
    <xf numFmtId="0" fontId="10" fillId="2" borderId="27" xfId="2" applyFont="1" applyFill="1" applyBorder="1" applyAlignment="1">
      <alignment horizontal="center"/>
    </xf>
    <xf numFmtId="0" fontId="12" fillId="3" borderId="28" xfId="2" applyFont="1" applyFill="1" applyBorder="1" applyAlignment="1" applyProtection="1">
      <alignment horizontal="center"/>
      <protection locked="0"/>
    </xf>
    <xf numFmtId="171" fontId="10" fillId="2" borderId="29" xfId="2" applyNumberFormat="1" applyFont="1" applyFill="1" applyBorder="1" applyAlignment="1">
      <alignment horizontal="center"/>
    </xf>
    <xf numFmtId="171" fontId="10" fillId="2" borderId="30" xfId="2" applyNumberFormat="1" applyFont="1" applyFill="1" applyBorder="1" applyAlignment="1">
      <alignment horizontal="center"/>
    </xf>
    <xf numFmtId="0" fontId="10" fillId="2" borderId="9" xfId="2" applyFont="1" applyFill="1" applyBorder="1"/>
    <xf numFmtId="0" fontId="10" fillId="2" borderId="18" xfId="2" applyFont="1" applyFill="1" applyBorder="1" applyAlignment="1">
      <alignment horizontal="right"/>
    </xf>
    <xf numFmtId="1" fontId="11" fillId="4" borderId="31" xfId="2" applyNumberFormat="1" applyFont="1" applyFill="1" applyBorder="1" applyAlignment="1">
      <alignment horizontal="center"/>
    </xf>
    <xf numFmtId="171" fontId="11" fillId="4" borderId="32" xfId="2" applyNumberFormat="1" applyFont="1" applyFill="1" applyBorder="1" applyAlignment="1">
      <alignment horizontal="center"/>
    </xf>
    <xf numFmtId="171" fontId="11" fillId="4" borderId="33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0" fillId="2" borderId="34" xfId="2" applyFont="1" applyFill="1" applyBorder="1" applyAlignment="1">
      <alignment horizontal="right"/>
    </xf>
    <xf numFmtId="0" fontId="12" fillId="3" borderId="10" xfId="2" applyFont="1" applyFill="1" applyBorder="1" applyAlignment="1" applyProtection="1">
      <alignment horizontal="center"/>
      <protection locked="0"/>
    </xf>
    <xf numFmtId="0" fontId="10" fillId="2" borderId="5" xfId="2" applyFont="1" applyFill="1" applyBorder="1" applyAlignment="1">
      <alignment horizontal="right"/>
    </xf>
    <xf numFmtId="2" fontId="10" fillId="4" borderId="35" xfId="2" applyNumberFormat="1" applyFont="1" applyFill="1" applyBorder="1" applyAlignment="1">
      <alignment horizontal="center"/>
    </xf>
    <xf numFmtId="0" fontId="10" fillId="2" borderId="0" xfId="2" applyFont="1" applyFill="1" applyAlignment="1">
      <alignment horizontal="center"/>
    </xf>
    <xf numFmtId="2" fontId="10" fillId="5" borderId="35" xfId="2" applyNumberFormat="1" applyFont="1" applyFill="1" applyBorder="1" applyAlignment="1">
      <alignment horizontal="center"/>
    </xf>
    <xf numFmtId="2" fontId="10" fillId="2" borderId="0" xfId="2" applyNumberFormat="1" applyFont="1" applyFill="1" applyAlignment="1">
      <alignment horizontal="center"/>
    </xf>
    <xf numFmtId="166" fontId="10" fillId="4" borderId="35" xfId="2" applyNumberFormat="1" applyFont="1" applyFill="1" applyBorder="1" applyAlignment="1">
      <alignment horizontal="center"/>
    </xf>
    <xf numFmtId="166" fontId="10" fillId="2" borderId="0" xfId="2" applyNumberFormat="1" applyFont="1" applyFill="1" applyAlignment="1">
      <alignment horizontal="center"/>
    </xf>
    <xf numFmtId="166" fontId="10" fillId="4" borderId="11" xfId="2" applyNumberFormat="1" applyFont="1" applyFill="1" applyBorder="1" applyAlignment="1">
      <alignment horizontal="center"/>
    </xf>
    <xf numFmtId="0" fontId="10" fillId="2" borderId="36" xfId="2" applyFont="1" applyFill="1" applyBorder="1" applyAlignment="1">
      <alignment horizontal="right"/>
    </xf>
    <xf numFmtId="166" fontId="12" fillId="3" borderId="35" xfId="2" applyNumberFormat="1" applyFont="1" applyFill="1" applyBorder="1" applyAlignment="1" applyProtection="1">
      <alignment horizontal="center"/>
      <protection locked="0"/>
    </xf>
    <xf numFmtId="166" fontId="10" fillId="2" borderId="0" xfId="2" applyNumberFormat="1" applyFont="1" applyFill="1"/>
    <xf numFmtId="0" fontId="10" fillId="2" borderId="23" xfId="2" applyFont="1" applyFill="1" applyBorder="1" applyAlignment="1">
      <alignment horizontal="right"/>
    </xf>
    <xf numFmtId="1" fontId="10" fillId="2" borderId="0" xfId="2" applyNumberFormat="1" applyFont="1" applyFill="1" applyAlignment="1">
      <alignment horizontal="center"/>
    </xf>
    <xf numFmtId="0" fontId="10" fillId="2" borderId="9" xfId="2" applyFont="1" applyFill="1" applyBorder="1" applyAlignment="1">
      <alignment horizontal="right"/>
    </xf>
    <xf numFmtId="2" fontId="10" fillId="4" borderId="9" xfId="2" applyNumberFormat="1" applyFont="1" applyFill="1" applyBorder="1" applyAlignment="1">
      <alignment horizontal="center"/>
    </xf>
    <xf numFmtId="171" fontId="11" fillId="5" borderId="7" xfId="2" applyNumberFormat="1" applyFont="1" applyFill="1" applyBorder="1" applyAlignment="1">
      <alignment horizontal="center"/>
    </xf>
    <xf numFmtId="171" fontId="10" fillId="2" borderId="0" xfId="2" applyNumberFormat="1" applyFont="1" applyFill="1" applyAlignment="1">
      <alignment horizontal="center"/>
    </xf>
    <xf numFmtId="10" fontId="10" fillId="4" borderId="35" xfId="2" applyNumberFormat="1" applyFont="1" applyFill="1" applyBorder="1" applyAlignment="1">
      <alignment horizontal="center"/>
    </xf>
    <xf numFmtId="0" fontId="10" fillId="2" borderId="37" xfId="2" applyFont="1" applyFill="1" applyBorder="1" applyAlignment="1">
      <alignment horizontal="right"/>
    </xf>
    <xf numFmtId="0" fontId="10" fillId="5" borderId="9" xfId="2" applyFont="1" applyFill="1" applyBorder="1" applyAlignment="1">
      <alignment horizontal="center"/>
    </xf>
    <xf numFmtId="0" fontId="3" fillId="2" borderId="0" xfId="2" applyFont="1" applyFill="1"/>
    <xf numFmtId="0" fontId="11" fillId="2" borderId="0" xfId="2" applyFont="1" applyFill="1" applyAlignment="1">
      <alignment horizontal="left"/>
    </xf>
    <xf numFmtId="0" fontId="10" fillId="2" borderId="0" xfId="2" applyFont="1" applyFill="1" applyAlignment="1">
      <alignment horizontal="left"/>
    </xf>
    <xf numFmtId="172" fontId="12" fillId="3" borderId="0" xfId="2" applyNumberFormat="1" applyFont="1" applyFill="1" applyAlignment="1" applyProtection="1">
      <alignment horizontal="center"/>
      <protection locked="0"/>
    </xf>
    <xf numFmtId="166" fontId="11" fillId="2" borderId="0" xfId="2" applyNumberFormat="1" applyFont="1" applyFill="1" applyAlignment="1" applyProtection="1">
      <alignment horizontal="center"/>
      <protection locked="0"/>
    </xf>
    <xf numFmtId="2" fontId="11" fillId="2" borderId="7" xfId="2" applyNumberFormat="1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0" fontId="10" fillId="2" borderId="7" xfId="2" applyFont="1" applyFill="1" applyBorder="1" applyAlignment="1">
      <alignment horizontal="center"/>
    </xf>
    <xf numFmtId="0" fontId="12" fillId="3" borderId="15" xfId="2" applyFont="1" applyFill="1" applyBorder="1" applyAlignment="1" applyProtection="1">
      <alignment horizontal="center"/>
      <protection locked="0"/>
    </xf>
    <xf numFmtId="166" fontId="10" fillId="2" borderId="15" xfId="2" applyNumberFormat="1" applyFont="1" applyFill="1" applyBorder="1" applyAlignment="1">
      <alignment horizontal="center"/>
    </xf>
    <xf numFmtId="173" fontId="10" fillId="2" borderId="7" xfId="2" applyNumberFormat="1" applyFont="1" applyFill="1" applyBorder="1" applyAlignment="1">
      <alignment horizontal="center" vertical="center"/>
    </xf>
    <xf numFmtId="0" fontId="10" fillId="2" borderId="8" xfId="2" applyFont="1" applyFill="1" applyBorder="1" applyAlignment="1">
      <alignment horizontal="center"/>
    </xf>
    <xf numFmtId="166" fontId="10" fillId="2" borderId="17" xfId="2" applyNumberFormat="1" applyFont="1" applyFill="1" applyBorder="1" applyAlignment="1">
      <alignment horizontal="center"/>
    </xf>
    <xf numFmtId="173" fontId="10" fillId="2" borderId="8" xfId="2" applyNumberFormat="1" applyFont="1" applyFill="1" applyBorder="1" applyAlignment="1">
      <alignment horizontal="center" vertical="center"/>
    </xf>
    <xf numFmtId="1" fontId="12" fillId="3" borderId="17" xfId="2" applyNumberFormat="1" applyFont="1" applyFill="1" applyBorder="1" applyAlignment="1" applyProtection="1">
      <alignment horizontal="center"/>
      <protection locked="0"/>
    </xf>
    <xf numFmtId="0" fontId="10" fillId="2" borderId="9" xfId="2" applyFont="1" applyFill="1" applyBorder="1" applyAlignment="1">
      <alignment horizontal="center"/>
    </xf>
    <xf numFmtId="0" fontId="12" fillId="3" borderId="37" xfId="2" applyFont="1" applyFill="1" applyBorder="1" applyAlignment="1" applyProtection="1">
      <alignment horizontal="center"/>
      <protection locked="0"/>
    </xf>
    <xf numFmtId="166" fontId="10" fillId="2" borderId="37" xfId="2" applyNumberFormat="1" applyFont="1" applyFill="1" applyBorder="1" applyAlignment="1">
      <alignment horizontal="center"/>
    </xf>
    <xf numFmtId="173" fontId="10" fillId="2" borderId="9" xfId="2" applyNumberFormat="1" applyFont="1" applyFill="1" applyBorder="1" applyAlignment="1">
      <alignment horizontal="center" vertical="center"/>
    </xf>
    <xf numFmtId="0" fontId="13" fillId="2" borderId="18" xfId="2" applyFont="1" applyFill="1" applyBorder="1" applyAlignment="1">
      <alignment horizontal="center"/>
    </xf>
    <xf numFmtId="2" fontId="13" fillId="2" borderId="38" xfId="2" applyNumberFormat="1" applyFont="1" applyFill="1" applyBorder="1" applyAlignment="1">
      <alignment horizontal="center"/>
    </xf>
    <xf numFmtId="0" fontId="10" fillId="2" borderId="39" xfId="2" applyFont="1" applyFill="1" applyBorder="1" applyAlignment="1">
      <alignment horizontal="right"/>
    </xf>
    <xf numFmtId="2" fontId="12" fillId="5" borderId="27" xfId="2" applyNumberFormat="1" applyFont="1" applyFill="1" applyBorder="1" applyAlignment="1">
      <alignment horizontal="center"/>
    </xf>
    <xf numFmtId="173" fontId="12" fillId="5" borderId="27" xfId="2" applyNumberFormat="1" applyFont="1" applyFill="1" applyBorder="1" applyAlignment="1">
      <alignment horizontal="center"/>
    </xf>
    <xf numFmtId="0" fontId="10" fillId="2" borderId="35" xfId="2" applyFont="1" applyFill="1" applyBorder="1" applyAlignment="1">
      <alignment horizontal="right"/>
    </xf>
    <xf numFmtId="10" fontId="12" fillId="4" borderId="48" xfId="2" applyNumberFormat="1" applyFont="1" applyFill="1" applyBorder="1" applyAlignment="1">
      <alignment horizontal="center"/>
    </xf>
    <xf numFmtId="0" fontId="10" fillId="2" borderId="11" xfId="2" applyFont="1" applyFill="1" applyBorder="1" applyAlignment="1">
      <alignment horizontal="right"/>
    </xf>
    <xf numFmtId="0" fontId="12" fillId="5" borderId="40" xfId="2" applyFont="1" applyFill="1" applyBorder="1" applyAlignment="1">
      <alignment horizontal="center"/>
    </xf>
    <xf numFmtId="165" fontId="12" fillId="2" borderId="0" xfId="2" applyNumberFormat="1" applyFont="1" applyFill="1" applyAlignment="1">
      <alignment horizontal="center"/>
    </xf>
    <xf numFmtId="0" fontId="11" fillId="2" borderId="41" xfId="2" applyFont="1" applyFill="1" applyBorder="1" applyAlignment="1">
      <alignment horizontal="center"/>
    </xf>
    <xf numFmtId="0" fontId="11" fillId="2" borderId="34" xfId="2" applyFont="1" applyFill="1" applyBorder="1" applyAlignment="1">
      <alignment horizontal="center"/>
    </xf>
    <xf numFmtId="0" fontId="11" fillId="2" borderId="4" xfId="2" applyFont="1" applyFill="1" applyBorder="1" applyAlignment="1">
      <alignment horizontal="center"/>
    </xf>
    <xf numFmtId="0" fontId="11" fillId="2" borderId="24" xfId="2" applyFont="1" applyFill="1" applyBorder="1" applyAlignment="1">
      <alignment horizontal="center"/>
    </xf>
    <xf numFmtId="0" fontId="10" fillId="2" borderId="42" xfId="2" applyFont="1" applyFill="1" applyBorder="1" applyAlignment="1">
      <alignment horizontal="center"/>
    </xf>
    <xf numFmtId="0" fontId="10" fillId="2" borderId="2" xfId="2" applyFont="1" applyFill="1" applyBorder="1" applyAlignment="1">
      <alignment horizontal="center"/>
    </xf>
    <xf numFmtId="1" fontId="11" fillId="4" borderId="43" xfId="2" applyNumberFormat="1" applyFont="1" applyFill="1" applyBorder="1" applyAlignment="1">
      <alignment horizontal="center"/>
    </xf>
    <xf numFmtId="1" fontId="11" fillId="4" borderId="44" xfId="2" applyNumberFormat="1" applyFont="1" applyFill="1" applyBorder="1" applyAlignment="1">
      <alignment horizontal="center"/>
    </xf>
    <xf numFmtId="171" fontId="11" fillId="4" borderId="9" xfId="2" applyNumberFormat="1" applyFont="1" applyFill="1" applyBorder="1" applyAlignment="1">
      <alignment horizontal="center"/>
    </xf>
    <xf numFmtId="0" fontId="10" fillId="2" borderId="45" xfId="2" applyFont="1" applyFill="1" applyBorder="1" applyAlignment="1">
      <alignment horizontal="right"/>
    </xf>
    <xf numFmtId="0" fontId="12" fillId="3" borderId="46" xfId="2" applyFont="1" applyFill="1" applyBorder="1" applyAlignment="1" applyProtection="1">
      <alignment horizontal="center"/>
      <protection locked="0"/>
    </xf>
    <xf numFmtId="0" fontId="10" fillId="2" borderId="19" xfId="2" applyFont="1" applyFill="1" applyBorder="1" applyAlignment="1">
      <alignment horizontal="right"/>
    </xf>
    <xf numFmtId="2" fontId="10" fillId="4" borderId="21" xfId="2" applyNumberFormat="1" applyFont="1" applyFill="1" applyBorder="1" applyAlignment="1">
      <alignment horizontal="center"/>
    </xf>
    <xf numFmtId="2" fontId="10" fillId="5" borderId="21" xfId="2" applyNumberFormat="1" applyFont="1" applyFill="1" applyBorder="1" applyAlignment="1">
      <alignment horizontal="center"/>
    </xf>
    <xf numFmtId="166" fontId="10" fillId="4" borderId="21" xfId="2" applyNumberFormat="1" applyFont="1" applyFill="1" applyBorder="1" applyAlignment="1">
      <alignment horizontal="center"/>
    </xf>
    <xf numFmtId="166" fontId="10" fillId="5" borderId="21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0" fillId="2" borderId="47" xfId="2" applyFont="1" applyFill="1" applyBorder="1" applyAlignment="1">
      <alignment horizontal="right"/>
    </xf>
    <xf numFmtId="2" fontId="10" fillId="5" borderId="24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 wrapText="1"/>
    </xf>
    <xf numFmtId="0" fontId="10" fillId="2" borderId="10" xfId="2" applyFont="1" applyFill="1" applyBorder="1" applyAlignment="1">
      <alignment horizontal="right"/>
    </xf>
    <xf numFmtId="171" fontId="11" fillId="5" borderId="10" xfId="2" applyNumberFormat="1" applyFont="1" applyFill="1" applyBorder="1" applyAlignment="1">
      <alignment horizontal="center"/>
    </xf>
    <xf numFmtId="10" fontId="10" fillId="2" borderId="0" xfId="2" applyNumberFormat="1" applyFont="1" applyFill="1" applyAlignment="1">
      <alignment horizontal="center"/>
    </xf>
    <xf numFmtId="10" fontId="11" fillId="4" borderId="35" xfId="2" applyNumberFormat="1" applyFont="1" applyFill="1" applyBorder="1" applyAlignment="1">
      <alignment horizontal="center"/>
    </xf>
    <xf numFmtId="0" fontId="11" fillId="5" borderId="11" xfId="2" applyFont="1" applyFill="1" applyBorder="1" applyAlignment="1">
      <alignment horizontal="center"/>
    </xf>
    <xf numFmtId="0" fontId="11" fillId="2" borderId="16" xfId="2" applyFont="1" applyFill="1" applyBorder="1" applyAlignment="1">
      <alignment horizontal="center" wrapText="1"/>
    </xf>
    <xf numFmtId="1" fontId="12" fillId="3" borderId="7" xfId="2" applyNumberFormat="1" applyFont="1" applyFill="1" applyBorder="1" applyAlignment="1" applyProtection="1">
      <alignment horizontal="center"/>
      <protection locked="0"/>
    </xf>
    <xf numFmtId="166" fontId="10" fillId="2" borderId="7" xfId="2" applyNumberFormat="1" applyFont="1" applyFill="1" applyBorder="1" applyAlignment="1">
      <alignment horizontal="center"/>
    </xf>
    <xf numFmtId="173" fontId="10" fillId="2" borderId="16" xfId="2" applyNumberFormat="1" applyFont="1" applyFill="1" applyBorder="1" applyAlignment="1">
      <alignment horizontal="center"/>
    </xf>
    <xf numFmtId="1" fontId="12" fillId="3" borderId="8" xfId="2" applyNumberFormat="1" applyFont="1" applyFill="1" applyBorder="1" applyAlignment="1" applyProtection="1">
      <alignment horizontal="center"/>
      <protection locked="0"/>
    </xf>
    <xf numFmtId="166" fontId="10" fillId="2" borderId="8" xfId="2" applyNumberFormat="1" applyFont="1" applyFill="1" applyBorder="1" applyAlignment="1">
      <alignment horizontal="center"/>
    </xf>
    <xf numFmtId="173" fontId="10" fillId="2" borderId="18" xfId="2" applyNumberFormat="1" applyFont="1" applyFill="1" applyBorder="1" applyAlignment="1">
      <alignment horizontal="center"/>
    </xf>
    <xf numFmtId="1" fontId="12" fillId="3" borderId="9" xfId="2" applyNumberFormat="1" applyFont="1" applyFill="1" applyBorder="1" applyAlignment="1" applyProtection="1">
      <alignment horizontal="center"/>
      <protection locked="0"/>
    </xf>
    <xf numFmtId="166" fontId="10" fillId="2" borderId="9" xfId="2" applyNumberFormat="1" applyFont="1" applyFill="1" applyBorder="1" applyAlignment="1">
      <alignment horizontal="center"/>
    </xf>
    <xf numFmtId="173" fontId="10" fillId="2" borderId="38" xfId="2" applyNumberFormat="1" applyFont="1" applyFill="1" applyBorder="1" applyAlignment="1">
      <alignment horizontal="center"/>
    </xf>
    <xf numFmtId="0" fontId="10" fillId="2" borderId="17" xfId="2" applyFont="1" applyFill="1" applyBorder="1" applyAlignment="1">
      <alignment horizontal="center"/>
    </xf>
    <xf numFmtId="171" fontId="10" fillId="2" borderId="10" xfId="2" applyNumberFormat="1" applyFont="1" applyFill="1" applyBorder="1" applyAlignment="1">
      <alignment horizontal="right"/>
    </xf>
    <xf numFmtId="2" fontId="12" fillId="5" borderId="49" xfId="2" applyNumberFormat="1" applyFont="1" applyFill="1" applyBorder="1" applyAlignment="1">
      <alignment horizontal="center"/>
    </xf>
    <xf numFmtId="174" fontId="12" fillId="5" borderId="46" xfId="2" applyNumberFormat="1" applyFont="1" applyFill="1" applyBorder="1" applyAlignment="1">
      <alignment horizontal="center"/>
    </xf>
    <xf numFmtId="0" fontId="10" fillId="2" borderId="17" xfId="2" applyFont="1" applyFill="1" applyBorder="1"/>
    <xf numFmtId="0" fontId="10" fillId="2" borderId="8" xfId="2" applyFont="1" applyFill="1" applyBorder="1" applyAlignment="1">
      <alignment horizontal="right"/>
    </xf>
    <xf numFmtId="10" fontId="12" fillId="4" borderId="21" xfId="2" applyNumberFormat="1" applyFont="1" applyFill="1" applyBorder="1" applyAlignment="1">
      <alignment horizontal="center"/>
    </xf>
    <xf numFmtId="0" fontId="10" fillId="2" borderId="37" xfId="2" applyFont="1" applyFill="1" applyBorder="1"/>
    <xf numFmtId="0" fontId="12" fillId="5" borderId="22" xfId="2" applyFont="1" applyFill="1" applyBorder="1" applyAlignment="1">
      <alignment horizontal="center"/>
    </xf>
    <xf numFmtId="0" fontId="12" fillId="5" borderId="50" xfId="2" applyFont="1" applyFill="1" applyBorder="1" applyAlignment="1">
      <alignment horizontal="center"/>
    </xf>
    <xf numFmtId="0" fontId="10" fillId="2" borderId="7" xfId="2" applyFont="1" applyFill="1" applyBorder="1"/>
    <xf numFmtId="0" fontId="18" fillId="2" borderId="0" xfId="2" applyFont="1" applyFill="1" applyAlignment="1">
      <alignment horizontal="right" vertical="center" wrapText="1"/>
    </xf>
    <xf numFmtId="2" fontId="12" fillId="4" borderId="48" xfId="2" applyNumberFormat="1" applyFont="1" applyFill="1" applyBorder="1" applyAlignment="1">
      <alignment horizontal="center"/>
    </xf>
    <xf numFmtId="174" fontId="12" fillId="4" borderId="48" xfId="2" applyNumberFormat="1" applyFont="1" applyFill="1" applyBorder="1" applyAlignment="1">
      <alignment horizontal="center"/>
    </xf>
    <xf numFmtId="2" fontId="12" fillId="5" borderId="40" xfId="2" applyNumberFormat="1" applyFont="1" applyFill="1" applyBorder="1" applyAlignment="1">
      <alignment horizontal="center"/>
    </xf>
    <xf numFmtId="174" fontId="12" fillId="5" borderId="40" xfId="2" applyNumberFormat="1" applyFont="1" applyFill="1" applyBorder="1" applyAlignment="1">
      <alignment horizontal="center"/>
    </xf>
    <xf numFmtId="175" fontId="22" fillId="2" borderId="0" xfId="2" applyNumberFormat="1" applyFont="1" applyFill="1" applyAlignment="1">
      <alignment horizontal="center"/>
    </xf>
    <xf numFmtId="0" fontId="18" fillId="2" borderId="3" xfId="2" applyFont="1" applyFill="1" applyBorder="1" applyAlignment="1">
      <alignment horizontal="left" vertical="center" wrapText="1"/>
    </xf>
    <xf numFmtId="0" fontId="10" fillId="2" borderId="3" xfId="2" applyFont="1" applyFill="1" applyBorder="1"/>
    <xf numFmtId="0" fontId="10" fillId="2" borderId="4" xfId="2" applyFont="1" applyFill="1" applyBorder="1" applyAlignment="1">
      <alignment horizontal="center"/>
    </xf>
    <xf numFmtId="0" fontId="10" fillId="2" borderId="2" xfId="2" applyFont="1" applyFill="1" applyBorder="1"/>
    <xf numFmtId="0" fontId="11" fillId="2" borderId="5" xfId="2" applyFont="1" applyFill="1" applyBorder="1"/>
    <xf numFmtId="0" fontId="10" fillId="2" borderId="5" xfId="2" applyFont="1" applyFill="1" applyBorder="1"/>
    <xf numFmtId="0" fontId="26" fillId="2" borderId="0" xfId="4" applyFont="1" applyFill="1"/>
    <xf numFmtId="0" fontId="27" fillId="2" borderId="0" xfId="4" applyFont="1" applyFill="1"/>
    <xf numFmtId="0" fontId="27" fillId="2" borderId="0" xfId="4" applyFont="1" applyFill="1" applyAlignment="1">
      <alignment horizontal="right"/>
    </xf>
    <xf numFmtId="0" fontId="29" fillId="2" borderId="0" xfId="4" applyFont="1" applyFill="1"/>
    <xf numFmtId="0" fontId="29" fillId="2" borderId="0" xfId="4" applyFont="1" applyFill="1" applyAlignment="1">
      <alignment horizontal="left"/>
    </xf>
    <xf numFmtId="0" fontId="30" fillId="2" borderId="0" xfId="4" applyFont="1" applyFill="1" applyAlignment="1">
      <alignment horizontal="left"/>
    </xf>
    <xf numFmtId="0" fontId="30" fillId="2" borderId="0" xfId="4" applyFont="1" applyFill="1" applyAlignment="1">
      <alignment horizontal="center"/>
    </xf>
    <xf numFmtId="0" fontId="31" fillId="2" borderId="0" xfId="4" applyFont="1" applyFill="1"/>
    <xf numFmtId="0" fontId="30" fillId="2" borderId="0" xfId="4" applyFont="1" applyFill="1"/>
    <xf numFmtId="2" fontId="30" fillId="2" borderId="0" xfId="4" applyNumberFormat="1" applyFont="1" applyFill="1" applyAlignment="1">
      <alignment horizontal="center"/>
    </xf>
    <xf numFmtId="164" fontId="30" fillId="2" borderId="0" xfId="4" applyNumberFormat="1" applyFont="1" applyFill="1" applyAlignment="1">
      <alignment horizontal="center"/>
    </xf>
    <xf numFmtId="0" fontId="30" fillId="2" borderId="1" xfId="4" applyFont="1" applyFill="1" applyBorder="1" applyAlignment="1">
      <alignment horizontal="center"/>
    </xf>
    <xf numFmtId="0" fontId="30" fillId="2" borderId="51" xfId="4" applyFont="1" applyFill="1" applyBorder="1" applyAlignment="1">
      <alignment horizontal="center"/>
    </xf>
    <xf numFmtId="0" fontId="31" fillId="2" borderId="52" xfId="4" applyFont="1" applyFill="1" applyBorder="1" applyAlignment="1">
      <alignment horizontal="center"/>
    </xf>
    <xf numFmtId="0" fontId="32" fillId="3" borderId="52" xfId="4" applyFont="1" applyFill="1" applyBorder="1" applyAlignment="1" applyProtection="1">
      <alignment horizontal="center"/>
      <protection locked="0"/>
    </xf>
    <xf numFmtId="2" fontId="32" fillId="3" borderId="52" xfId="4" applyNumberFormat="1" applyFont="1" applyFill="1" applyBorder="1" applyAlignment="1" applyProtection="1">
      <alignment horizontal="center"/>
      <protection locked="0"/>
    </xf>
    <xf numFmtId="2" fontId="32" fillId="3" borderId="53" xfId="4" applyNumberFormat="1" applyFont="1" applyFill="1" applyBorder="1" applyAlignment="1" applyProtection="1">
      <alignment horizontal="center"/>
      <protection locked="0"/>
    </xf>
    <xf numFmtId="0" fontId="32" fillId="3" borderId="54" xfId="4" applyFont="1" applyFill="1" applyBorder="1" applyAlignment="1" applyProtection="1">
      <alignment horizontal="center"/>
      <protection locked="0"/>
    </xf>
    <xf numFmtId="2" fontId="32" fillId="3" borderId="54" xfId="4" applyNumberFormat="1" applyFont="1" applyFill="1" applyBorder="1" applyAlignment="1" applyProtection="1">
      <alignment horizontal="center"/>
      <protection locked="0"/>
    </xf>
    <xf numFmtId="0" fontId="31" fillId="2" borderId="53" xfId="4" applyFont="1" applyFill="1" applyBorder="1"/>
    <xf numFmtId="1" fontId="30" fillId="6" borderId="51" xfId="4" applyNumberFormat="1" applyFont="1" applyFill="1" applyBorder="1" applyAlignment="1">
      <alignment horizontal="center"/>
    </xf>
    <xf numFmtId="1" fontId="30" fillId="6" borderId="1" xfId="4" applyNumberFormat="1" applyFont="1" applyFill="1" applyBorder="1" applyAlignment="1">
      <alignment horizontal="center"/>
    </xf>
    <xf numFmtId="2" fontId="30" fillId="6" borderId="1" xfId="4" applyNumberFormat="1" applyFont="1" applyFill="1" applyBorder="1" applyAlignment="1">
      <alignment horizontal="center"/>
    </xf>
    <xf numFmtId="0" fontId="31" fillId="2" borderId="52" xfId="4" applyFont="1" applyFill="1" applyBorder="1"/>
    <xf numFmtId="10" fontId="30" fillId="7" borderId="1" xfId="4" applyNumberFormat="1" applyFont="1" applyFill="1" applyBorder="1" applyAlignment="1">
      <alignment horizontal="center"/>
    </xf>
    <xf numFmtId="165" fontId="30" fillId="2" borderId="0" xfId="4" applyNumberFormat="1" applyFont="1" applyFill="1" applyAlignment="1">
      <alignment horizontal="center"/>
    </xf>
    <xf numFmtId="0" fontId="31" fillId="2" borderId="55" xfId="4" applyFont="1" applyFill="1" applyBorder="1"/>
    <xf numFmtId="0" fontId="31" fillId="2" borderId="54" xfId="4" applyFont="1" applyFill="1" applyBorder="1"/>
    <xf numFmtId="0" fontId="30" fillId="6" borderId="1" xfId="4" applyFont="1" applyFill="1" applyBorder="1" applyAlignment="1">
      <alignment horizontal="center"/>
    </xf>
    <xf numFmtId="0" fontId="30" fillId="2" borderId="2" xfId="4" applyFont="1" applyFill="1" applyBorder="1" applyAlignment="1">
      <alignment horizontal="center"/>
    </xf>
    <xf numFmtId="0" fontId="31" fillId="2" borderId="2" xfId="4" applyFont="1" applyFill="1" applyBorder="1"/>
    <xf numFmtId="0" fontId="31" fillId="2" borderId="56" xfId="4" applyFont="1" applyFill="1" applyBorder="1"/>
    <xf numFmtId="0" fontId="31" fillId="2" borderId="0" xfId="4" applyFont="1" applyFill="1" applyAlignment="1" applyProtection="1">
      <alignment horizontal="left"/>
      <protection locked="0"/>
    </xf>
    <xf numFmtId="0" fontId="31" fillId="2" borderId="0" xfId="4" applyFont="1" applyFill="1" applyProtection="1">
      <protection locked="0"/>
    </xf>
    <xf numFmtId="0" fontId="27" fillId="2" borderId="3" xfId="4" applyFont="1" applyFill="1" applyBorder="1"/>
    <xf numFmtId="0" fontId="27" fillId="2" borderId="0" xfId="4" applyFont="1" applyFill="1" applyAlignment="1">
      <alignment horizontal="center"/>
    </xf>
    <xf numFmtId="10" fontId="27" fillId="2" borderId="3" xfId="4" applyNumberFormat="1" applyFont="1" applyFill="1" applyBorder="1"/>
    <xf numFmtId="0" fontId="25" fillId="2" borderId="0" xfId="4" applyFill="1"/>
    <xf numFmtId="0" fontId="26" fillId="2" borderId="4" xfId="4" applyFont="1" applyFill="1" applyBorder="1" applyAlignment="1">
      <alignment horizontal="center"/>
    </xf>
    <xf numFmtId="0" fontId="27" fillId="2" borderId="4" xfId="4" applyFont="1" applyFill="1" applyBorder="1" applyAlignment="1">
      <alignment horizontal="center"/>
    </xf>
    <xf numFmtId="0" fontId="26" fillId="2" borderId="0" xfId="4" applyFont="1" applyFill="1" applyAlignment="1">
      <alignment horizontal="right"/>
    </xf>
    <xf numFmtId="0" fontId="27" fillId="2" borderId="2" xfId="4" applyFont="1" applyFill="1" applyBorder="1"/>
    <xf numFmtId="15" fontId="27" fillId="2" borderId="2" xfId="4" applyNumberFormat="1" applyFont="1" applyFill="1" applyBorder="1"/>
    <xf numFmtId="0" fontId="26" fillId="2" borderId="5" xfId="4" applyFont="1" applyFill="1" applyBorder="1"/>
    <xf numFmtId="15" fontId="26" fillId="2" borderId="5" xfId="4" applyNumberFormat="1" applyFont="1" applyFill="1" applyBorder="1"/>
    <xf numFmtId="0" fontId="27" fillId="2" borderId="5" xfId="4" applyFont="1" applyFill="1" applyBorder="1"/>
    <xf numFmtId="166" fontId="5" fillId="2" borderId="7" xfId="0" applyNumberFormat="1" applyFont="1" applyFill="1" applyBorder="1" applyAlignment="1">
      <alignment horizontal="center" vertical="center"/>
    </xf>
    <xf numFmtId="166" fontId="5" fillId="2" borderId="9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2" xfId="0" applyFont="1" applyFill="1" applyBorder="1" applyAlignment="1">
      <alignment horizontal="center" wrapText="1"/>
    </xf>
    <xf numFmtId="0" fontId="9" fillId="2" borderId="13" xfId="0" applyFont="1" applyFill="1" applyBorder="1" applyAlignment="1">
      <alignment horizontal="center" wrapText="1"/>
    </xf>
    <xf numFmtId="0" fontId="9" fillId="2" borderId="14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8" fillId="2" borderId="0" xfId="4" applyFont="1" applyFill="1" applyAlignment="1">
      <alignment horizontal="center"/>
    </xf>
    <xf numFmtId="0" fontId="26" fillId="2" borderId="4" xfId="4" applyFont="1" applyFill="1" applyBorder="1" applyAlignment="1">
      <alignment horizontal="center"/>
    </xf>
    <xf numFmtId="0" fontId="18" fillId="2" borderId="12" xfId="1" applyFont="1" applyFill="1" applyBorder="1" applyAlignment="1">
      <alignment horizontal="left" vertical="center" wrapText="1"/>
    </xf>
    <xf numFmtId="0" fontId="18" fillId="2" borderId="13" xfId="1" applyFont="1" applyFill="1" applyBorder="1" applyAlignment="1">
      <alignment horizontal="left" vertical="center" wrapText="1"/>
    </xf>
    <xf numFmtId="0" fontId="18" fillId="2" borderId="14" xfId="1" applyFont="1" applyFill="1" applyBorder="1" applyAlignment="1">
      <alignment horizontal="left" vertical="center" wrapText="1"/>
    </xf>
    <xf numFmtId="0" fontId="20" fillId="2" borderId="0" xfId="1" applyFont="1" applyFill="1" applyAlignment="1">
      <alignment horizontal="center" vertical="center"/>
    </xf>
    <xf numFmtId="0" fontId="21" fillId="2" borderId="0" xfId="1" applyFont="1" applyFill="1" applyAlignment="1">
      <alignment horizontal="center" vertical="center"/>
    </xf>
    <xf numFmtId="0" fontId="18" fillId="2" borderId="12" xfId="1" applyFont="1" applyFill="1" applyBorder="1" applyAlignment="1">
      <alignment horizontal="center"/>
    </xf>
    <xf numFmtId="0" fontId="18" fillId="2" borderId="13" xfId="1" applyFont="1" applyFill="1" applyBorder="1" applyAlignment="1">
      <alignment horizontal="center"/>
    </xf>
    <xf numFmtId="0" fontId="18" fillId="2" borderId="14" xfId="1" applyFont="1" applyFill="1" applyBorder="1" applyAlignment="1">
      <alignment horizontal="center"/>
    </xf>
    <xf numFmtId="0" fontId="19" fillId="2" borderId="4" xfId="1" applyFont="1" applyFill="1" applyBorder="1" applyAlignment="1">
      <alignment horizontal="center" vertical="center"/>
    </xf>
    <xf numFmtId="0" fontId="12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/>
      <protection locked="0"/>
    </xf>
    <xf numFmtId="0" fontId="18" fillId="2" borderId="12" xfId="1" applyFont="1" applyFill="1" applyBorder="1" applyAlignment="1">
      <alignment horizontal="justify" vertical="center" wrapText="1"/>
    </xf>
    <xf numFmtId="0" fontId="18" fillId="2" borderId="13" xfId="1" applyFont="1" applyFill="1" applyBorder="1" applyAlignment="1">
      <alignment horizontal="justify" vertical="center" wrapText="1"/>
    </xf>
    <xf numFmtId="0" fontId="18" fillId="2" borderId="14" xfId="1" applyFont="1" applyFill="1" applyBorder="1" applyAlignment="1">
      <alignment horizontal="justify" vertical="center" wrapText="1"/>
    </xf>
    <xf numFmtId="0" fontId="11" fillId="2" borderId="0" xfId="1" applyFont="1" applyFill="1" applyAlignment="1">
      <alignment horizontal="center"/>
    </xf>
    <xf numFmtId="0" fontId="11" fillId="2" borderId="41" xfId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0" fontId="11" fillId="2" borderId="49" xfId="1" applyFont="1" applyFill="1" applyBorder="1" applyAlignment="1">
      <alignment horizontal="center"/>
    </xf>
    <xf numFmtId="10" fontId="14" fillId="2" borderId="8" xfId="1" applyNumberFormat="1" applyFont="1" applyFill="1" applyBorder="1" applyAlignment="1">
      <alignment horizontal="center" vertical="center"/>
    </xf>
    <xf numFmtId="0" fontId="18" fillId="2" borderId="15" xfId="1" applyFont="1" applyFill="1" applyBorder="1" applyAlignment="1">
      <alignment horizontal="left" vertical="center" wrapText="1"/>
    </xf>
    <xf numFmtId="0" fontId="18" fillId="2" borderId="16" xfId="1" applyFont="1" applyFill="1" applyBorder="1" applyAlignment="1">
      <alignment horizontal="left" vertical="center" wrapText="1"/>
    </xf>
    <xf numFmtId="0" fontId="18" fillId="2" borderId="37" xfId="1" applyFont="1" applyFill="1" applyBorder="1" applyAlignment="1">
      <alignment horizontal="left" vertical="center" wrapText="1"/>
    </xf>
    <xf numFmtId="0" fontId="18" fillId="2" borderId="38" xfId="1" applyFont="1" applyFill="1" applyBorder="1" applyAlignment="1">
      <alignment horizontal="left" vertical="center" wrapText="1"/>
    </xf>
    <xf numFmtId="0" fontId="11" fillId="2" borderId="4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1" fillId="2" borderId="3" xfId="1" applyFont="1" applyFill="1" applyBorder="1" applyAlignment="1">
      <alignment horizontal="center" vertical="center"/>
    </xf>
    <xf numFmtId="2" fontId="12" fillId="3" borderId="7" xfId="1" applyNumberFormat="1" applyFont="1" applyFill="1" applyBorder="1" applyAlignment="1" applyProtection="1">
      <alignment horizontal="center" vertical="center"/>
      <protection locked="0"/>
    </xf>
    <xf numFmtId="2" fontId="12" fillId="3" borderId="8" xfId="1" applyNumberFormat="1" applyFont="1" applyFill="1" applyBorder="1" applyAlignment="1" applyProtection="1">
      <alignment horizontal="center" vertical="center"/>
      <protection locked="0"/>
    </xf>
    <xf numFmtId="2" fontId="12" fillId="3" borderId="9" xfId="1" applyNumberFormat="1" applyFont="1" applyFill="1" applyBorder="1" applyAlignment="1" applyProtection="1">
      <alignment horizontal="center" vertical="center"/>
      <protection locked="0"/>
    </xf>
    <xf numFmtId="0" fontId="11" fillId="2" borderId="37" xfId="1" applyFont="1" applyFill="1" applyBorder="1" applyAlignment="1">
      <alignment horizontal="center" vertical="center"/>
    </xf>
    <xf numFmtId="0" fontId="18" fillId="2" borderId="15" xfId="1" applyFont="1" applyFill="1" applyBorder="1" applyAlignment="1">
      <alignment horizontal="center" vertical="center" wrapText="1"/>
    </xf>
    <xf numFmtId="0" fontId="18" fillId="2" borderId="16" xfId="1" applyFont="1" applyFill="1" applyBorder="1" applyAlignment="1">
      <alignment horizontal="center" vertical="center" wrapText="1"/>
    </xf>
    <xf numFmtId="0" fontId="18" fillId="2" borderId="37" xfId="1" applyFont="1" applyFill="1" applyBorder="1" applyAlignment="1">
      <alignment horizontal="center" vertical="center" wrapText="1"/>
    </xf>
    <xf numFmtId="0" fontId="18" fillId="2" borderId="38" xfId="1" applyFont="1" applyFill="1" applyBorder="1" applyAlignment="1">
      <alignment horizontal="center" vertical="center" wrapText="1"/>
    </xf>
    <xf numFmtId="0" fontId="11" fillId="2" borderId="4" xfId="1" applyFont="1" applyFill="1" applyBorder="1" applyAlignment="1">
      <alignment horizontal="center"/>
    </xf>
    <xf numFmtId="0" fontId="12" fillId="3" borderId="0" xfId="1" applyFont="1" applyFill="1" applyAlignment="1" applyProtection="1">
      <alignment horizontal="left"/>
      <protection locked="0"/>
    </xf>
    <xf numFmtId="0" fontId="18" fillId="2" borderId="4" xfId="1" applyFont="1" applyFill="1" applyBorder="1" applyAlignment="1">
      <alignment horizontal="left" vertical="center" wrapText="1"/>
    </xf>
    <xf numFmtId="0" fontId="18" fillId="2" borderId="3" xfId="1" applyFont="1" applyFill="1" applyBorder="1" applyAlignment="1">
      <alignment horizontal="left" vertical="center" wrapText="1"/>
    </xf>
    <xf numFmtId="0" fontId="11" fillId="2" borderId="41" xfId="1" applyFont="1" applyFill="1" applyBorder="1" applyAlignment="1">
      <alignment horizontal="center" vertical="center"/>
    </xf>
    <xf numFmtId="0" fontId="11" fillId="2" borderId="49" xfId="1" applyFont="1" applyFill="1" applyBorder="1" applyAlignment="1">
      <alignment horizontal="center" vertical="center"/>
    </xf>
    <xf numFmtId="0" fontId="18" fillId="2" borderId="12" xfId="2" applyFont="1" applyFill="1" applyBorder="1" applyAlignment="1">
      <alignment horizontal="left" vertical="center" wrapText="1"/>
    </xf>
    <xf numFmtId="0" fontId="18" fillId="2" borderId="13" xfId="2" applyFont="1" applyFill="1" applyBorder="1" applyAlignment="1">
      <alignment horizontal="left" vertical="center" wrapText="1"/>
    </xf>
    <xf numFmtId="0" fontId="18" fillId="2" borderId="14" xfId="2" applyFont="1" applyFill="1" applyBorder="1" applyAlignment="1">
      <alignment horizontal="left" vertical="center" wrapText="1"/>
    </xf>
    <xf numFmtId="0" fontId="20" fillId="2" borderId="0" xfId="2" applyFont="1" applyFill="1" applyAlignment="1">
      <alignment horizontal="center" vertical="center"/>
    </xf>
    <xf numFmtId="0" fontId="21" fillId="2" borderId="0" xfId="2" applyFont="1" applyFill="1" applyAlignment="1">
      <alignment horizontal="center" vertical="center"/>
    </xf>
    <xf numFmtId="0" fontId="18" fillId="2" borderId="12" xfId="2" applyFont="1" applyFill="1" applyBorder="1" applyAlignment="1">
      <alignment horizontal="center"/>
    </xf>
    <xf numFmtId="0" fontId="18" fillId="2" borderId="13" xfId="2" applyFont="1" applyFill="1" applyBorder="1" applyAlignment="1">
      <alignment horizontal="center"/>
    </xf>
    <xf numFmtId="0" fontId="18" fillId="2" borderId="14" xfId="2" applyFont="1" applyFill="1" applyBorder="1" applyAlignment="1">
      <alignment horizontal="center"/>
    </xf>
    <xf numFmtId="0" fontId="19" fillId="2" borderId="4" xfId="2" applyFont="1" applyFill="1" applyBorder="1" applyAlignment="1">
      <alignment horizontal="center" vertical="center"/>
    </xf>
    <xf numFmtId="0" fontId="12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/>
      <protection locked="0"/>
    </xf>
    <xf numFmtId="0" fontId="18" fillId="2" borderId="12" xfId="2" applyFont="1" applyFill="1" applyBorder="1" applyAlignment="1">
      <alignment horizontal="justify" vertical="center" wrapText="1"/>
    </xf>
    <xf numFmtId="0" fontId="18" fillId="2" borderId="13" xfId="2" applyFont="1" applyFill="1" applyBorder="1" applyAlignment="1">
      <alignment horizontal="justify" vertical="center" wrapText="1"/>
    </xf>
    <xf numFmtId="0" fontId="18" fillId="2" borderId="14" xfId="2" applyFont="1" applyFill="1" applyBorder="1" applyAlignment="1">
      <alignment horizontal="justify" vertical="center" wrapText="1"/>
    </xf>
    <xf numFmtId="0" fontId="11" fillId="2" borderId="0" xfId="2" applyFont="1" applyFill="1" applyAlignment="1">
      <alignment horizontal="center"/>
    </xf>
    <xf numFmtId="0" fontId="11" fillId="2" borderId="41" xfId="2" applyFont="1" applyFill="1" applyBorder="1" applyAlignment="1">
      <alignment horizontal="center"/>
    </xf>
    <xf numFmtId="0" fontId="11" fillId="2" borderId="34" xfId="2" applyFont="1" applyFill="1" applyBorder="1" applyAlignment="1">
      <alignment horizontal="center"/>
    </xf>
    <xf numFmtId="0" fontId="11" fillId="2" borderId="49" xfId="2" applyFont="1" applyFill="1" applyBorder="1" applyAlignment="1">
      <alignment horizontal="center"/>
    </xf>
    <xf numFmtId="10" fontId="14" fillId="2" borderId="8" xfId="2" applyNumberFormat="1" applyFont="1" applyFill="1" applyBorder="1" applyAlignment="1">
      <alignment horizontal="center" vertical="center"/>
    </xf>
    <xf numFmtId="0" fontId="18" fillId="2" borderId="15" xfId="2" applyFont="1" applyFill="1" applyBorder="1" applyAlignment="1">
      <alignment horizontal="left" vertical="center" wrapText="1"/>
    </xf>
    <xf numFmtId="0" fontId="18" fillId="2" borderId="16" xfId="2" applyFont="1" applyFill="1" applyBorder="1" applyAlignment="1">
      <alignment horizontal="left" vertical="center" wrapText="1"/>
    </xf>
    <xf numFmtId="0" fontId="18" fillId="2" borderId="37" xfId="2" applyFont="1" applyFill="1" applyBorder="1" applyAlignment="1">
      <alignment horizontal="left" vertical="center" wrapText="1"/>
    </xf>
    <xf numFmtId="0" fontId="18" fillId="2" borderId="38" xfId="2" applyFont="1" applyFill="1" applyBorder="1" applyAlignment="1">
      <alignment horizontal="left" vertical="center" wrapText="1"/>
    </xf>
    <xf numFmtId="0" fontId="11" fillId="2" borderId="4" xfId="2" applyFont="1" applyFill="1" applyBorder="1" applyAlignment="1">
      <alignment horizontal="center" vertical="center"/>
    </xf>
    <xf numFmtId="0" fontId="11" fillId="2" borderId="0" xfId="2" applyFont="1" applyFill="1" applyAlignment="1">
      <alignment horizontal="center" vertical="center"/>
    </xf>
    <xf numFmtId="0" fontId="11" fillId="2" borderId="3" xfId="2" applyFont="1" applyFill="1" applyBorder="1" applyAlignment="1">
      <alignment horizontal="center" vertical="center"/>
    </xf>
    <xf numFmtId="2" fontId="12" fillId="3" borderId="7" xfId="2" applyNumberFormat="1" applyFont="1" applyFill="1" applyBorder="1" applyAlignment="1" applyProtection="1">
      <alignment horizontal="center" vertical="center"/>
      <protection locked="0"/>
    </xf>
    <xf numFmtId="2" fontId="12" fillId="3" borderId="8" xfId="2" applyNumberFormat="1" applyFont="1" applyFill="1" applyBorder="1" applyAlignment="1" applyProtection="1">
      <alignment horizontal="center" vertical="center"/>
      <protection locked="0"/>
    </xf>
    <xf numFmtId="2" fontId="12" fillId="3" borderId="9" xfId="2" applyNumberFormat="1" applyFont="1" applyFill="1" applyBorder="1" applyAlignment="1" applyProtection="1">
      <alignment horizontal="center" vertical="center"/>
      <protection locked="0"/>
    </xf>
    <xf numFmtId="0" fontId="11" fillId="2" borderId="37" xfId="2" applyFont="1" applyFill="1" applyBorder="1" applyAlignment="1">
      <alignment horizontal="center" vertical="center"/>
    </xf>
    <xf numFmtId="0" fontId="18" fillId="2" borderId="15" xfId="2" applyFont="1" applyFill="1" applyBorder="1" applyAlignment="1">
      <alignment horizontal="center" vertical="center" wrapText="1"/>
    </xf>
    <xf numFmtId="0" fontId="18" fillId="2" borderId="16" xfId="2" applyFont="1" applyFill="1" applyBorder="1" applyAlignment="1">
      <alignment horizontal="center" vertical="center" wrapText="1"/>
    </xf>
    <xf numFmtId="0" fontId="18" fillId="2" borderId="37" xfId="2" applyFont="1" applyFill="1" applyBorder="1" applyAlignment="1">
      <alignment horizontal="center" vertical="center" wrapText="1"/>
    </xf>
    <xf numFmtId="0" fontId="18" fillId="2" borderId="38" xfId="2" applyFont="1" applyFill="1" applyBorder="1" applyAlignment="1">
      <alignment horizontal="center" vertical="center" wrapText="1"/>
    </xf>
    <xf numFmtId="0" fontId="11" fillId="2" borderId="4" xfId="2" applyFont="1" applyFill="1" applyBorder="1" applyAlignment="1">
      <alignment horizontal="center"/>
    </xf>
    <xf numFmtId="0" fontId="12" fillId="3" borderId="0" xfId="2" applyFont="1" applyFill="1" applyAlignment="1" applyProtection="1">
      <alignment horizontal="left"/>
      <protection locked="0"/>
    </xf>
    <xf numFmtId="0" fontId="18" fillId="2" borderId="4" xfId="2" applyFont="1" applyFill="1" applyBorder="1" applyAlignment="1">
      <alignment horizontal="left" vertical="center" wrapText="1"/>
    </xf>
    <xf numFmtId="0" fontId="18" fillId="2" borderId="3" xfId="2" applyFont="1" applyFill="1" applyBorder="1" applyAlignment="1">
      <alignment horizontal="left" vertical="center" wrapText="1"/>
    </xf>
    <xf numFmtId="0" fontId="11" fillId="2" borderId="41" xfId="2" applyFont="1" applyFill="1" applyBorder="1" applyAlignment="1">
      <alignment horizontal="center" vertical="center"/>
    </xf>
    <xf numFmtId="0" fontId="11" fillId="2" borderId="49" xfId="2" applyFont="1" applyFill="1" applyBorder="1" applyAlignment="1">
      <alignment horizontal="center" vertical="center"/>
    </xf>
  </cellXfs>
  <cellStyles count="5">
    <cellStyle name="Normal" xfId="0" builtinId="0"/>
    <cellStyle name="Normal 2" xfId="1"/>
    <cellStyle name="Normal 2 2" xfId="4"/>
    <cellStyle name="Normal 3" xfId="3"/>
    <cellStyle name="Normal 4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5" t="s">
        <v>14</v>
      </c>
      <c r="B11" s="426"/>
      <c r="C11" s="426"/>
      <c r="D11" s="426"/>
      <c r="E11" s="426"/>
      <c r="F11" s="427"/>
      <c r="G11" s="41"/>
    </row>
    <row r="12" spans="1:7" ht="16.5" customHeight="1" x14ac:dyDescent="0.3">
      <c r="A12" s="424" t="s">
        <v>15</v>
      </c>
      <c r="B12" s="424"/>
      <c r="C12" s="424"/>
      <c r="D12" s="424"/>
      <c r="E12" s="424"/>
      <c r="F12" s="424"/>
      <c r="G12" s="40"/>
    </row>
    <row r="14" spans="1:7" ht="16.5" customHeight="1" x14ac:dyDescent="0.3">
      <c r="A14" s="429" t="s">
        <v>16</v>
      </c>
      <c r="B14" s="429"/>
      <c r="C14" s="10" t="s">
        <v>2</v>
      </c>
    </row>
    <row r="15" spans="1:7" ht="16.5" customHeight="1" x14ac:dyDescent="0.3">
      <c r="A15" s="429" t="s">
        <v>17</v>
      </c>
      <c r="B15" s="429"/>
      <c r="C15" s="10" t="s">
        <v>4</v>
      </c>
    </row>
    <row r="16" spans="1:7" ht="16.5" customHeight="1" x14ac:dyDescent="0.3">
      <c r="A16" s="429" t="s">
        <v>18</v>
      </c>
      <c r="B16" s="429"/>
      <c r="C16" s="10" t="s">
        <v>5</v>
      </c>
    </row>
    <row r="17" spans="1:5" ht="16.5" customHeight="1" x14ac:dyDescent="0.3">
      <c r="A17" s="429" t="s">
        <v>19</v>
      </c>
      <c r="B17" s="429"/>
      <c r="C17" s="10" t="s">
        <v>6</v>
      </c>
    </row>
    <row r="18" spans="1:5" ht="16.5" customHeight="1" x14ac:dyDescent="0.3">
      <c r="A18" s="429" t="s">
        <v>20</v>
      </c>
      <c r="B18" s="429"/>
      <c r="C18" s="47" t="s">
        <v>7</v>
      </c>
    </row>
    <row r="19" spans="1:5" ht="16.5" customHeight="1" x14ac:dyDescent="0.3">
      <c r="A19" s="429" t="s">
        <v>21</v>
      </c>
      <c r="B19" s="429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424" t="s">
        <v>0</v>
      </c>
      <c r="B21" s="424"/>
      <c r="C21" s="9" t="s">
        <v>22</v>
      </c>
      <c r="D21" s="16"/>
    </row>
    <row r="22" spans="1:5" ht="15.75" customHeight="1" x14ac:dyDescent="0.3">
      <c r="A22" s="428"/>
      <c r="B22" s="428"/>
      <c r="C22" s="7"/>
      <c r="D22" s="428"/>
      <c r="E22" s="428"/>
    </row>
    <row r="23" spans="1:5" ht="33.75" customHeight="1" x14ac:dyDescent="0.3">
      <c r="C23" s="36" t="s">
        <v>23</v>
      </c>
      <c r="D23" s="35" t="s">
        <v>24</v>
      </c>
      <c r="E23" s="2"/>
    </row>
    <row r="24" spans="1:5" ht="15.75" customHeight="1" x14ac:dyDescent="0.3">
      <c r="C24" s="45">
        <v>765.52</v>
      </c>
      <c r="D24" s="37">
        <f t="shared" ref="D24:D43" si="0">(C24-$C$46)/$C$46</f>
        <v>-2.6070947895889362E-3</v>
      </c>
      <c r="E24" s="3"/>
    </row>
    <row r="25" spans="1:5" ht="15.75" customHeight="1" x14ac:dyDescent="0.3">
      <c r="C25" s="45">
        <v>769.75</v>
      </c>
      <c r="D25" s="38">
        <f t="shared" si="0"/>
        <v>2.9041550654639128E-3</v>
      </c>
      <c r="E25" s="3"/>
    </row>
    <row r="26" spans="1:5" ht="15.75" customHeight="1" x14ac:dyDescent="0.3">
      <c r="C26" s="45">
        <v>770.19</v>
      </c>
      <c r="D26" s="38">
        <f t="shared" si="0"/>
        <v>3.4774292820652234E-3</v>
      </c>
      <c r="E26" s="3"/>
    </row>
    <row r="27" spans="1:5" ht="15.75" customHeight="1" x14ac:dyDescent="0.3">
      <c r="C27" s="45">
        <v>768.96</v>
      </c>
      <c r="D27" s="38">
        <f t="shared" si="0"/>
        <v>1.8748672674753712E-3</v>
      </c>
      <c r="E27" s="3"/>
    </row>
    <row r="28" spans="1:5" ht="15.75" customHeight="1" x14ac:dyDescent="0.3">
      <c r="C28" s="45">
        <v>776.99</v>
      </c>
      <c r="D28" s="38">
        <f t="shared" si="0"/>
        <v>1.2337121720447958E-2</v>
      </c>
      <c r="E28" s="3"/>
    </row>
    <row r="29" spans="1:5" ht="15.75" customHeight="1" x14ac:dyDescent="0.3">
      <c r="C29" s="45">
        <v>768.26</v>
      </c>
      <c r="D29" s="38">
        <f t="shared" si="0"/>
        <v>9.6284010470061273E-4</v>
      </c>
      <c r="E29" s="3"/>
    </row>
    <row r="30" spans="1:5" ht="15.75" customHeight="1" x14ac:dyDescent="0.3">
      <c r="C30" s="45">
        <v>768.65</v>
      </c>
      <c r="D30" s="38">
        <f t="shared" si="0"/>
        <v>1.4709695239607846E-3</v>
      </c>
      <c r="E30" s="3"/>
    </row>
    <row r="31" spans="1:5" ht="15.75" customHeight="1" x14ac:dyDescent="0.3">
      <c r="C31" s="45">
        <v>765.06</v>
      </c>
      <c r="D31" s="38">
        <f t="shared" si="0"/>
        <v>-3.2064269251266429E-3</v>
      </c>
      <c r="E31" s="3"/>
    </row>
    <row r="32" spans="1:5" ht="15.75" customHeight="1" x14ac:dyDescent="0.3">
      <c r="C32" s="45">
        <v>761.36</v>
      </c>
      <c r="D32" s="38">
        <f t="shared" si="0"/>
        <v>-8.0271419283642498E-3</v>
      </c>
      <c r="E32" s="3"/>
    </row>
    <row r="33" spans="1:7" ht="15.75" customHeight="1" x14ac:dyDescent="0.3">
      <c r="C33" s="45">
        <v>772.6</v>
      </c>
      <c r="D33" s="38">
        <f t="shared" si="0"/>
        <v>6.6174085139037893E-3</v>
      </c>
      <c r="E33" s="3"/>
    </row>
    <row r="34" spans="1:7" ht="15.75" customHeight="1" x14ac:dyDescent="0.3">
      <c r="C34" s="45">
        <v>769.99</v>
      </c>
      <c r="D34" s="38">
        <f t="shared" si="0"/>
        <v>3.2168500927009644E-3</v>
      </c>
      <c r="E34" s="3"/>
    </row>
    <row r="35" spans="1:7" ht="15.75" customHeight="1" x14ac:dyDescent="0.3">
      <c r="C35" s="45">
        <v>767.37</v>
      </c>
      <c r="D35" s="38">
        <f t="shared" si="0"/>
        <v>-1.9673728797005852E-4</v>
      </c>
      <c r="E35" s="3"/>
    </row>
    <row r="36" spans="1:7" ht="15.75" customHeight="1" x14ac:dyDescent="0.3">
      <c r="C36" s="45">
        <v>773.27</v>
      </c>
      <c r="D36" s="38">
        <f t="shared" si="0"/>
        <v>7.4903487982738055E-3</v>
      </c>
      <c r="E36" s="3"/>
    </row>
    <row r="37" spans="1:7" ht="15.75" customHeight="1" x14ac:dyDescent="0.3">
      <c r="C37" s="45">
        <v>770.27</v>
      </c>
      <c r="D37" s="38">
        <f t="shared" si="0"/>
        <v>3.5816609578108085E-3</v>
      </c>
      <c r="E37" s="3"/>
    </row>
    <row r="38" spans="1:7" ht="15.75" customHeight="1" x14ac:dyDescent="0.3">
      <c r="C38" s="45">
        <v>761.9</v>
      </c>
      <c r="D38" s="38">
        <f t="shared" si="0"/>
        <v>-7.3235781170809585E-3</v>
      </c>
      <c r="E38" s="3"/>
    </row>
    <row r="39" spans="1:7" ht="15.75" customHeight="1" x14ac:dyDescent="0.3">
      <c r="C39" s="45">
        <v>763.13</v>
      </c>
      <c r="D39" s="38">
        <f t="shared" si="0"/>
        <v>-5.7210161024911057E-3</v>
      </c>
      <c r="E39" s="3"/>
    </row>
    <row r="40" spans="1:7" ht="15.75" customHeight="1" x14ac:dyDescent="0.3">
      <c r="C40" s="45">
        <v>765.87</v>
      </c>
      <c r="D40" s="38">
        <f t="shared" si="0"/>
        <v>-2.1510812082015567E-3</v>
      </c>
      <c r="E40" s="3"/>
    </row>
    <row r="41" spans="1:7" ht="15.75" customHeight="1" x14ac:dyDescent="0.3">
      <c r="C41" s="45">
        <v>765.16</v>
      </c>
      <c r="D41" s="38">
        <f t="shared" si="0"/>
        <v>-3.0761373304445134E-3</v>
      </c>
      <c r="E41" s="3"/>
    </row>
    <row r="42" spans="1:7" ht="15.75" customHeight="1" x14ac:dyDescent="0.3">
      <c r="C42" s="45">
        <v>765.95</v>
      </c>
      <c r="D42" s="38">
        <f t="shared" si="0"/>
        <v>-2.0468495324558237E-3</v>
      </c>
      <c r="E42" s="3"/>
    </row>
    <row r="43" spans="1:7" ht="16.5" customHeight="1" x14ac:dyDescent="0.3">
      <c r="C43" s="46">
        <v>760.17</v>
      </c>
      <c r="D43" s="39">
        <f t="shared" si="0"/>
        <v>-9.5775881050813097E-3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25</v>
      </c>
      <c r="C45" s="33">
        <f>SUM(C24:C44)</f>
        <v>15350.420000000002</v>
      </c>
      <c r="D45" s="28"/>
      <c r="E45" s="4"/>
    </row>
    <row r="46" spans="1:7" ht="17.25" customHeight="1" x14ac:dyDescent="0.3">
      <c r="B46" s="32" t="s">
        <v>26</v>
      </c>
      <c r="C46" s="34">
        <f>AVERAGE(C24:C44)</f>
        <v>767.52100000000007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26</v>
      </c>
      <c r="C48" s="35" t="s">
        <v>27</v>
      </c>
      <c r="D48" s="30"/>
      <c r="G48" s="8"/>
    </row>
    <row r="49" spans="1:6" ht="17.25" customHeight="1" x14ac:dyDescent="0.3">
      <c r="B49" s="422">
        <f>C46</f>
        <v>767.52100000000007</v>
      </c>
      <c r="C49" s="43">
        <f>-IF(C46&lt;=80,10%,IF(C46&lt;250,7.5%,5%))</f>
        <v>-0.05</v>
      </c>
      <c r="D49" s="31">
        <f>IF(C46&lt;=80,C46*0.9,IF(C46&lt;250,C46*0.925,C46*0.95))</f>
        <v>729.14494999999999</v>
      </c>
    </row>
    <row r="50" spans="1:6" ht="17.25" customHeight="1" x14ac:dyDescent="0.3">
      <c r="B50" s="423"/>
      <c r="C50" s="44">
        <f>IF(C46&lt;=80, 10%, IF(C46&lt;250, 7.5%, 5%))</f>
        <v>0.05</v>
      </c>
      <c r="D50" s="31">
        <f>IF(C46&lt;=80, C46*1.1, IF(C46&lt;250, C46*1.075, C46*1.05))</f>
        <v>805.89705000000015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9</v>
      </c>
      <c r="C52" s="17"/>
      <c r="D52" s="18" t="s">
        <v>10</v>
      </c>
      <c r="E52" s="19"/>
      <c r="F52" s="18" t="s">
        <v>11</v>
      </c>
    </row>
    <row r="53" spans="1:6" ht="34.5" customHeight="1" x14ac:dyDescent="0.3">
      <c r="A53" s="20" t="s">
        <v>12</v>
      </c>
      <c r="B53" s="21"/>
      <c r="C53" s="22"/>
      <c r="D53" s="21"/>
      <c r="E53" s="11"/>
      <c r="F53" s="23"/>
    </row>
    <row r="54" spans="1:6" ht="34.5" customHeight="1" x14ac:dyDescent="0.3">
      <c r="A54" s="20" t="s">
        <v>13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view="pageBreakPreview" zoomScale="60" zoomScaleNormal="100" workbookViewId="0">
      <selection activeCell="C29" sqref="C29"/>
    </sheetView>
  </sheetViews>
  <sheetFormatPr defaultRowHeight="13.5" x14ac:dyDescent="0.25"/>
  <cols>
    <col min="1" max="1" width="27.5703125" style="377" customWidth="1"/>
    <col min="2" max="2" width="20.42578125" style="377" customWidth="1"/>
    <col min="3" max="3" width="31.85546875" style="377" customWidth="1"/>
    <col min="4" max="4" width="25.85546875" style="377" customWidth="1"/>
    <col min="5" max="5" width="25.7109375" style="377" customWidth="1"/>
    <col min="6" max="6" width="23.140625" style="377" customWidth="1"/>
    <col min="7" max="7" width="28.42578125" style="377" customWidth="1"/>
    <col min="8" max="8" width="21.5703125" style="377" customWidth="1"/>
    <col min="9" max="9" width="9.140625" style="377" customWidth="1"/>
    <col min="10" max="16384" width="9.140625" style="413"/>
  </cols>
  <sheetData>
    <row r="1" spans="1:6" s="377" customFormat="1" ht="15" customHeight="1" x14ac:dyDescent="0.3">
      <c r="A1" s="376"/>
      <c r="C1" s="378"/>
      <c r="F1" s="378"/>
    </row>
    <row r="2" spans="1:6" s="377" customFormat="1" ht="18.75" customHeight="1" x14ac:dyDescent="0.3">
      <c r="A2" s="430" t="s">
        <v>123</v>
      </c>
      <c r="B2" s="430"/>
      <c r="C2" s="430"/>
      <c r="D2" s="430"/>
      <c r="E2" s="430"/>
    </row>
    <row r="3" spans="1:6" s="377" customFormat="1" ht="16.5" customHeight="1" x14ac:dyDescent="0.3">
      <c r="A3" s="379" t="s">
        <v>0</v>
      </c>
      <c r="B3" s="380" t="s">
        <v>124</v>
      </c>
    </row>
    <row r="4" spans="1:6" s="377" customFormat="1" ht="16.5" customHeight="1" x14ac:dyDescent="0.3">
      <c r="A4" s="381" t="s">
        <v>125</v>
      </c>
      <c r="B4" s="381" t="s">
        <v>126</v>
      </c>
      <c r="D4" s="382"/>
      <c r="E4" s="383"/>
    </row>
    <row r="5" spans="1:6" s="377" customFormat="1" ht="16.5" customHeight="1" x14ac:dyDescent="0.3">
      <c r="A5" s="384" t="s">
        <v>1</v>
      </c>
      <c r="B5" s="384" t="s">
        <v>127</v>
      </c>
      <c r="C5" s="383"/>
      <c r="D5" s="383"/>
      <c r="E5" s="383"/>
    </row>
    <row r="6" spans="1:6" s="377" customFormat="1" ht="16.5" customHeight="1" x14ac:dyDescent="0.3">
      <c r="A6" s="384" t="s">
        <v>3</v>
      </c>
      <c r="B6" s="385">
        <v>99.8</v>
      </c>
      <c r="C6" s="383"/>
      <c r="D6" s="383"/>
      <c r="E6" s="383"/>
    </row>
    <row r="7" spans="1:6" s="377" customFormat="1" ht="16.5" customHeight="1" x14ac:dyDescent="0.3">
      <c r="A7" s="381" t="s">
        <v>128</v>
      </c>
      <c r="B7" s="385">
        <v>9.43</v>
      </c>
      <c r="C7" s="383"/>
      <c r="D7" s="383"/>
      <c r="E7" s="383"/>
    </row>
    <row r="8" spans="1:6" s="377" customFormat="1" ht="16.5" customHeight="1" x14ac:dyDescent="0.3">
      <c r="A8" s="381" t="s">
        <v>129</v>
      </c>
      <c r="B8" s="386">
        <f>B7/10*4/25</f>
        <v>0.15087999999999999</v>
      </c>
      <c r="C8" s="383"/>
      <c r="D8" s="383"/>
      <c r="E8" s="383"/>
    </row>
    <row r="9" spans="1:6" s="377" customFormat="1" ht="15.75" customHeight="1" x14ac:dyDescent="0.25">
      <c r="A9" s="383"/>
      <c r="B9" s="383"/>
      <c r="C9" s="383"/>
      <c r="D9" s="383"/>
      <c r="E9" s="383"/>
    </row>
    <row r="10" spans="1:6" s="377" customFormat="1" ht="16.5" customHeight="1" x14ac:dyDescent="0.3">
      <c r="A10" s="387" t="s">
        <v>130</v>
      </c>
      <c r="B10" s="388" t="s">
        <v>131</v>
      </c>
      <c r="C10" s="387" t="s">
        <v>132</v>
      </c>
      <c r="D10" s="387" t="s">
        <v>133</v>
      </c>
      <c r="E10" s="387" t="s">
        <v>134</v>
      </c>
    </row>
    <row r="11" spans="1:6" s="377" customFormat="1" ht="16.5" customHeight="1" x14ac:dyDescent="0.3">
      <c r="A11" s="389">
        <v>1</v>
      </c>
      <c r="B11" s="390">
        <v>1696955</v>
      </c>
      <c r="C11" s="390">
        <v>7513</v>
      </c>
      <c r="D11" s="391">
        <v>1.18</v>
      </c>
      <c r="E11" s="392">
        <v>2.95</v>
      </c>
    </row>
    <row r="12" spans="1:6" s="377" customFormat="1" ht="16.5" customHeight="1" x14ac:dyDescent="0.3">
      <c r="A12" s="389">
        <v>2</v>
      </c>
      <c r="B12" s="390">
        <v>1690481</v>
      </c>
      <c r="C12" s="390">
        <v>7544</v>
      </c>
      <c r="D12" s="391">
        <v>1.18</v>
      </c>
      <c r="E12" s="391">
        <v>2.95</v>
      </c>
    </row>
    <row r="13" spans="1:6" s="377" customFormat="1" ht="16.5" customHeight="1" x14ac:dyDescent="0.3">
      <c r="A13" s="389">
        <v>3</v>
      </c>
      <c r="B13" s="390">
        <v>1693205</v>
      </c>
      <c r="C13" s="390">
        <v>7544</v>
      </c>
      <c r="D13" s="391">
        <v>1.18</v>
      </c>
      <c r="E13" s="391">
        <v>2.95</v>
      </c>
    </row>
    <row r="14" spans="1:6" s="377" customFormat="1" ht="16.5" customHeight="1" x14ac:dyDescent="0.3">
      <c r="A14" s="389">
        <v>4</v>
      </c>
      <c r="B14" s="390">
        <v>1691056</v>
      </c>
      <c r="C14" s="390">
        <v>7551</v>
      </c>
      <c r="D14" s="391">
        <v>1.17</v>
      </c>
      <c r="E14" s="391">
        <v>2.95</v>
      </c>
    </row>
    <row r="15" spans="1:6" s="377" customFormat="1" ht="16.5" customHeight="1" x14ac:dyDescent="0.3">
      <c r="A15" s="389">
        <v>5</v>
      </c>
      <c r="B15" s="390">
        <v>1700352</v>
      </c>
      <c r="C15" s="390">
        <v>7457</v>
      </c>
      <c r="D15" s="391">
        <v>1.17</v>
      </c>
      <c r="E15" s="391">
        <v>2.95</v>
      </c>
    </row>
    <row r="16" spans="1:6" s="377" customFormat="1" ht="16.5" customHeight="1" x14ac:dyDescent="0.3">
      <c r="A16" s="389">
        <v>6</v>
      </c>
      <c r="B16" s="390">
        <v>1703083</v>
      </c>
      <c r="C16" s="393">
        <v>7506</v>
      </c>
      <c r="D16" s="394">
        <v>1.17</v>
      </c>
      <c r="E16" s="394">
        <v>2.95</v>
      </c>
    </row>
    <row r="17" spans="1:7" s="377" customFormat="1" ht="16.5" customHeight="1" x14ac:dyDescent="0.3">
      <c r="A17" s="395" t="s">
        <v>135</v>
      </c>
      <c r="B17" s="396">
        <f>AVERAGE(B11:B16)</f>
        <v>1695855.3333333333</v>
      </c>
      <c r="C17" s="397">
        <f>AVERAGE(C11:C16)</f>
        <v>7519.166666666667</v>
      </c>
      <c r="D17" s="398">
        <f>AVERAGE(D11:D16)</f>
        <v>1.175</v>
      </c>
      <c r="E17" s="398">
        <f>AVERAGE(E11:E16)</f>
        <v>2.9499999999999997</v>
      </c>
    </row>
    <row r="18" spans="1:7" s="377" customFormat="1" ht="16.5" customHeight="1" x14ac:dyDescent="0.3">
      <c r="A18" s="399" t="s">
        <v>136</v>
      </c>
      <c r="B18" s="400">
        <f>(STDEV(B11:B16)/B17)</f>
        <v>3.0367843741427574E-3</v>
      </c>
      <c r="C18" s="401"/>
      <c r="D18" s="401"/>
      <c r="E18" s="402"/>
    </row>
    <row r="19" spans="1:7" s="377" customFormat="1" ht="16.5" customHeight="1" x14ac:dyDescent="0.3">
      <c r="A19" s="403" t="s">
        <v>8</v>
      </c>
      <c r="B19" s="404">
        <f>COUNT(B11:B16)</f>
        <v>6</v>
      </c>
      <c r="C19" s="405"/>
      <c r="D19" s="406"/>
      <c r="E19" s="407"/>
    </row>
    <row r="20" spans="1:7" s="377" customFormat="1" ht="15.75" customHeight="1" x14ac:dyDescent="0.25">
      <c r="A20" s="383"/>
      <c r="B20" s="383"/>
      <c r="C20" s="383"/>
      <c r="D20" s="383"/>
      <c r="E20" s="383"/>
    </row>
    <row r="21" spans="1:7" s="377" customFormat="1" ht="16.5" customHeight="1" x14ac:dyDescent="0.3">
      <c r="A21" s="384" t="s">
        <v>137</v>
      </c>
      <c r="B21" s="408" t="s">
        <v>138</v>
      </c>
      <c r="C21" s="409"/>
      <c r="D21" s="409"/>
      <c r="E21" s="409"/>
    </row>
    <row r="22" spans="1:7" s="377" customFormat="1" ht="16.5" customHeight="1" x14ac:dyDescent="0.3">
      <c r="A22" s="384"/>
      <c r="B22" s="408" t="s">
        <v>139</v>
      </c>
      <c r="C22" s="409"/>
      <c r="D22" s="409"/>
      <c r="E22" s="409"/>
    </row>
    <row r="23" spans="1:7" s="377" customFormat="1" ht="16.5" customHeight="1" x14ac:dyDescent="0.3">
      <c r="A23" s="384"/>
      <c r="B23" s="408" t="s">
        <v>140</v>
      </c>
      <c r="C23" s="409"/>
      <c r="D23" s="409"/>
      <c r="E23" s="409"/>
    </row>
    <row r="24" spans="1:7" s="377" customFormat="1" ht="15.75" customHeight="1" x14ac:dyDescent="0.25">
      <c r="A24" s="383"/>
      <c r="B24" s="383"/>
      <c r="C24" s="383"/>
      <c r="D24" s="383"/>
      <c r="E24" s="383"/>
    </row>
    <row r="25" spans="1:7" s="377" customFormat="1" ht="14.25" customHeight="1" thickBot="1" x14ac:dyDescent="0.3">
      <c r="A25" s="410"/>
      <c r="B25" s="411"/>
      <c r="D25" s="412"/>
      <c r="F25" s="413"/>
      <c r="G25" s="413"/>
    </row>
    <row r="26" spans="1:7" s="377" customFormat="1" ht="15" customHeight="1" x14ac:dyDescent="0.3">
      <c r="B26" s="431" t="s">
        <v>9</v>
      </c>
      <c r="C26" s="431"/>
      <c r="E26" s="414" t="s">
        <v>10</v>
      </c>
      <c r="F26" s="415"/>
      <c r="G26" s="414" t="s">
        <v>11</v>
      </c>
    </row>
    <row r="27" spans="1:7" s="377" customFormat="1" ht="15" customHeight="1" x14ac:dyDescent="0.3">
      <c r="A27" s="416" t="s">
        <v>12</v>
      </c>
      <c r="B27" s="417" t="s">
        <v>141</v>
      </c>
      <c r="C27" s="417"/>
      <c r="E27" s="418">
        <v>42723</v>
      </c>
      <c r="G27" s="417"/>
    </row>
    <row r="28" spans="1:7" s="377" customFormat="1" ht="15" customHeight="1" x14ac:dyDescent="0.3">
      <c r="A28" s="416" t="s">
        <v>13</v>
      </c>
      <c r="B28" s="419" t="s">
        <v>142</v>
      </c>
      <c r="C28" s="419"/>
      <c r="E28" s="420">
        <v>42817</v>
      </c>
      <c r="G28" s="421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26:C26"/>
  </mergeCells>
  <pageMargins left="0.7" right="0.7" top="0.75" bottom="0.75" header="0.3" footer="0.3"/>
  <pageSetup paperSize="9" scale="7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view="pageBreakPreview" topLeftCell="A13" zoomScale="60" zoomScaleNormal="100" workbookViewId="0">
      <selection activeCell="C29" sqref="C29"/>
    </sheetView>
  </sheetViews>
  <sheetFormatPr defaultRowHeight="13.5" x14ac:dyDescent="0.25"/>
  <cols>
    <col min="1" max="1" width="27.5703125" style="377" customWidth="1"/>
    <col min="2" max="2" width="20.42578125" style="377" customWidth="1"/>
    <col min="3" max="3" width="31.85546875" style="377" customWidth="1"/>
    <col min="4" max="4" width="25.85546875" style="377" customWidth="1"/>
    <col min="5" max="5" width="25.7109375" style="377" customWidth="1"/>
    <col min="6" max="6" width="23.140625" style="377" customWidth="1"/>
    <col min="7" max="7" width="28.42578125" style="377" customWidth="1"/>
    <col min="8" max="8" width="21.5703125" style="377" customWidth="1"/>
    <col min="9" max="9" width="9.140625" style="377" customWidth="1"/>
    <col min="10" max="16384" width="9.140625" style="413"/>
  </cols>
  <sheetData>
    <row r="1" spans="1:6" s="377" customFormat="1" ht="15" customHeight="1" x14ac:dyDescent="0.3">
      <c r="A1" s="376"/>
      <c r="C1" s="378"/>
      <c r="F1" s="378"/>
    </row>
    <row r="2" spans="1:6" s="377" customFormat="1" ht="18.75" customHeight="1" x14ac:dyDescent="0.3">
      <c r="A2" s="430" t="s">
        <v>123</v>
      </c>
      <c r="B2" s="430"/>
      <c r="C2" s="430"/>
      <c r="D2" s="430"/>
      <c r="E2" s="430"/>
    </row>
    <row r="3" spans="1:6" s="377" customFormat="1" ht="16.5" customHeight="1" x14ac:dyDescent="0.3">
      <c r="A3" s="379" t="s">
        <v>0</v>
      </c>
      <c r="B3" s="380" t="s">
        <v>124</v>
      </c>
    </row>
    <row r="4" spans="1:6" s="377" customFormat="1" ht="16.5" customHeight="1" x14ac:dyDescent="0.3">
      <c r="A4" s="381" t="s">
        <v>125</v>
      </c>
      <c r="B4" s="381" t="s">
        <v>126</v>
      </c>
      <c r="D4" s="382"/>
      <c r="E4" s="383"/>
    </row>
    <row r="5" spans="1:6" s="377" customFormat="1" ht="16.5" customHeight="1" x14ac:dyDescent="0.3">
      <c r="A5" s="384" t="s">
        <v>1</v>
      </c>
      <c r="B5" s="384" t="s">
        <v>121</v>
      </c>
      <c r="C5" s="383"/>
      <c r="D5" s="383"/>
      <c r="E5" s="383"/>
    </row>
    <row r="6" spans="1:6" s="377" customFormat="1" ht="16.5" customHeight="1" x14ac:dyDescent="0.3">
      <c r="A6" s="384" t="s">
        <v>3</v>
      </c>
      <c r="B6" s="385">
        <v>99</v>
      </c>
      <c r="C6" s="383"/>
      <c r="D6" s="383"/>
      <c r="E6" s="383"/>
    </row>
    <row r="7" spans="1:6" s="377" customFormat="1" ht="16.5" customHeight="1" x14ac:dyDescent="0.3">
      <c r="A7" s="381" t="s">
        <v>128</v>
      </c>
      <c r="B7" s="385">
        <v>14.85</v>
      </c>
      <c r="C7" s="383"/>
      <c r="D7" s="383"/>
      <c r="E7" s="383"/>
    </row>
    <row r="8" spans="1:6" s="377" customFormat="1" ht="16.5" customHeight="1" x14ac:dyDescent="0.3">
      <c r="A8" s="381" t="s">
        <v>129</v>
      </c>
      <c r="B8" s="386">
        <f>B7/10*4/25</f>
        <v>0.23759999999999998</v>
      </c>
      <c r="C8" s="383"/>
      <c r="D8" s="383"/>
      <c r="E8" s="383"/>
    </row>
    <row r="9" spans="1:6" s="377" customFormat="1" ht="15.75" customHeight="1" x14ac:dyDescent="0.25">
      <c r="A9" s="383"/>
      <c r="B9" s="383"/>
      <c r="C9" s="383"/>
      <c r="D9" s="383"/>
      <c r="E9" s="383"/>
    </row>
    <row r="10" spans="1:6" s="377" customFormat="1" ht="16.5" customHeight="1" x14ac:dyDescent="0.3">
      <c r="A10" s="387" t="s">
        <v>130</v>
      </c>
      <c r="B10" s="388" t="s">
        <v>131</v>
      </c>
      <c r="C10" s="387" t="s">
        <v>132</v>
      </c>
      <c r="D10" s="387" t="s">
        <v>133</v>
      </c>
      <c r="E10" s="387" t="s">
        <v>134</v>
      </c>
    </row>
    <row r="11" spans="1:6" s="377" customFormat="1" ht="16.5" customHeight="1" x14ac:dyDescent="0.3">
      <c r="A11" s="389">
        <v>1</v>
      </c>
      <c r="B11" s="390">
        <v>2362231</v>
      </c>
      <c r="C11" s="390">
        <v>8066</v>
      </c>
      <c r="D11" s="391">
        <v>1.1299999999999999</v>
      </c>
      <c r="E11" s="392">
        <v>4.2300000000000004</v>
      </c>
    </row>
    <row r="12" spans="1:6" s="377" customFormat="1" ht="16.5" customHeight="1" x14ac:dyDescent="0.3">
      <c r="A12" s="389">
        <v>2</v>
      </c>
      <c r="B12" s="390">
        <v>2362827</v>
      </c>
      <c r="C12" s="390">
        <v>8032</v>
      </c>
      <c r="D12" s="391">
        <v>1.1299999999999999</v>
      </c>
      <c r="E12" s="391">
        <v>4.2300000000000004</v>
      </c>
    </row>
    <row r="13" spans="1:6" s="377" customFormat="1" ht="16.5" customHeight="1" x14ac:dyDescent="0.3">
      <c r="A13" s="389">
        <v>3</v>
      </c>
      <c r="B13" s="390">
        <v>2355768</v>
      </c>
      <c r="C13" s="390">
        <v>8096</v>
      </c>
      <c r="D13" s="391">
        <v>1.1299999999999999</v>
      </c>
      <c r="E13" s="391">
        <v>4.2300000000000004</v>
      </c>
    </row>
    <row r="14" spans="1:6" s="377" customFormat="1" ht="16.5" customHeight="1" x14ac:dyDescent="0.3">
      <c r="A14" s="389">
        <v>4</v>
      </c>
      <c r="B14" s="390">
        <v>2353370</v>
      </c>
      <c r="C14" s="390">
        <v>8124</v>
      </c>
      <c r="D14" s="391">
        <v>1.1200000000000001</v>
      </c>
      <c r="E14" s="391">
        <v>4.2300000000000004</v>
      </c>
    </row>
    <row r="15" spans="1:6" s="377" customFormat="1" ht="16.5" customHeight="1" x14ac:dyDescent="0.3">
      <c r="A15" s="389">
        <v>5</v>
      </c>
      <c r="B15" s="390">
        <v>2355817</v>
      </c>
      <c r="C15" s="390">
        <v>8112</v>
      </c>
      <c r="D15" s="391">
        <v>1.1200000000000001</v>
      </c>
      <c r="E15" s="391">
        <v>4.2300000000000004</v>
      </c>
    </row>
    <row r="16" spans="1:6" s="377" customFormat="1" ht="16.5" customHeight="1" x14ac:dyDescent="0.3">
      <c r="A16" s="389">
        <v>6</v>
      </c>
      <c r="B16" s="390">
        <v>2359169</v>
      </c>
      <c r="C16" s="393">
        <v>8144</v>
      </c>
      <c r="D16" s="394">
        <v>1.1200000000000001</v>
      </c>
      <c r="E16" s="394">
        <v>4.24</v>
      </c>
    </row>
    <row r="17" spans="1:7" s="377" customFormat="1" ht="16.5" customHeight="1" x14ac:dyDescent="0.3">
      <c r="A17" s="395" t="s">
        <v>135</v>
      </c>
      <c r="B17" s="396">
        <f>AVERAGE(B11:B16)</f>
        <v>2358197</v>
      </c>
      <c r="C17" s="397">
        <f>AVERAGE(C11:C16)</f>
        <v>8095.666666666667</v>
      </c>
      <c r="D17" s="398">
        <f>AVERAGE(D11:D16)</f>
        <v>1.125</v>
      </c>
      <c r="E17" s="398">
        <f>AVERAGE(E11:E16)</f>
        <v>4.2316666666666665</v>
      </c>
    </row>
    <row r="18" spans="1:7" s="377" customFormat="1" ht="16.5" customHeight="1" x14ac:dyDescent="0.3">
      <c r="A18" s="399" t="s">
        <v>136</v>
      </c>
      <c r="B18" s="400">
        <f>(STDEV(B11:B16)/B17)</f>
        <v>1.6260553743104084E-3</v>
      </c>
      <c r="C18" s="401"/>
      <c r="D18" s="401"/>
      <c r="E18" s="402"/>
    </row>
    <row r="19" spans="1:7" s="377" customFormat="1" ht="16.5" customHeight="1" x14ac:dyDescent="0.3">
      <c r="A19" s="403" t="s">
        <v>8</v>
      </c>
      <c r="B19" s="404">
        <f>COUNT(B11:B16)</f>
        <v>6</v>
      </c>
      <c r="C19" s="405"/>
      <c r="D19" s="406"/>
      <c r="E19" s="407"/>
    </row>
    <row r="20" spans="1:7" s="377" customFormat="1" ht="15.75" customHeight="1" x14ac:dyDescent="0.25">
      <c r="A20" s="383"/>
      <c r="B20" s="383"/>
      <c r="C20" s="383"/>
      <c r="D20" s="383"/>
      <c r="E20" s="383"/>
    </row>
    <row r="21" spans="1:7" s="377" customFormat="1" ht="16.5" customHeight="1" x14ac:dyDescent="0.3">
      <c r="A21" s="384" t="s">
        <v>137</v>
      </c>
      <c r="B21" s="408" t="s">
        <v>138</v>
      </c>
      <c r="C21" s="409"/>
      <c r="D21" s="409"/>
      <c r="E21" s="409"/>
    </row>
    <row r="22" spans="1:7" s="377" customFormat="1" ht="16.5" customHeight="1" x14ac:dyDescent="0.3">
      <c r="A22" s="384"/>
      <c r="B22" s="408" t="s">
        <v>139</v>
      </c>
      <c r="C22" s="409"/>
      <c r="D22" s="409"/>
      <c r="E22" s="409"/>
    </row>
    <row r="23" spans="1:7" s="377" customFormat="1" ht="16.5" customHeight="1" x14ac:dyDescent="0.3">
      <c r="A23" s="384"/>
      <c r="B23" s="408" t="s">
        <v>140</v>
      </c>
      <c r="C23" s="409"/>
      <c r="D23" s="409"/>
      <c r="E23" s="409"/>
    </row>
    <row r="24" spans="1:7" s="377" customFormat="1" ht="15.75" customHeight="1" x14ac:dyDescent="0.25">
      <c r="A24" s="383"/>
      <c r="B24" s="383"/>
      <c r="C24" s="383"/>
      <c r="D24" s="383"/>
      <c r="E24" s="383"/>
    </row>
    <row r="25" spans="1:7" s="377" customFormat="1" ht="14.25" customHeight="1" thickBot="1" x14ac:dyDescent="0.3">
      <c r="A25" s="410"/>
      <c r="B25" s="411"/>
      <c r="D25" s="412"/>
      <c r="F25" s="413"/>
      <c r="G25" s="413"/>
    </row>
    <row r="26" spans="1:7" s="377" customFormat="1" ht="15" customHeight="1" x14ac:dyDescent="0.3">
      <c r="B26" s="431" t="s">
        <v>9</v>
      </c>
      <c r="C26" s="431"/>
      <c r="E26" s="414" t="s">
        <v>10</v>
      </c>
      <c r="F26" s="415"/>
      <c r="G26" s="414" t="s">
        <v>11</v>
      </c>
    </row>
    <row r="27" spans="1:7" s="377" customFormat="1" ht="15" customHeight="1" x14ac:dyDescent="0.3">
      <c r="A27" s="416" t="s">
        <v>12</v>
      </c>
      <c r="B27" s="417" t="s">
        <v>141</v>
      </c>
      <c r="C27" s="417"/>
      <c r="E27" s="418">
        <v>42723</v>
      </c>
      <c r="G27" s="417"/>
    </row>
    <row r="28" spans="1:7" s="377" customFormat="1" ht="15" customHeight="1" x14ac:dyDescent="0.3">
      <c r="A28" s="416" t="s">
        <v>13</v>
      </c>
      <c r="B28" s="419" t="s">
        <v>142</v>
      </c>
      <c r="C28" s="419"/>
      <c r="E28" s="420">
        <v>42817</v>
      </c>
      <c r="G28" s="421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26:C26"/>
  </mergeCells>
  <pageMargins left="0.7" right="0.7" top="0.75" bottom="0.75" header="0.3" footer="0.3"/>
  <pageSetup paperSize="9" scale="7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5" zoomScale="60" zoomScaleNormal="40" zoomScalePageLayoutView="55" workbookViewId="0">
      <selection activeCell="F68" sqref="F68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0"/>
  </cols>
  <sheetData>
    <row r="1" spans="1:9" ht="18.75" customHeight="1" x14ac:dyDescent="0.25">
      <c r="A1" s="435" t="s">
        <v>28</v>
      </c>
      <c r="B1" s="435"/>
      <c r="C1" s="435"/>
      <c r="D1" s="435"/>
      <c r="E1" s="435"/>
      <c r="F1" s="435"/>
      <c r="G1" s="435"/>
      <c r="H1" s="435"/>
      <c r="I1" s="435"/>
    </row>
    <row r="2" spans="1:9" ht="18.75" customHeight="1" x14ac:dyDescent="0.25">
      <c r="A2" s="435"/>
      <c r="B2" s="435"/>
      <c r="C2" s="435"/>
      <c r="D2" s="435"/>
      <c r="E2" s="435"/>
      <c r="F2" s="435"/>
      <c r="G2" s="435"/>
      <c r="H2" s="435"/>
      <c r="I2" s="435"/>
    </row>
    <row r="3" spans="1:9" ht="18.75" customHeight="1" x14ac:dyDescent="0.25">
      <c r="A3" s="435"/>
      <c r="B3" s="435"/>
      <c r="C3" s="435"/>
      <c r="D3" s="435"/>
      <c r="E3" s="435"/>
      <c r="F3" s="435"/>
      <c r="G3" s="435"/>
      <c r="H3" s="435"/>
      <c r="I3" s="435"/>
    </row>
    <row r="4" spans="1:9" ht="18.75" customHeight="1" x14ac:dyDescent="0.25">
      <c r="A4" s="435"/>
      <c r="B4" s="435"/>
      <c r="C4" s="435"/>
      <c r="D4" s="435"/>
      <c r="E4" s="435"/>
      <c r="F4" s="435"/>
      <c r="G4" s="435"/>
      <c r="H4" s="435"/>
      <c r="I4" s="435"/>
    </row>
    <row r="5" spans="1:9" ht="18.75" customHeight="1" x14ac:dyDescent="0.25">
      <c r="A5" s="435"/>
      <c r="B5" s="435"/>
      <c r="C5" s="435"/>
      <c r="D5" s="435"/>
      <c r="E5" s="435"/>
      <c r="F5" s="435"/>
      <c r="G5" s="435"/>
      <c r="H5" s="435"/>
      <c r="I5" s="435"/>
    </row>
    <row r="6" spans="1:9" ht="18.75" customHeight="1" x14ac:dyDescent="0.25">
      <c r="A6" s="435"/>
      <c r="B6" s="435"/>
      <c r="C6" s="435"/>
      <c r="D6" s="435"/>
      <c r="E6" s="435"/>
      <c r="F6" s="435"/>
      <c r="G6" s="435"/>
      <c r="H6" s="435"/>
      <c r="I6" s="435"/>
    </row>
    <row r="7" spans="1:9" ht="18.75" customHeight="1" x14ac:dyDescent="0.25">
      <c r="A7" s="435"/>
      <c r="B7" s="435"/>
      <c r="C7" s="435"/>
      <c r="D7" s="435"/>
      <c r="E7" s="435"/>
      <c r="F7" s="435"/>
      <c r="G7" s="435"/>
      <c r="H7" s="435"/>
      <c r="I7" s="435"/>
    </row>
    <row r="8" spans="1:9" x14ac:dyDescent="0.25">
      <c r="A8" s="436" t="s">
        <v>29</v>
      </c>
      <c r="B8" s="436"/>
      <c r="C8" s="436"/>
      <c r="D8" s="436"/>
      <c r="E8" s="436"/>
      <c r="F8" s="436"/>
      <c r="G8" s="436"/>
      <c r="H8" s="436"/>
      <c r="I8" s="436"/>
    </row>
    <row r="9" spans="1:9" x14ac:dyDescent="0.25">
      <c r="A9" s="436"/>
      <c r="B9" s="436"/>
      <c r="C9" s="436"/>
      <c r="D9" s="436"/>
      <c r="E9" s="436"/>
      <c r="F9" s="436"/>
      <c r="G9" s="436"/>
      <c r="H9" s="436"/>
      <c r="I9" s="436"/>
    </row>
    <row r="10" spans="1:9" x14ac:dyDescent="0.25">
      <c r="A10" s="436"/>
      <c r="B10" s="436"/>
      <c r="C10" s="436"/>
      <c r="D10" s="436"/>
      <c r="E10" s="436"/>
      <c r="F10" s="436"/>
      <c r="G10" s="436"/>
      <c r="H10" s="436"/>
      <c r="I10" s="436"/>
    </row>
    <row r="11" spans="1:9" x14ac:dyDescent="0.25">
      <c r="A11" s="436"/>
      <c r="B11" s="436"/>
      <c r="C11" s="436"/>
      <c r="D11" s="436"/>
      <c r="E11" s="436"/>
      <c r="F11" s="436"/>
      <c r="G11" s="436"/>
      <c r="H11" s="436"/>
      <c r="I11" s="436"/>
    </row>
    <row r="12" spans="1:9" x14ac:dyDescent="0.25">
      <c r="A12" s="436"/>
      <c r="B12" s="436"/>
      <c r="C12" s="436"/>
      <c r="D12" s="436"/>
      <c r="E12" s="436"/>
      <c r="F12" s="436"/>
      <c r="G12" s="436"/>
      <c r="H12" s="436"/>
      <c r="I12" s="436"/>
    </row>
    <row r="13" spans="1:9" x14ac:dyDescent="0.25">
      <c r="A13" s="436"/>
      <c r="B13" s="436"/>
      <c r="C13" s="436"/>
      <c r="D13" s="436"/>
      <c r="E13" s="436"/>
      <c r="F13" s="436"/>
      <c r="G13" s="436"/>
      <c r="H13" s="436"/>
      <c r="I13" s="436"/>
    </row>
    <row r="14" spans="1:9" x14ac:dyDescent="0.25">
      <c r="A14" s="436"/>
      <c r="B14" s="436"/>
      <c r="C14" s="436"/>
      <c r="D14" s="436"/>
      <c r="E14" s="436"/>
      <c r="F14" s="436"/>
      <c r="G14" s="436"/>
      <c r="H14" s="436"/>
      <c r="I14" s="436"/>
    </row>
    <row r="15" spans="1:9" ht="19.5" customHeight="1" thickBot="1" x14ac:dyDescent="0.35">
      <c r="A15" s="49"/>
    </row>
    <row r="16" spans="1:9" ht="19.5" customHeight="1" thickBot="1" x14ac:dyDescent="0.35">
      <c r="A16" s="437" t="s">
        <v>14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30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51" t="s">
        <v>16</v>
      </c>
      <c r="B18" s="441" t="s">
        <v>114</v>
      </c>
      <c r="C18" s="441"/>
      <c r="D18" s="52"/>
      <c r="E18" s="53"/>
      <c r="F18" s="54"/>
      <c r="G18" s="54"/>
      <c r="H18" s="54"/>
    </row>
    <row r="19" spans="1:14" ht="26.25" customHeight="1" x14ac:dyDescent="0.4">
      <c r="A19" s="51" t="s">
        <v>17</v>
      </c>
      <c r="B19" s="55" t="s">
        <v>4</v>
      </c>
      <c r="C19" s="54">
        <v>1</v>
      </c>
      <c r="D19" s="54"/>
      <c r="E19" s="54"/>
      <c r="F19" s="54"/>
      <c r="G19" s="54"/>
      <c r="H19" s="54"/>
    </row>
    <row r="20" spans="1:14" ht="26.25" customHeight="1" x14ac:dyDescent="0.4">
      <c r="A20" s="51" t="s">
        <v>18</v>
      </c>
      <c r="B20" s="442" t="s">
        <v>115</v>
      </c>
      <c r="C20" s="442"/>
      <c r="D20" s="54"/>
      <c r="E20" s="54"/>
      <c r="F20" s="54"/>
      <c r="G20" s="54"/>
      <c r="H20" s="54"/>
    </row>
    <row r="21" spans="1:14" ht="26.25" customHeight="1" x14ac:dyDescent="0.4">
      <c r="A21" s="51" t="s">
        <v>19</v>
      </c>
      <c r="B21" s="442" t="s">
        <v>116</v>
      </c>
      <c r="C21" s="442"/>
      <c r="D21" s="442"/>
      <c r="E21" s="442"/>
      <c r="F21" s="442"/>
      <c r="G21" s="442"/>
      <c r="H21" s="442"/>
      <c r="I21" s="56"/>
    </row>
    <row r="22" spans="1:14" ht="26.25" customHeight="1" x14ac:dyDescent="0.4">
      <c r="A22" s="51" t="s">
        <v>20</v>
      </c>
      <c r="B22" s="57">
        <v>42719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1" t="s">
        <v>21</v>
      </c>
      <c r="B23" s="57">
        <v>42723</v>
      </c>
      <c r="C23" s="54"/>
      <c r="D23" s="54"/>
      <c r="E23" s="54"/>
      <c r="F23" s="54"/>
      <c r="G23" s="54"/>
      <c r="H23" s="54"/>
    </row>
    <row r="24" spans="1:14" ht="18.75" x14ac:dyDescent="0.3">
      <c r="A24" s="51"/>
      <c r="B24" s="58"/>
    </row>
    <row r="25" spans="1:14" ht="18.75" x14ac:dyDescent="0.3">
      <c r="A25" s="59" t="s">
        <v>0</v>
      </c>
      <c r="B25" s="58"/>
    </row>
    <row r="26" spans="1:14" ht="26.25" customHeight="1" x14ac:dyDescent="0.4">
      <c r="A26" s="60" t="s">
        <v>1</v>
      </c>
      <c r="B26" s="441" t="s">
        <v>117</v>
      </c>
      <c r="C26" s="441"/>
    </row>
    <row r="27" spans="1:14" ht="26.25" customHeight="1" x14ac:dyDescent="0.4">
      <c r="A27" s="61" t="s">
        <v>31</v>
      </c>
      <c r="B27" s="443" t="s">
        <v>118</v>
      </c>
      <c r="C27" s="443"/>
    </row>
    <row r="28" spans="1:14" ht="27" customHeight="1" thickBot="1" x14ac:dyDescent="0.45">
      <c r="A28" s="61" t="s">
        <v>3</v>
      </c>
      <c r="B28" s="62">
        <v>99.8</v>
      </c>
    </row>
    <row r="29" spans="1:14" s="64" customFormat="1" ht="27" customHeight="1" thickBot="1" x14ac:dyDescent="0.45">
      <c r="A29" s="61" t="s">
        <v>32</v>
      </c>
      <c r="B29" s="63">
        <v>0</v>
      </c>
      <c r="C29" s="444" t="s">
        <v>33</v>
      </c>
      <c r="D29" s="445"/>
      <c r="E29" s="445"/>
      <c r="F29" s="445"/>
      <c r="G29" s="446"/>
      <c r="I29" s="65"/>
      <c r="J29" s="65"/>
      <c r="K29" s="65"/>
      <c r="L29" s="65"/>
    </row>
    <row r="30" spans="1:14" s="64" customFormat="1" ht="19.5" customHeight="1" thickBot="1" x14ac:dyDescent="0.35">
      <c r="A30" s="61" t="s">
        <v>34</v>
      </c>
      <c r="B30" s="66">
        <f>B28-B29</f>
        <v>99.8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64" customFormat="1" ht="27" customHeight="1" thickBot="1" x14ac:dyDescent="0.45">
      <c r="A31" s="61" t="s">
        <v>35</v>
      </c>
      <c r="B31" s="69">
        <v>1</v>
      </c>
      <c r="C31" s="432" t="s">
        <v>36</v>
      </c>
      <c r="D31" s="433"/>
      <c r="E31" s="433"/>
      <c r="F31" s="433"/>
      <c r="G31" s="433"/>
      <c r="H31" s="434"/>
      <c r="I31" s="65"/>
      <c r="J31" s="65"/>
      <c r="K31" s="65"/>
      <c r="L31" s="65"/>
    </row>
    <row r="32" spans="1:14" s="64" customFormat="1" ht="27" customHeight="1" thickBot="1" x14ac:dyDescent="0.45">
      <c r="A32" s="61" t="s">
        <v>37</v>
      </c>
      <c r="B32" s="69">
        <v>1</v>
      </c>
      <c r="C32" s="432" t="s">
        <v>38</v>
      </c>
      <c r="D32" s="433"/>
      <c r="E32" s="433"/>
      <c r="F32" s="433"/>
      <c r="G32" s="433"/>
      <c r="H32" s="434"/>
      <c r="I32" s="65"/>
      <c r="J32" s="65"/>
      <c r="K32" s="65"/>
      <c r="L32" s="70"/>
      <c r="M32" s="70"/>
      <c r="N32" s="71"/>
    </row>
    <row r="33" spans="1:14" s="64" customFormat="1" ht="17.25" customHeight="1" x14ac:dyDescent="0.3">
      <c r="A33" s="61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64" customFormat="1" ht="18.75" x14ac:dyDescent="0.3">
      <c r="A34" s="61" t="s">
        <v>39</v>
      </c>
      <c r="B34" s="74">
        <f>B31/B32</f>
        <v>1</v>
      </c>
      <c r="C34" s="49" t="s">
        <v>40</v>
      </c>
      <c r="D34" s="49"/>
      <c r="E34" s="49"/>
      <c r="F34" s="49"/>
      <c r="G34" s="49"/>
      <c r="I34" s="65"/>
      <c r="J34" s="65"/>
      <c r="K34" s="65"/>
      <c r="L34" s="70"/>
      <c r="M34" s="70"/>
      <c r="N34" s="71"/>
    </row>
    <row r="35" spans="1:14" s="64" customFormat="1" ht="19.5" customHeight="1" thickBot="1" x14ac:dyDescent="0.35">
      <c r="A35" s="61"/>
      <c r="B35" s="66"/>
      <c r="G35" s="49"/>
      <c r="I35" s="65"/>
      <c r="J35" s="65"/>
      <c r="K35" s="65"/>
      <c r="L35" s="70"/>
      <c r="M35" s="70"/>
      <c r="N35" s="71"/>
    </row>
    <row r="36" spans="1:14" s="64" customFormat="1" ht="27" customHeight="1" thickBot="1" x14ac:dyDescent="0.45">
      <c r="A36" s="75" t="s">
        <v>41</v>
      </c>
      <c r="B36" s="76">
        <v>10</v>
      </c>
      <c r="C36" s="49"/>
      <c r="D36" s="448" t="s">
        <v>42</v>
      </c>
      <c r="E36" s="449"/>
      <c r="F36" s="448" t="s">
        <v>43</v>
      </c>
      <c r="G36" s="450"/>
      <c r="J36" s="65"/>
      <c r="K36" s="65"/>
      <c r="L36" s="70"/>
      <c r="M36" s="70"/>
      <c r="N36" s="71"/>
    </row>
    <row r="37" spans="1:14" s="64" customFormat="1" ht="27" customHeight="1" thickBot="1" x14ac:dyDescent="0.45">
      <c r="A37" s="77" t="s">
        <v>44</v>
      </c>
      <c r="B37" s="78">
        <v>4</v>
      </c>
      <c r="C37" s="79" t="s">
        <v>45</v>
      </c>
      <c r="D37" s="80" t="s">
        <v>46</v>
      </c>
      <c r="E37" s="81" t="s">
        <v>47</v>
      </c>
      <c r="F37" s="80" t="s">
        <v>46</v>
      </c>
      <c r="G37" s="82" t="s">
        <v>47</v>
      </c>
      <c r="I37" s="83" t="s">
        <v>48</v>
      </c>
      <c r="J37" s="65"/>
      <c r="K37" s="65"/>
      <c r="L37" s="70"/>
      <c r="M37" s="70"/>
      <c r="N37" s="71"/>
    </row>
    <row r="38" spans="1:14" s="64" customFormat="1" ht="26.25" customHeight="1" x14ac:dyDescent="0.4">
      <c r="A38" s="77" t="s">
        <v>49</v>
      </c>
      <c r="B38" s="78">
        <v>25</v>
      </c>
      <c r="C38" s="84">
        <v>1</v>
      </c>
      <c r="D38" s="85"/>
      <c r="E38" s="86" t="str">
        <f>IF(ISBLANK(D38),"-",$D$48/$D$45*D38)</f>
        <v>-</v>
      </c>
      <c r="F38" s="85">
        <v>1459220</v>
      </c>
      <c r="G38" s="87">
        <f>IF(ISBLANK(F38),"-",$D$48/$F$45*F38)</f>
        <v>1679853.2727219143</v>
      </c>
      <c r="I38" s="88"/>
      <c r="J38" s="65"/>
      <c r="K38" s="65"/>
      <c r="L38" s="70"/>
      <c r="M38" s="70"/>
      <c r="N38" s="71"/>
    </row>
    <row r="39" spans="1:14" s="64" customFormat="1" ht="26.25" customHeight="1" x14ac:dyDescent="0.4">
      <c r="A39" s="77" t="s">
        <v>50</v>
      </c>
      <c r="B39" s="78">
        <v>1</v>
      </c>
      <c r="C39" s="89">
        <v>2</v>
      </c>
      <c r="D39" s="90">
        <v>1694101</v>
      </c>
      <c r="E39" s="91">
        <f>IF(ISBLANK(D39),"-",$D$48/$D$45*D39)</f>
        <v>1687595.4321155567</v>
      </c>
      <c r="F39" s="90">
        <v>1459220</v>
      </c>
      <c r="G39" s="92">
        <f>IF(ISBLANK(F39),"-",$D$48/$F$45*F39)</f>
        <v>1679853.2727219143</v>
      </c>
      <c r="I39" s="451">
        <f>ABS((F43/D43*D42)-F42)/D42</f>
        <v>3.9498234045509117E-3</v>
      </c>
      <c r="J39" s="65"/>
      <c r="K39" s="65"/>
      <c r="L39" s="70"/>
      <c r="M39" s="70"/>
      <c r="N39" s="71"/>
    </row>
    <row r="40" spans="1:14" ht="26.25" customHeight="1" x14ac:dyDescent="0.4">
      <c r="A40" s="77" t="s">
        <v>51</v>
      </c>
      <c r="B40" s="78">
        <v>1</v>
      </c>
      <c r="C40" s="89">
        <v>3</v>
      </c>
      <c r="D40" s="90">
        <v>1692866</v>
      </c>
      <c r="E40" s="91">
        <f>IF(ISBLANK(D40),"-",$D$48/$D$45*D40)</f>
        <v>1686365.1746759692</v>
      </c>
      <c r="F40" s="90">
        <v>1457726</v>
      </c>
      <c r="G40" s="92">
        <f>IF(ISBLANK(F40),"-",$D$48/$F$45*F40)</f>
        <v>1678133.3807320523</v>
      </c>
      <c r="I40" s="451"/>
      <c r="L40" s="70"/>
      <c r="M40" s="70"/>
      <c r="N40" s="49"/>
    </row>
    <row r="41" spans="1:14" ht="27" customHeight="1" thickBot="1" x14ac:dyDescent="0.45">
      <c r="A41" s="77" t="s">
        <v>52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49"/>
    </row>
    <row r="42" spans="1:14" ht="27" customHeight="1" thickBot="1" x14ac:dyDescent="0.45">
      <c r="A42" s="77" t="s">
        <v>53</v>
      </c>
      <c r="B42" s="78">
        <v>1</v>
      </c>
      <c r="C42" s="98" t="s">
        <v>54</v>
      </c>
      <c r="D42" s="99">
        <f>AVERAGE(D38:D41)</f>
        <v>1693483.5</v>
      </c>
      <c r="E42" s="100">
        <f>AVERAGE(E38:E41)</f>
        <v>1686980.303395763</v>
      </c>
      <c r="F42" s="99">
        <f>AVERAGE(F38:F41)</f>
        <v>1458722</v>
      </c>
      <c r="G42" s="101">
        <f>AVERAGE(G38:G41)</f>
        <v>1679279.9753919605</v>
      </c>
      <c r="H42" s="102"/>
    </row>
    <row r="43" spans="1:14" ht="26.25" customHeight="1" x14ac:dyDescent="0.4">
      <c r="A43" s="77" t="s">
        <v>55</v>
      </c>
      <c r="B43" s="78">
        <v>1</v>
      </c>
      <c r="C43" s="103" t="s">
        <v>56</v>
      </c>
      <c r="D43" s="104">
        <v>9.43</v>
      </c>
      <c r="E43" s="49"/>
      <c r="F43" s="104">
        <v>8.16</v>
      </c>
      <c r="H43" s="102"/>
    </row>
    <row r="44" spans="1:14" ht="26.25" customHeight="1" x14ac:dyDescent="0.4">
      <c r="A44" s="77" t="s">
        <v>57</v>
      </c>
      <c r="B44" s="78">
        <v>1</v>
      </c>
      <c r="C44" s="105" t="s">
        <v>58</v>
      </c>
      <c r="D44" s="106">
        <f>D43*$B$34</f>
        <v>9.43</v>
      </c>
      <c r="E44" s="107"/>
      <c r="F44" s="106">
        <f>F43*$B$34</f>
        <v>8.16</v>
      </c>
      <c r="H44" s="102"/>
    </row>
    <row r="45" spans="1:14" ht="19.5" customHeight="1" thickBot="1" x14ac:dyDescent="0.35">
      <c r="A45" s="77" t="s">
        <v>59</v>
      </c>
      <c r="B45" s="89">
        <f>(B44/B43)*(B42/B41)*(B40/B39)*(B38/B37)*B36</f>
        <v>62.5</v>
      </c>
      <c r="C45" s="105" t="s">
        <v>60</v>
      </c>
      <c r="D45" s="108">
        <f>D44*$B$30/100</f>
        <v>9.4111399999999996</v>
      </c>
      <c r="E45" s="109"/>
      <c r="F45" s="108">
        <f>F44*$B$30/100</f>
        <v>8.1436799999999998</v>
      </c>
      <c r="H45" s="102"/>
    </row>
    <row r="46" spans="1:14" ht="19.5" customHeight="1" thickBot="1" x14ac:dyDescent="0.35">
      <c r="A46" s="452" t="s">
        <v>61</v>
      </c>
      <c r="B46" s="453"/>
      <c r="C46" s="105" t="s">
        <v>62</v>
      </c>
      <c r="D46" s="110">
        <f>D45/$B$45</f>
        <v>0.15057824</v>
      </c>
      <c r="E46" s="111"/>
      <c r="F46" s="112">
        <f>F45/$B$45</f>
        <v>0.13029888000000001</v>
      </c>
      <c r="H46" s="102"/>
    </row>
    <row r="47" spans="1:14" ht="27" customHeight="1" thickBot="1" x14ac:dyDescent="0.45">
      <c r="A47" s="454"/>
      <c r="B47" s="455"/>
      <c r="C47" s="113" t="s">
        <v>63</v>
      </c>
      <c r="D47" s="114">
        <v>0.15</v>
      </c>
      <c r="E47" s="115"/>
      <c r="F47" s="111"/>
      <c r="H47" s="102"/>
    </row>
    <row r="48" spans="1:14" ht="18.75" x14ac:dyDescent="0.3">
      <c r="C48" s="116" t="s">
        <v>64</v>
      </c>
      <c r="D48" s="108">
        <f>D47*$B$45</f>
        <v>9.375</v>
      </c>
      <c r="F48" s="117"/>
      <c r="H48" s="102"/>
    </row>
    <row r="49" spans="1:12" ht="19.5" customHeight="1" thickBot="1" x14ac:dyDescent="0.35">
      <c r="C49" s="118" t="s">
        <v>65</v>
      </c>
      <c r="D49" s="119">
        <f>D48/B34</f>
        <v>9.375</v>
      </c>
      <c r="F49" s="117"/>
      <c r="H49" s="102"/>
    </row>
    <row r="50" spans="1:12" ht="18.75" x14ac:dyDescent="0.3">
      <c r="C50" s="75" t="s">
        <v>66</v>
      </c>
      <c r="D50" s="120">
        <f>AVERAGE(E38:E41,G38:G41)</f>
        <v>1682360.1065934815</v>
      </c>
      <c r="F50" s="121"/>
      <c r="H50" s="102"/>
    </row>
    <row r="51" spans="1:12" ht="18.75" x14ac:dyDescent="0.3">
      <c r="C51" s="77" t="s">
        <v>67</v>
      </c>
      <c r="D51" s="122">
        <f>STDEV(E38:E41,G38:G41)/D50</f>
        <v>2.5545996881015613E-3</v>
      </c>
      <c r="F51" s="121"/>
      <c r="H51" s="102"/>
    </row>
    <row r="52" spans="1:12" ht="19.5" customHeight="1" thickBot="1" x14ac:dyDescent="0.35">
      <c r="C52" s="123" t="s">
        <v>8</v>
      </c>
      <c r="D52" s="124">
        <f>COUNT(E38:E41,G38:G41)</f>
        <v>5</v>
      </c>
      <c r="F52" s="121"/>
    </row>
    <row r="54" spans="1:12" ht="18.75" x14ac:dyDescent="0.3">
      <c r="A54" s="125" t="s">
        <v>0</v>
      </c>
      <c r="B54" s="126" t="s">
        <v>68</v>
      </c>
    </row>
    <row r="55" spans="1:12" ht="18.75" x14ac:dyDescent="0.3">
      <c r="A55" s="49" t="s">
        <v>69</v>
      </c>
      <c r="B55" s="127" t="str">
        <f>B21</f>
        <v>Each film coated tablet contains: Lamivudine USP 150 mg , Nevirapine 200mg and Zidovudine USP 300 mg.</v>
      </c>
    </row>
    <row r="56" spans="1:12" ht="26.25" customHeight="1" x14ac:dyDescent="0.4">
      <c r="A56" s="127" t="s">
        <v>70</v>
      </c>
      <c r="B56" s="128">
        <v>150</v>
      </c>
      <c r="C56" s="49" t="str">
        <f>B20</f>
        <v>LAMIVUDINE</v>
      </c>
      <c r="H56" s="107"/>
    </row>
    <row r="57" spans="1:12" ht="18.75" x14ac:dyDescent="0.3">
      <c r="A57" s="127" t="s">
        <v>71</v>
      </c>
      <c r="B57" s="129">
        <f>Uniformity!C46</f>
        <v>767.52100000000007</v>
      </c>
      <c r="H57" s="107"/>
    </row>
    <row r="58" spans="1:12" ht="19.5" customHeight="1" thickBot="1" x14ac:dyDescent="0.35">
      <c r="H58" s="107"/>
    </row>
    <row r="59" spans="1:12" s="64" customFormat="1" ht="27" customHeight="1" thickBot="1" x14ac:dyDescent="0.45">
      <c r="A59" s="75" t="s">
        <v>72</v>
      </c>
      <c r="B59" s="76">
        <v>100</v>
      </c>
      <c r="C59" s="49"/>
      <c r="D59" s="130" t="s">
        <v>73</v>
      </c>
      <c r="E59" s="131" t="s">
        <v>45</v>
      </c>
      <c r="F59" s="131" t="s">
        <v>46</v>
      </c>
      <c r="G59" s="131" t="s">
        <v>74</v>
      </c>
      <c r="H59" s="79" t="s">
        <v>75</v>
      </c>
      <c r="L59" s="65"/>
    </row>
    <row r="60" spans="1:12" s="64" customFormat="1" ht="26.25" customHeight="1" x14ac:dyDescent="0.4">
      <c r="A60" s="77" t="s">
        <v>76</v>
      </c>
      <c r="B60" s="78">
        <v>5</v>
      </c>
      <c r="C60" s="456" t="s">
        <v>77</v>
      </c>
      <c r="D60" s="459">
        <v>765.92</v>
      </c>
      <c r="E60" s="132">
        <v>1</v>
      </c>
      <c r="F60" s="133">
        <v>1697275</v>
      </c>
      <c r="G60" s="134">
        <f>IF(ISBLANK(F60),"-",(F60/$D$50*$D$47*$B$68)*($B$57/$D$60))</f>
        <v>151.64614295936912</v>
      </c>
      <c r="H60" s="135">
        <f t="shared" ref="H60:H71" si="0">IF(ISBLANK(F60),"-",(G60/$B$56)*100)</f>
        <v>101.09742863957941</v>
      </c>
      <c r="L60" s="65"/>
    </row>
    <row r="61" spans="1:12" s="64" customFormat="1" ht="26.25" customHeight="1" x14ac:dyDescent="0.4">
      <c r="A61" s="77" t="s">
        <v>78</v>
      </c>
      <c r="B61" s="78">
        <v>50</v>
      </c>
      <c r="C61" s="457"/>
      <c r="D61" s="460"/>
      <c r="E61" s="136">
        <v>2</v>
      </c>
      <c r="F61" s="90">
        <v>1689930</v>
      </c>
      <c r="G61" s="137">
        <f>IF(ISBLANK(F61),"-",(F61/$D$50*$D$47*$B$68)*($B$57/$D$60))</f>
        <v>150.98989048405627</v>
      </c>
      <c r="H61" s="138">
        <f t="shared" si="0"/>
        <v>100.65992698937085</v>
      </c>
      <c r="L61" s="65"/>
    </row>
    <row r="62" spans="1:12" s="64" customFormat="1" ht="26.25" customHeight="1" x14ac:dyDescent="0.4">
      <c r="A62" s="77" t="s">
        <v>79</v>
      </c>
      <c r="B62" s="78">
        <v>1</v>
      </c>
      <c r="C62" s="457"/>
      <c r="D62" s="460"/>
      <c r="E62" s="136">
        <v>3</v>
      </c>
      <c r="F62" s="139">
        <v>1677048</v>
      </c>
      <c r="G62" s="137">
        <f>IF(ISBLANK(F62),"-",(F62/$D$50*$D$47*$B$68)*($B$57/$D$60))</f>
        <v>149.83892460427685</v>
      </c>
      <c r="H62" s="138">
        <f t="shared" si="0"/>
        <v>99.892616402851246</v>
      </c>
      <c r="L62" s="65"/>
    </row>
    <row r="63" spans="1:12" ht="27" customHeight="1" thickBot="1" x14ac:dyDescent="0.45">
      <c r="A63" s="77" t="s">
        <v>80</v>
      </c>
      <c r="B63" s="78">
        <v>1</v>
      </c>
      <c r="C63" s="458"/>
      <c r="D63" s="461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7" t="s">
        <v>81</v>
      </c>
      <c r="B64" s="78">
        <v>1</v>
      </c>
      <c r="C64" s="456" t="s">
        <v>82</v>
      </c>
      <c r="D64" s="459">
        <v>767.38</v>
      </c>
      <c r="E64" s="132">
        <v>1</v>
      </c>
      <c r="F64" s="133">
        <v>1645246</v>
      </c>
      <c r="G64" s="134">
        <f>IF(ISBLANK(F64),"-",(F64/$D$50*$D$47*$B$68)*($B$57/$D$64))</f>
        <v>146.71784249507195</v>
      </c>
      <c r="H64" s="135">
        <f t="shared" si="0"/>
        <v>97.811894996714628</v>
      </c>
    </row>
    <row r="65" spans="1:8" ht="26.25" customHeight="1" x14ac:dyDescent="0.4">
      <c r="A65" s="77" t="s">
        <v>83</v>
      </c>
      <c r="B65" s="78">
        <v>1</v>
      </c>
      <c r="C65" s="457"/>
      <c r="D65" s="460"/>
      <c r="E65" s="136">
        <v>2</v>
      </c>
      <c r="F65" s="90">
        <v>1645377</v>
      </c>
      <c r="G65" s="137">
        <f>IF(ISBLANK(F65),"-",(F65/$D$50*$D$47*$B$68)*($B$57/$D$64))</f>
        <v>146.72952466136613</v>
      </c>
      <c r="H65" s="138">
        <f t="shared" si="0"/>
        <v>97.819683107577418</v>
      </c>
    </row>
    <row r="66" spans="1:8" ht="26.25" customHeight="1" x14ac:dyDescent="0.4">
      <c r="A66" s="77" t="s">
        <v>84</v>
      </c>
      <c r="B66" s="78">
        <v>1</v>
      </c>
      <c r="C66" s="457"/>
      <c r="D66" s="460"/>
      <c r="E66" s="136">
        <v>3</v>
      </c>
      <c r="F66" s="90">
        <v>1650871</v>
      </c>
      <c r="G66" s="137">
        <f>IF(ISBLANK(F66),"-",(F66/$D$50*$D$47*$B$68)*($B$57/$D$64))</f>
        <v>147.21946223098669</v>
      </c>
      <c r="H66" s="138">
        <f t="shared" si="0"/>
        <v>98.146308153991129</v>
      </c>
    </row>
    <row r="67" spans="1:8" ht="27" customHeight="1" thickBot="1" x14ac:dyDescent="0.45">
      <c r="A67" s="77" t="s">
        <v>85</v>
      </c>
      <c r="B67" s="78">
        <v>1</v>
      </c>
      <c r="C67" s="458"/>
      <c r="D67" s="461"/>
      <c r="E67" s="140">
        <v>4</v>
      </c>
      <c r="F67" s="141"/>
      <c r="G67" s="142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7" t="s">
        <v>86</v>
      </c>
      <c r="B68" s="144">
        <f>(B67/B66)*(B65/B64)*(B63/B62)*(B61/B60)*B59</f>
        <v>1000</v>
      </c>
      <c r="C68" s="456" t="s">
        <v>87</v>
      </c>
      <c r="D68" s="459">
        <v>767.28</v>
      </c>
      <c r="E68" s="132">
        <v>1</v>
      </c>
      <c r="F68" s="133"/>
      <c r="G68" s="134" t="str">
        <f>IF(ISBLANK(F68),"-",(F68/$D$50*$D$47*$B$68)*($B$57/$D$68))</f>
        <v>-</v>
      </c>
      <c r="H68" s="138" t="str">
        <f t="shared" si="0"/>
        <v>-</v>
      </c>
    </row>
    <row r="69" spans="1:8" ht="27" customHeight="1" thickBot="1" x14ac:dyDescent="0.45">
      <c r="A69" s="123" t="s">
        <v>88</v>
      </c>
      <c r="B69" s="145">
        <f>(D47*B68)/B56*B57</f>
        <v>767.52100000000007</v>
      </c>
      <c r="C69" s="457"/>
      <c r="D69" s="460"/>
      <c r="E69" s="136">
        <v>2</v>
      </c>
      <c r="F69" s="90"/>
      <c r="G69" s="137" t="str">
        <f>IF(ISBLANK(F69),"-",(F69/$D$50*$D$47*$B$68)*($B$57/$D$68))</f>
        <v>-</v>
      </c>
      <c r="H69" s="138" t="str">
        <f t="shared" si="0"/>
        <v>-</v>
      </c>
    </row>
    <row r="70" spans="1:8" ht="26.25" customHeight="1" x14ac:dyDescent="0.4">
      <c r="A70" s="463" t="s">
        <v>61</v>
      </c>
      <c r="B70" s="464"/>
      <c r="C70" s="457"/>
      <c r="D70" s="460"/>
      <c r="E70" s="136">
        <v>3</v>
      </c>
      <c r="F70" s="90">
        <v>1609594</v>
      </c>
      <c r="G70" s="137">
        <f>IF(ISBLANK(F70),"-",(F70/$D$50*$D$47*$B$68)*($B$57/$D$68))</f>
        <v>143.55721717456632</v>
      </c>
      <c r="H70" s="138">
        <f t="shared" si="0"/>
        <v>95.704811449710874</v>
      </c>
    </row>
    <row r="71" spans="1:8" ht="27" customHeight="1" thickBot="1" x14ac:dyDescent="0.45">
      <c r="A71" s="465"/>
      <c r="B71" s="466"/>
      <c r="C71" s="462"/>
      <c r="D71" s="461"/>
      <c r="E71" s="140">
        <v>4</v>
      </c>
      <c r="F71" s="141"/>
      <c r="G71" s="142" t="str">
        <f>IF(ISBLANK(F71),"-",(F71/$D$50*$D$47*$B$68)*($B$57/$D$68))</f>
        <v>-</v>
      </c>
      <c r="H71" s="143" t="str">
        <f t="shared" si="0"/>
        <v>-</v>
      </c>
    </row>
    <row r="72" spans="1:8" ht="26.25" customHeight="1" x14ac:dyDescent="0.4">
      <c r="A72" s="107"/>
      <c r="B72" s="107"/>
      <c r="C72" s="107"/>
      <c r="D72" s="107"/>
      <c r="E72" s="107"/>
      <c r="F72" s="146" t="s">
        <v>54</v>
      </c>
      <c r="G72" s="147">
        <f>AVERAGE(G60:G71)</f>
        <v>148.09985780138476</v>
      </c>
      <c r="H72" s="148">
        <f>AVERAGE(H60:H71)</f>
        <v>98.733238534256515</v>
      </c>
    </row>
    <row r="73" spans="1:8" ht="26.25" customHeight="1" x14ac:dyDescent="0.4">
      <c r="C73" s="107"/>
      <c r="D73" s="107"/>
      <c r="E73" s="107"/>
      <c r="F73" s="149" t="s">
        <v>67</v>
      </c>
      <c r="G73" s="150">
        <f>STDEV(G60:G71)/G72</f>
        <v>1.9325777413554984E-2</v>
      </c>
      <c r="H73" s="150">
        <f>STDEV(H60:H71)/H72</f>
        <v>1.9325777413554991E-2</v>
      </c>
    </row>
    <row r="74" spans="1:8" ht="27" customHeight="1" thickBot="1" x14ac:dyDescent="0.45">
      <c r="A74" s="107"/>
      <c r="B74" s="107"/>
      <c r="C74" s="107"/>
      <c r="D74" s="107"/>
      <c r="E74" s="109"/>
      <c r="F74" s="151" t="s">
        <v>8</v>
      </c>
      <c r="G74" s="152">
        <f>COUNT(G60:G71)</f>
        <v>7</v>
      </c>
      <c r="H74" s="152">
        <f>COUNT(H60:H71)</f>
        <v>7</v>
      </c>
    </row>
    <row r="76" spans="1:8" ht="26.25" customHeight="1" x14ac:dyDescent="0.4">
      <c r="A76" s="60" t="s">
        <v>89</v>
      </c>
      <c r="B76" s="61" t="s">
        <v>90</v>
      </c>
      <c r="C76" s="447" t="str">
        <f>B26</f>
        <v>Lamivudine</v>
      </c>
      <c r="D76" s="447"/>
      <c r="E76" s="49" t="s">
        <v>91</v>
      </c>
      <c r="F76" s="49"/>
      <c r="G76" s="153">
        <f>H72</f>
        <v>98.733238534256515</v>
      </c>
      <c r="H76" s="66"/>
    </row>
    <row r="77" spans="1:8" ht="18.75" x14ac:dyDescent="0.3">
      <c r="A77" s="59" t="s">
        <v>92</v>
      </c>
      <c r="B77" s="59" t="s">
        <v>93</v>
      </c>
    </row>
    <row r="78" spans="1:8" ht="18.75" x14ac:dyDescent="0.3">
      <c r="A78" s="59"/>
      <c r="B78" s="59"/>
    </row>
    <row r="79" spans="1:8" ht="26.25" customHeight="1" x14ac:dyDescent="0.4">
      <c r="A79" s="60" t="s">
        <v>1</v>
      </c>
      <c r="B79" s="468" t="str">
        <f>B26</f>
        <v>Lamivudine</v>
      </c>
      <c r="C79" s="468"/>
    </row>
    <row r="80" spans="1:8" ht="26.25" customHeight="1" x14ac:dyDescent="0.4">
      <c r="A80" s="61" t="s">
        <v>31</v>
      </c>
      <c r="B80" s="468" t="str">
        <f>B27</f>
        <v>L42 3</v>
      </c>
      <c r="C80" s="468"/>
    </row>
    <row r="81" spans="1:12" ht="27" customHeight="1" thickBot="1" x14ac:dyDescent="0.45">
      <c r="A81" s="61" t="s">
        <v>3</v>
      </c>
      <c r="B81" s="62">
        <f>B28</f>
        <v>99.8</v>
      </c>
    </row>
    <row r="82" spans="1:12" s="64" customFormat="1" ht="27" customHeight="1" thickBot="1" x14ac:dyDescent="0.45">
      <c r="A82" s="61" t="s">
        <v>32</v>
      </c>
      <c r="B82" s="63">
        <v>0</v>
      </c>
      <c r="C82" s="444" t="s">
        <v>33</v>
      </c>
      <c r="D82" s="445"/>
      <c r="E82" s="445"/>
      <c r="F82" s="445"/>
      <c r="G82" s="446"/>
      <c r="I82" s="65"/>
      <c r="J82" s="65"/>
      <c r="K82" s="65"/>
      <c r="L82" s="65"/>
    </row>
    <row r="83" spans="1:12" s="64" customFormat="1" ht="19.5" customHeight="1" thickBot="1" x14ac:dyDescent="0.35">
      <c r="A83" s="61" t="s">
        <v>34</v>
      </c>
      <c r="B83" s="66">
        <f>B81-B82</f>
        <v>99.8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64" customFormat="1" ht="27" customHeight="1" thickBot="1" x14ac:dyDescent="0.45">
      <c r="A84" s="61" t="s">
        <v>35</v>
      </c>
      <c r="B84" s="69">
        <v>1</v>
      </c>
      <c r="C84" s="432" t="s">
        <v>94</v>
      </c>
      <c r="D84" s="433"/>
      <c r="E84" s="433"/>
      <c r="F84" s="433"/>
      <c r="G84" s="433"/>
      <c r="H84" s="434"/>
      <c r="I84" s="65"/>
      <c r="J84" s="65"/>
      <c r="K84" s="65"/>
      <c r="L84" s="65"/>
    </row>
    <row r="85" spans="1:12" s="64" customFormat="1" ht="27" customHeight="1" thickBot="1" x14ac:dyDescent="0.45">
      <c r="A85" s="61" t="s">
        <v>37</v>
      </c>
      <c r="B85" s="69">
        <v>1</v>
      </c>
      <c r="C85" s="432" t="s">
        <v>95</v>
      </c>
      <c r="D85" s="433"/>
      <c r="E85" s="433"/>
      <c r="F85" s="433"/>
      <c r="G85" s="433"/>
      <c r="H85" s="434"/>
      <c r="I85" s="65"/>
      <c r="J85" s="65"/>
      <c r="K85" s="65"/>
      <c r="L85" s="65"/>
    </row>
    <row r="86" spans="1:12" s="64" customFormat="1" ht="18.75" x14ac:dyDescent="0.3">
      <c r="A86" s="61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64" customFormat="1" ht="18.75" x14ac:dyDescent="0.3">
      <c r="A87" s="61" t="s">
        <v>39</v>
      </c>
      <c r="B87" s="74">
        <f>B84/B85</f>
        <v>1</v>
      </c>
      <c r="C87" s="49" t="s">
        <v>40</v>
      </c>
      <c r="D87" s="49"/>
      <c r="E87" s="49"/>
      <c r="F87" s="49"/>
      <c r="G87" s="49"/>
      <c r="I87" s="65"/>
      <c r="J87" s="65"/>
      <c r="K87" s="65"/>
      <c r="L87" s="65"/>
    </row>
    <row r="88" spans="1:12" ht="19.5" customHeight="1" thickBot="1" x14ac:dyDescent="0.35">
      <c r="A88" s="59"/>
      <c r="B88" s="59"/>
    </row>
    <row r="89" spans="1:12" ht="27" customHeight="1" thickBot="1" x14ac:dyDescent="0.45">
      <c r="A89" s="75" t="s">
        <v>41</v>
      </c>
      <c r="B89" s="76">
        <v>10</v>
      </c>
      <c r="D89" s="154" t="s">
        <v>42</v>
      </c>
      <c r="E89" s="155"/>
      <c r="F89" s="448" t="s">
        <v>43</v>
      </c>
      <c r="G89" s="450"/>
    </row>
    <row r="90" spans="1:12" ht="27" customHeight="1" thickBot="1" x14ac:dyDescent="0.45">
      <c r="A90" s="77" t="s">
        <v>44</v>
      </c>
      <c r="B90" s="78">
        <v>4</v>
      </c>
      <c r="C90" s="156" t="s">
        <v>45</v>
      </c>
      <c r="D90" s="80" t="s">
        <v>46</v>
      </c>
      <c r="E90" s="81" t="s">
        <v>47</v>
      </c>
      <c r="F90" s="80" t="s">
        <v>46</v>
      </c>
      <c r="G90" s="157" t="s">
        <v>47</v>
      </c>
      <c r="I90" s="83" t="s">
        <v>48</v>
      </c>
    </row>
    <row r="91" spans="1:12" ht="26.25" customHeight="1" x14ac:dyDescent="0.4">
      <c r="A91" s="77" t="s">
        <v>49</v>
      </c>
      <c r="B91" s="78">
        <v>25</v>
      </c>
      <c r="C91" s="158">
        <v>1</v>
      </c>
      <c r="D91" s="85"/>
      <c r="E91" s="86" t="str">
        <f>IF(ISBLANK(D91),"-",$D$101/$D$98*D91)</f>
        <v>-</v>
      </c>
      <c r="F91" s="85">
        <v>1459220</v>
      </c>
      <c r="G91" s="87">
        <f>IF(ISBLANK(F91),"-",$D$101/$F$98*F91)</f>
        <v>1866503.6363576828</v>
      </c>
      <c r="I91" s="88"/>
    </row>
    <row r="92" spans="1:12" ht="26.25" customHeight="1" x14ac:dyDescent="0.4">
      <c r="A92" s="77" t="s">
        <v>50</v>
      </c>
      <c r="B92" s="78">
        <v>1</v>
      </c>
      <c r="C92" s="107">
        <v>2</v>
      </c>
      <c r="D92" s="90">
        <v>1694101</v>
      </c>
      <c r="E92" s="91">
        <f>IF(ISBLANK(D92),"-",$D$101/$D$98*D92)</f>
        <v>1875106.0356839518</v>
      </c>
      <c r="F92" s="90">
        <v>1459220</v>
      </c>
      <c r="G92" s="92">
        <f>IF(ISBLANK(F92),"-",$D$101/$F$98*F92)</f>
        <v>1866503.6363576828</v>
      </c>
      <c r="I92" s="451">
        <f>ABS((F96/D96*D95)-F95)/D95</f>
        <v>3.9498234045509117E-3</v>
      </c>
    </row>
    <row r="93" spans="1:12" ht="26.25" customHeight="1" x14ac:dyDescent="0.4">
      <c r="A93" s="77" t="s">
        <v>51</v>
      </c>
      <c r="B93" s="78">
        <v>1</v>
      </c>
      <c r="C93" s="107">
        <v>3</v>
      </c>
      <c r="D93" s="90">
        <v>1692866</v>
      </c>
      <c r="E93" s="91">
        <f>IF(ISBLANK(D93),"-",$D$101/$D$98*D93)</f>
        <v>1873739.0829732988</v>
      </c>
      <c r="F93" s="90">
        <v>1457726</v>
      </c>
      <c r="G93" s="92">
        <f>IF(ISBLANK(F93),"-",$D$101/$F$98*F93)</f>
        <v>1864592.645257836</v>
      </c>
      <c r="I93" s="451"/>
    </row>
    <row r="94" spans="1:12" ht="27" customHeight="1" thickBot="1" x14ac:dyDescent="0.45">
      <c r="A94" s="77" t="s">
        <v>52</v>
      </c>
      <c r="B94" s="78">
        <v>1</v>
      </c>
      <c r="C94" s="159">
        <v>4</v>
      </c>
      <c r="D94" s="94"/>
      <c r="E94" s="95" t="str">
        <f>IF(ISBLANK(D94),"-",$D$101/$D$98*D94)</f>
        <v>-</v>
      </c>
      <c r="F94" s="94"/>
      <c r="G94" s="96" t="str">
        <f>IF(ISBLANK(F94),"-",$D$101/$F$98*F94)</f>
        <v>-</v>
      </c>
      <c r="I94" s="97"/>
    </row>
    <row r="95" spans="1:12" ht="27" customHeight="1" thickBot="1" x14ac:dyDescent="0.45">
      <c r="A95" s="77" t="s">
        <v>53</v>
      </c>
      <c r="B95" s="78">
        <v>1</v>
      </c>
      <c r="C95" s="61" t="s">
        <v>54</v>
      </c>
      <c r="D95" s="160">
        <f>AVERAGE(D91:D94)</f>
        <v>1693483.5</v>
      </c>
      <c r="E95" s="100">
        <f>AVERAGE(E91:E94)</f>
        <v>1874422.5593286254</v>
      </c>
      <c r="F95" s="161">
        <f>AVERAGE(F91:F94)</f>
        <v>1458722</v>
      </c>
      <c r="G95" s="162">
        <f>AVERAGE(G91:G94)</f>
        <v>1865866.6393244006</v>
      </c>
    </row>
    <row r="96" spans="1:12" ht="26.25" customHeight="1" x14ac:dyDescent="0.4">
      <c r="A96" s="77" t="s">
        <v>55</v>
      </c>
      <c r="B96" s="62">
        <v>1</v>
      </c>
      <c r="C96" s="163" t="s">
        <v>96</v>
      </c>
      <c r="D96" s="164">
        <f>D43</f>
        <v>9.43</v>
      </c>
      <c r="E96" s="49"/>
      <c r="F96" s="104">
        <f>F43</f>
        <v>8.16</v>
      </c>
    </row>
    <row r="97" spans="1:10" ht="26.25" customHeight="1" x14ac:dyDescent="0.4">
      <c r="A97" s="77" t="s">
        <v>57</v>
      </c>
      <c r="B97" s="62">
        <v>1</v>
      </c>
      <c r="C97" s="165" t="s">
        <v>97</v>
      </c>
      <c r="D97" s="166">
        <f>D96*$B$87</f>
        <v>9.43</v>
      </c>
      <c r="E97" s="107"/>
      <c r="F97" s="106">
        <f>F96*$B$87</f>
        <v>8.16</v>
      </c>
    </row>
    <row r="98" spans="1:10" ht="19.5" customHeight="1" thickBot="1" x14ac:dyDescent="0.35">
      <c r="A98" s="77" t="s">
        <v>59</v>
      </c>
      <c r="B98" s="107">
        <f>(B97/B96)*(B95/B94)*(B93/B92)*(B91/B90)*B89</f>
        <v>62.5</v>
      </c>
      <c r="C98" s="165" t="s">
        <v>98</v>
      </c>
      <c r="D98" s="167">
        <f>D97*$B$83/100</f>
        <v>9.4111399999999996</v>
      </c>
      <c r="E98" s="109"/>
      <c r="F98" s="108">
        <f>F97*$B$83/100</f>
        <v>8.1436799999999998</v>
      </c>
    </row>
    <row r="99" spans="1:10" ht="19.5" customHeight="1" thickBot="1" x14ac:dyDescent="0.35">
      <c r="A99" s="452" t="s">
        <v>61</v>
      </c>
      <c r="B99" s="469"/>
      <c r="C99" s="165" t="s">
        <v>99</v>
      </c>
      <c r="D99" s="168">
        <f>D98/$B$98</f>
        <v>0.15057824</v>
      </c>
      <c r="E99" s="109"/>
      <c r="F99" s="112">
        <f>F98/$B$98</f>
        <v>0.13029888000000001</v>
      </c>
      <c r="H99" s="102"/>
    </row>
    <row r="100" spans="1:10" ht="19.5" customHeight="1" thickBot="1" x14ac:dyDescent="0.35">
      <c r="A100" s="454"/>
      <c r="B100" s="470"/>
      <c r="C100" s="165" t="s">
        <v>63</v>
      </c>
      <c r="D100" s="169">
        <f>$B$56/$B$116</f>
        <v>0.16666666666666666</v>
      </c>
      <c r="F100" s="117"/>
      <c r="G100" s="170"/>
      <c r="H100" s="102"/>
    </row>
    <row r="101" spans="1:10" ht="18.75" x14ac:dyDescent="0.3">
      <c r="C101" s="165" t="s">
        <v>64</v>
      </c>
      <c r="D101" s="166">
        <f>D100*$B$98</f>
        <v>10.416666666666666</v>
      </c>
      <c r="F101" s="117"/>
      <c r="H101" s="102"/>
    </row>
    <row r="102" spans="1:10" ht="19.5" customHeight="1" thickBot="1" x14ac:dyDescent="0.35">
      <c r="C102" s="171" t="s">
        <v>65</v>
      </c>
      <c r="D102" s="172">
        <f>D101/B34</f>
        <v>10.416666666666666</v>
      </c>
      <c r="F102" s="121"/>
      <c r="H102" s="102"/>
      <c r="J102" s="173"/>
    </row>
    <row r="103" spans="1:10" ht="18.75" x14ac:dyDescent="0.3">
      <c r="C103" s="174" t="s">
        <v>100</v>
      </c>
      <c r="D103" s="175">
        <f>AVERAGE(E91:E94,G91:G94)</f>
        <v>1869289.0073260902</v>
      </c>
      <c r="F103" s="121"/>
      <c r="G103" s="170"/>
      <c r="H103" s="102"/>
      <c r="J103" s="176"/>
    </row>
    <row r="104" spans="1:10" ht="18.75" x14ac:dyDescent="0.3">
      <c r="C104" s="149" t="s">
        <v>67</v>
      </c>
      <c r="D104" s="177">
        <f>STDEV(E91:E94,G91:G94)/D103</f>
        <v>2.5545996881014832E-3</v>
      </c>
      <c r="F104" s="121"/>
      <c r="H104" s="102"/>
      <c r="J104" s="176"/>
    </row>
    <row r="105" spans="1:10" ht="19.5" customHeight="1" thickBot="1" x14ac:dyDescent="0.35">
      <c r="C105" s="151" t="s">
        <v>8</v>
      </c>
      <c r="D105" s="178">
        <f>COUNT(E91:E94,G91:G94)</f>
        <v>5</v>
      </c>
      <c r="F105" s="121"/>
      <c r="H105" s="102"/>
      <c r="J105" s="176"/>
    </row>
    <row r="106" spans="1:10" ht="19.5" customHeight="1" thickBot="1" x14ac:dyDescent="0.35">
      <c r="A106" s="125"/>
      <c r="B106" s="125"/>
      <c r="C106" s="125"/>
      <c r="D106" s="125"/>
      <c r="E106" s="125"/>
    </row>
    <row r="107" spans="1:10" ht="27" customHeight="1" thickBot="1" x14ac:dyDescent="0.45">
      <c r="A107" s="75" t="s">
        <v>101</v>
      </c>
      <c r="B107" s="76">
        <v>900</v>
      </c>
      <c r="C107" s="131" t="s">
        <v>102</v>
      </c>
      <c r="D107" s="131" t="s">
        <v>46</v>
      </c>
      <c r="E107" s="131" t="s">
        <v>103</v>
      </c>
      <c r="F107" s="179" t="s">
        <v>104</v>
      </c>
    </row>
    <row r="108" spans="1:10" ht="26.25" customHeight="1" x14ac:dyDescent="0.4">
      <c r="A108" s="77" t="s">
        <v>105</v>
      </c>
      <c r="B108" s="78">
        <v>1</v>
      </c>
      <c r="C108" s="132">
        <v>1</v>
      </c>
      <c r="D108" s="180">
        <v>1840886</v>
      </c>
      <c r="E108" s="181">
        <f t="shared" ref="E108:E113" si="1">IF(ISBLANK(D108),"-",D108/$D$103*$D$100*$B$116)</f>
        <v>147.72081733631555</v>
      </c>
      <c r="F108" s="182">
        <f t="shared" ref="F108:F113" si="2">IF(ISBLANK(D108), "-", (E108/$B$56)*100)</f>
        <v>98.480544890877027</v>
      </c>
    </row>
    <row r="109" spans="1:10" ht="26.25" customHeight="1" x14ac:dyDescent="0.4">
      <c r="A109" s="77" t="s">
        <v>78</v>
      </c>
      <c r="B109" s="78">
        <v>1</v>
      </c>
      <c r="C109" s="136">
        <v>2</v>
      </c>
      <c r="D109" s="183">
        <v>1847468</v>
      </c>
      <c r="E109" s="184">
        <f t="shared" si="1"/>
        <v>148.24898606577932</v>
      </c>
      <c r="F109" s="185">
        <f t="shared" si="2"/>
        <v>98.832657377186223</v>
      </c>
    </row>
    <row r="110" spans="1:10" ht="26.25" customHeight="1" x14ac:dyDescent="0.4">
      <c r="A110" s="77" t="s">
        <v>79</v>
      </c>
      <c r="B110" s="78">
        <v>1</v>
      </c>
      <c r="C110" s="136">
        <v>3</v>
      </c>
      <c r="D110" s="183">
        <v>1864147</v>
      </c>
      <c r="E110" s="184">
        <f t="shared" si="1"/>
        <v>149.58738263805614</v>
      </c>
      <c r="F110" s="185">
        <f t="shared" si="2"/>
        <v>99.724921758704099</v>
      </c>
    </row>
    <row r="111" spans="1:10" ht="26.25" customHeight="1" x14ac:dyDescent="0.4">
      <c r="A111" s="77" t="s">
        <v>80</v>
      </c>
      <c r="B111" s="78">
        <v>1</v>
      </c>
      <c r="C111" s="136">
        <v>4</v>
      </c>
      <c r="D111" s="183">
        <v>1852027</v>
      </c>
      <c r="E111" s="184">
        <f t="shared" si="1"/>
        <v>148.61482034679199</v>
      </c>
      <c r="F111" s="185">
        <f t="shared" si="2"/>
        <v>99.076546897861334</v>
      </c>
    </row>
    <row r="112" spans="1:10" ht="26.25" customHeight="1" x14ac:dyDescent="0.4">
      <c r="A112" s="77" t="s">
        <v>81</v>
      </c>
      <c r="B112" s="78">
        <v>1</v>
      </c>
      <c r="C112" s="136">
        <v>5</v>
      </c>
      <c r="D112" s="183">
        <v>1850427</v>
      </c>
      <c r="E112" s="184">
        <f t="shared" si="1"/>
        <v>148.48642928523896</v>
      </c>
      <c r="F112" s="185">
        <f t="shared" si="2"/>
        <v>98.99095285682597</v>
      </c>
    </row>
    <row r="113" spans="1:10" ht="27" customHeight="1" thickBot="1" x14ac:dyDescent="0.45">
      <c r="A113" s="77" t="s">
        <v>83</v>
      </c>
      <c r="B113" s="78">
        <v>1</v>
      </c>
      <c r="C113" s="140">
        <v>6</v>
      </c>
      <c r="D113" s="186">
        <v>1847123</v>
      </c>
      <c r="E113" s="187">
        <f t="shared" si="1"/>
        <v>148.22130174313193</v>
      </c>
      <c r="F113" s="188">
        <f t="shared" si="2"/>
        <v>98.814201162087954</v>
      </c>
    </row>
    <row r="114" spans="1:10" ht="27" customHeight="1" thickBot="1" x14ac:dyDescent="0.45">
      <c r="A114" s="77" t="s">
        <v>84</v>
      </c>
      <c r="B114" s="78">
        <v>1</v>
      </c>
      <c r="C114" s="189"/>
      <c r="D114" s="107"/>
      <c r="E114" s="49"/>
      <c r="F114" s="185"/>
    </row>
    <row r="115" spans="1:10" ht="26.25" customHeight="1" x14ac:dyDescent="0.4">
      <c r="A115" s="77" t="s">
        <v>85</v>
      </c>
      <c r="B115" s="78">
        <v>1</v>
      </c>
      <c r="C115" s="189"/>
      <c r="D115" s="190" t="s">
        <v>54</v>
      </c>
      <c r="E115" s="191">
        <f>AVERAGE(E108:E113)</f>
        <v>148.47995623588562</v>
      </c>
      <c r="F115" s="192">
        <f>AVERAGE(F108:F113)</f>
        <v>98.986637490590439</v>
      </c>
    </row>
    <row r="116" spans="1:10" ht="27" customHeight="1" thickBot="1" x14ac:dyDescent="0.45">
      <c r="A116" s="77" t="s">
        <v>86</v>
      </c>
      <c r="B116" s="89">
        <f>(B115/B114)*(B113/B112)*(B111/B110)*(B109/B108)*B107</f>
        <v>900</v>
      </c>
      <c r="C116" s="193"/>
      <c r="D116" s="194" t="s">
        <v>67</v>
      </c>
      <c r="E116" s="150">
        <f>STDEV(E108:E113)/E115</f>
        <v>4.1964143116908865E-3</v>
      </c>
      <c r="F116" s="195">
        <f>STDEV(F108:F113)/F115</f>
        <v>4.1964143116909117E-3</v>
      </c>
      <c r="I116" s="49"/>
    </row>
    <row r="117" spans="1:10" ht="27" customHeight="1" thickBot="1" x14ac:dyDescent="0.45">
      <c r="A117" s="452" t="s">
        <v>61</v>
      </c>
      <c r="B117" s="453"/>
      <c r="C117" s="196"/>
      <c r="D117" s="151" t="s">
        <v>8</v>
      </c>
      <c r="E117" s="197">
        <f>COUNT(E108:E113)</f>
        <v>6</v>
      </c>
      <c r="F117" s="198">
        <f>COUNT(F108:F113)</f>
        <v>6</v>
      </c>
      <c r="I117" s="49"/>
      <c r="J117" s="176"/>
    </row>
    <row r="118" spans="1:10" ht="26.25" customHeight="1" thickBot="1" x14ac:dyDescent="0.35">
      <c r="A118" s="454"/>
      <c r="B118" s="455"/>
      <c r="C118" s="49"/>
      <c r="D118" s="199"/>
      <c r="E118" s="471" t="s">
        <v>106</v>
      </c>
      <c r="F118" s="472"/>
      <c r="G118" s="49"/>
      <c r="H118" s="49"/>
      <c r="I118" s="49"/>
    </row>
    <row r="119" spans="1:10" ht="25.5" customHeight="1" x14ac:dyDescent="0.4">
      <c r="A119" s="200"/>
      <c r="B119" s="73"/>
      <c r="C119" s="49"/>
      <c r="D119" s="194" t="s">
        <v>107</v>
      </c>
      <c r="E119" s="201">
        <f>MIN(E108:E113)</f>
        <v>147.72081733631555</v>
      </c>
      <c r="F119" s="202">
        <f>MIN(F108:F113)</f>
        <v>98.480544890877027</v>
      </c>
      <c r="G119" s="49"/>
      <c r="H119" s="49"/>
      <c r="I119" s="49"/>
    </row>
    <row r="120" spans="1:10" ht="24" customHeight="1" thickBot="1" x14ac:dyDescent="0.45">
      <c r="A120" s="200"/>
      <c r="B120" s="73"/>
      <c r="C120" s="49"/>
      <c r="D120" s="118" t="s">
        <v>108</v>
      </c>
      <c r="E120" s="203">
        <f>MAX(E108:E113)</f>
        <v>149.58738263805614</v>
      </c>
      <c r="F120" s="204">
        <f>MAX(F108:F113)</f>
        <v>99.724921758704099</v>
      </c>
      <c r="G120" s="49"/>
      <c r="H120" s="49"/>
      <c r="I120" s="49"/>
    </row>
    <row r="121" spans="1:10" ht="27" customHeight="1" x14ac:dyDescent="0.3">
      <c r="A121" s="200"/>
      <c r="B121" s="73"/>
      <c r="C121" s="49"/>
      <c r="D121" s="49"/>
      <c r="E121" s="49"/>
      <c r="F121" s="107"/>
      <c r="G121" s="49"/>
      <c r="H121" s="49"/>
      <c r="I121" s="49"/>
    </row>
    <row r="122" spans="1:10" ht="25.5" customHeight="1" x14ac:dyDescent="0.3">
      <c r="A122" s="200"/>
      <c r="B122" s="73"/>
      <c r="C122" s="49"/>
      <c r="D122" s="49"/>
      <c r="E122" s="49"/>
      <c r="F122" s="107"/>
      <c r="G122" s="49"/>
      <c r="H122" s="49"/>
      <c r="I122" s="49"/>
    </row>
    <row r="123" spans="1:10" ht="18.75" x14ac:dyDescent="0.3">
      <c r="A123" s="200"/>
      <c r="B123" s="73"/>
      <c r="C123" s="49"/>
      <c r="D123" s="49"/>
      <c r="E123" s="49"/>
      <c r="F123" s="107"/>
      <c r="G123" s="49"/>
      <c r="H123" s="49"/>
      <c r="I123" s="49"/>
    </row>
    <row r="124" spans="1:10" ht="45.75" customHeight="1" x14ac:dyDescent="0.65">
      <c r="A124" s="60" t="s">
        <v>89</v>
      </c>
      <c r="B124" s="61" t="s">
        <v>109</v>
      </c>
      <c r="C124" s="447" t="str">
        <f>B26</f>
        <v>Lamivudine</v>
      </c>
      <c r="D124" s="447"/>
      <c r="E124" s="49" t="s">
        <v>110</v>
      </c>
      <c r="F124" s="49"/>
      <c r="G124" s="205">
        <f>F115</f>
        <v>98.986637490590439</v>
      </c>
      <c r="H124" s="49"/>
      <c r="I124" s="49"/>
    </row>
    <row r="125" spans="1:10" ht="45.75" customHeight="1" x14ac:dyDescent="0.65">
      <c r="A125" s="60"/>
      <c r="B125" s="61" t="s">
        <v>111</v>
      </c>
      <c r="C125" s="61" t="s">
        <v>112</v>
      </c>
      <c r="D125" s="205">
        <f>MIN(F108:F113)</f>
        <v>98.480544890877027</v>
      </c>
      <c r="E125" s="61" t="s">
        <v>113</v>
      </c>
      <c r="F125" s="205">
        <f>MAX(F108:F113)</f>
        <v>99.724921758704099</v>
      </c>
      <c r="G125" s="153"/>
      <c r="H125" s="49"/>
      <c r="I125" s="49"/>
    </row>
    <row r="126" spans="1:10" ht="19.5" customHeight="1" thickBot="1" x14ac:dyDescent="0.35">
      <c r="A126" s="206"/>
      <c r="B126" s="206"/>
      <c r="C126" s="207"/>
      <c r="D126" s="207"/>
      <c r="E126" s="207"/>
      <c r="F126" s="207"/>
      <c r="G126" s="207"/>
      <c r="H126" s="207"/>
    </row>
    <row r="127" spans="1:10" ht="18.75" x14ac:dyDescent="0.3">
      <c r="B127" s="467" t="s">
        <v>9</v>
      </c>
      <c r="C127" s="467"/>
      <c r="E127" s="156" t="s">
        <v>10</v>
      </c>
      <c r="F127" s="208"/>
      <c r="G127" s="467" t="s">
        <v>11</v>
      </c>
      <c r="H127" s="467"/>
    </row>
    <row r="128" spans="1:10" ht="69.95" customHeight="1" x14ac:dyDescent="0.3">
      <c r="A128" s="60" t="s">
        <v>12</v>
      </c>
      <c r="B128" s="209"/>
      <c r="C128" s="209"/>
      <c r="E128" s="209"/>
      <c r="F128" s="49"/>
      <c r="G128" s="209"/>
      <c r="H128" s="209"/>
    </row>
    <row r="129" spans="1:9" ht="69.95" customHeight="1" x14ac:dyDescent="0.3">
      <c r="A129" s="60" t="s">
        <v>13</v>
      </c>
      <c r="B129" s="210"/>
      <c r="C129" s="210"/>
      <c r="E129" s="210"/>
      <c r="F129" s="49"/>
      <c r="G129" s="211"/>
      <c r="H129" s="211"/>
    </row>
    <row r="130" spans="1:9" ht="18.75" x14ac:dyDescent="0.3">
      <c r="A130" s="107"/>
      <c r="B130" s="107"/>
      <c r="C130" s="107"/>
      <c r="D130" s="107"/>
      <c r="E130" s="107"/>
      <c r="F130" s="109"/>
      <c r="G130" s="107"/>
      <c r="H130" s="107"/>
      <c r="I130" s="49"/>
    </row>
    <row r="131" spans="1:9" ht="18.75" x14ac:dyDescent="0.3">
      <c r="A131" s="107"/>
      <c r="B131" s="107"/>
      <c r="C131" s="107"/>
      <c r="D131" s="107"/>
      <c r="E131" s="107"/>
      <c r="F131" s="109"/>
      <c r="G131" s="107"/>
      <c r="H131" s="107"/>
      <c r="I131" s="49"/>
    </row>
    <row r="132" spans="1:9" ht="18.75" x14ac:dyDescent="0.3">
      <c r="A132" s="107"/>
      <c r="B132" s="107"/>
      <c r="C132" s="107"/>
      <c r="D132" s="107"/>
      <c r="E132" s="107"/>
      <c r="F132" s="109"/>
      <c r="G132" s="107"/>
      <c r="H132" s="107"/>
      <c r="I132" s="49"/>
    </row>
    <row r="133" spans="1:9" ht="18.75" x14ac:dyDescent="0.3">
      <c r="A133" s="107"/>
      <c r="B133" s="107"/>
      <c r="C133" s="107"/>
      <c r="D133" s="107"/>
      <c r="E133" s="107"/>
      <c r="F133" s="109"/>
      <c r="G133" s="107"/>
      <c r="H133" s="107"/>
      <c r="I133" s="49"/>
    </row>
    <row r="134" spans="1:9" ht="18.75" x14ac:dyDescent="0.3">
      <c r="A134" s="107"/>
      <c r="B134" s="107"/>
      <c r="C134" s="107"/>
      <c r="D134" s="107"/>
      <c r="E134" s="107"/>
      <c r="F134" s="109"/>
      <c r="G134" s="107"/>
      <c r="H134" s="107"/>
      <c r="I134" s="49"/>
    </row>
    <row r="135" spans="1:9" ht="18.75" x14ac:dyDescent="0.3">
      <c r="A135" s="107"/>
      <c r="B135" s="107"/>
      <c r="C135" s="107"/>
      <c r="D135" s="107"/>
      <c r="E135" s="107"/>
      <c r="F135" s="109"/>
      <c r="G135" s="107"/>
      <c r="H135" s="107"/>
      <c r="I135" s="49"/>
    </row>
    <row r="136" spans="1:9" ht="18.75" x14ac:dyDescent="0.3">
      <c r="A136" s="107"/>
      <c r="B136" s="107"/>
      <c r="C136" s="107"/>
      <c r="D136" s="107"/>
      <c r="E136" s="107"/>
      <c r="F136" s="109"/>
      <c r="G136" s="107"/>
      <c r="H136" s="107"/>
      <c r="I136" s="49"/>
    </row>
    <row r="137" spans="1:9" ht="18.75" x14ac:dyDescent="0.3">
      <c r="A137" s="107"/>
      <c r="B137" s="107"/>
      <c r="C137" s="107"/>
      <c r="D137" s="107"/>
      <c r="E137" s="107"/>
      <c r="F137" s="109"/>
      <c r="G137" s="107"/>
      <c r="H137" s="107"/>
      <c r="I137" s="49"/>
    </row>
    <row r="138" spans="1:9" ht="18.75" x14ac:dyDescent="0.3">
      <c r="A138" s="107"/>
      <c r="B138" s="107"/>
      <c r="C138" s="107"/>
      <c r="D138" s="107"/>
      <c r="E138" s="107"/>
      <c r="F138" s="109"/>
      <c r="G138" s="107"/>
      <c r="H138" s="107"/>
      <c r="I138" s="49"/>
    </row>
    <row r="250" spans="1:1" x14ac:dyDescent="0.25">
      <c r="A250" s="48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9" zoomScale="60" zoomScaleNormal="40" zoomScalePageLayoutView="55" workbookViewId="0">
      <selection activeCell="F68" sqref="F68"/>
    </sheetView>
  </sheetViews>
  <sheetFormatPr defaultColWidth="9.140625" defaultRowHeight="13.5" x14ac:dyDescent="0.25"/>
  <cols>
    <col min="1" max="1" width="55.42578125" style="212" customWidth="1"/>
    <col min="2" max="2" width="33.7109375" style="212" customWidth="1"/>
    <col min="3" max="3" width="42.28515625" style="212" customWidth="1"/>
    <col min="4" max="4" width="30.5703125" style="212" customWidth="1"/>
    <col min="5" max="5" width="39.85546875" style="212" customWidth="1"/>
    <col min="6" max="6" width="30.7109375" style="212" customWidth="1"/>
    <col min="7" max="7" width="39.85546875" style="212" customWidth="1"/>
    <col min="8" max="8" width="30" style="212" customWidth="1"/>
    <col min="9" max="9" width="30.28515625" style="212" hidden="1" customWidth="1"/>
    <col min="10" max="10" width="30.42578125" style="212" customWidth="1"/>
    <col min="11" max="11" width="21.28515625" style="212" customWidth="1"/>
    <col min="12" max="12" width="9.140625" style="212"/>
    <col min="13" max="16384" width="9.140625" style="214"/>
  </cols>
  <sheetData>
    <row r="1" spans="1:9" ht="18.75" customHeight="1" x14ac:dyDescent="0.25">
      <c r="A1" s="476" t="s">
        <v>28</v>
      </c>
      <c r="B1" s="476"/>
      <c r="C1" s="476"/>
      <c r="D1" s="476"/>
      <c r="E1" s="476"/>
      <c r="F1" s="476"/>
      <c r="G1" s="476"/>
      <c r="H1" s="476"/>
      <c r="I1" s="476"/>
    </row>
    <row r="2" spans="1:9" ht="18.75" customHeight="1" x14ac:dyDescent="0.25">
      <c r="A2" s="476"/>
      <c r="B2" s="476"/>
      <c r="C2" s="476"/>
      <c r="D2" s="476"/>
      <c r="E2" s="476"/>
      <c r="F2" s="476"/>
      <c r="G2" s="476"/>
      <c r="H2" s="476"/>
      <c r="I2" s="476"/>
    </row>
    <row r="3" spans="1:9" ht="18.75" customHeight="1" x14ac:dyDescent="0.25">
      <c r="A3" s="476"/>
      <c r="B3" s="476"/>
      <c r="C3" s="476"/>
      <c r="D3" s="476"/>
      <c r="E3" s="476"/>
      <c r="F3" s="476"/>
      <c r="G3" s="476"/>
      <c r="H3" s="476"/>
      <c r="I3" s="476"/>
    </row>
    <row r="4" spans="1:9" ht="18.75" customHeight="1" x14ac:dyDescent="0.25">
      <c r="A4" s="476"/>
      <c r="B4" s="476"/>
      <c r="C4" s="476"/>
      <c r="D4" s="476"/>
      <c r="E4" s="476"/>
      <c r="F4" s="476"/>
      <c r="G4" s="476"/>
      <c r="H4" s="476"/>
      <c r="I4" s="476"/>
    </row>
    <row r="5" spans="1:9" ht="18.75" customHeight="1" x14ac:dyDescent="0.25">
      <c r="A5" s="476"/>
      <c r="B5" s="476"/>
      <c r="C5" s="476"/>
      <c r="D5" s="476"/>
      <c r="E5" s="476"/>
      <c r="F5" s="476"/>
      <c r="G5" s="476"/>
      <c r="H5" s="476"/>
      <c r="I5" s="476"/>
    </row>
    <row r="6" spans="1:9" ht="18.75" customHeight="1" x14ac:dyDescent="0.25">
      <c r="A6" s="476"/>
      <c r="B6" s="476"/>
      <c r="C6" s="476"/>
      <c r="D6" s="476"/>
      <c r="E6" s="476"/>
      <c r="F6" s="476"/>
      <c r="G6" s="476"/>
      <c r="H6" s="476"/>
      <c r="I6" s="476"/>
    </row>
    <row r="7" spans="1:9" ht="18.75" customHeight="1" x14ac:dyDescent="0.25">
      <c r="A7" s="476"/>
      <c r="B7" s="476"/>
      <c r="C7" s="476"/>
      <c r="D7" s="476"/>
      <c r="E7" s="476"/>
      <c r="F7" s="476"/>
      <c r="G7" s="476"/>
      <c r="H7" s="476"/>
      <c r="I7" s="476"/>
    </row>
    <row r="8" spans="1:9" x14ac:dyDescent="0.25">
      <c r="A8" s="477" t="s">
        <v>29</v>
      </c>
      <c r="B8" s="477"/>
      <c r="C8" s="477"/>
      <c r="D8" s="477"/>
      <c r="E8" s="477"/>
      <c r="F8" s="477"/>
      <c r="G8" s="477"/>
      <c r="H8" s="477"/>
      <c r="I8" s="477"/>
    </row>
    <row r="9" spans="1:9" x14ac:dyDescent="0.25">
      <c r="A9" s="477"/>
      <c r="B9" s="477"/>
      <c r="C9" s="477"/>
      <c r="D9" s="477"/>
      <c r="E9" s="477"/>
      <c r="F9" s="477"/>
      <c r="G9" s="477"/>
      <c r="H9" s="477"/>
      <c r="I9" s="477"/>
    </row>
    <row r="10" spans="1:9" x14ac:dyDescent="0.25">
      <c r="A10" s="477"/>
      <c r="B10" s="477"/>
      <c r="C10" s="477"/>
      <c r="D10" s="477"/>
      <c r="E10" s="477"/>
      <c r="F10" s="477"/>
      <c r="G10" s="477"/>
      <c r="H10" s="477"/>
      <c r="I10" s="477"/>
    </row>
    <row r="11" spans="1:9" x14ac:dyDescent="0.25">
      <c r="A11" s="477"/>
      <c r="B11" s="477"/>
      <c r="C11" s="477"/>
      <c r="D11" s="477"/>
      <c r="E11" s="477"/>
      <c r="F11" s="477"/>
      <c r="G11" s="477"/>
      <c r="H11" s="477"/>
      <c r="I11" s="477"/>
    </row>
    <row r="12" spans="1:9" x14ac:dyDescent="0.25">
      <c r="A12" s="477"/>
      <c r="B12" s="477"/>
      <c r="C12" s="477"/>
      <c r="D12" s="477"/>
      <c r="E12" s="477"/>
      <c r="F12" s="477"/>
      <c r="G12" s="477"/>
      <c r="H12" s="477"/>
      <c r="I12" s="477"/>
    </row>
    <row r="13" spans="1:9" x14ac:dyDescent="0.25">
      <c r="A13" s="477"/>
      <c r="B13" s="477"/>
      <c r="C13" s="477"/>
      <c r="D13" s="477"/>
      <c r="E13" s="477"/>
      <c r="F13" s="477"/>
      <c r="G13" s="477"/>
      <c r="H13" s="477"/>
      <c r="I13" s="477"/>
    </row>
    <row r="14" spans="1:9" x14ac:dyDescent="0.25">
      <c r="A14" s="477"/>
      <c r="B14" s="477"/>
      <c r="C14" s="477"/>
      <c r="D14" s="477"/>
      <c r="E14" s="477"/>
      <c r="F14" s="477"/>
      <c r="G14" s="477"/>
      <c r="H14" s="477"/>
      <c r="I14" s="477"/>
    </row>
    <row r="15" spans="1:9" ht="19.5" customHeight="1" thickBot="1" x14ac:dyDescent="0.35">
      <c r="A15" s="213"/>
    </row>
    <row r="16" spans="1:9" ht="19.5" customHeight="1" thickBot="1" x14ac:dyDescent="0.35">
      <c r="A16" s="478" t="s">
        <v>14</v>
      </c>
      <c r="B16" s="479"/>
      <c r="C16" s="479"/>
      <c r="D16" s="479"/>
      <c r="E16" s="479"/>
      <c r="F16" s="479"/>
      <c r="G16" s="479"/>
      <c r="H16" s="480"/>
    </row>
    <row r="17" spans="1:14" ht="20.25" customHeight="1" x14ac:dyDescent="0.25">
      <c r="A17" s="481" t="s">
        <v>30</v>
      </c>
      <c r="B17" s="481"/>
      <c r="C17" s="481"/>
      <c r="D17" s="481"/>
      <c r="E17" s="481"/>
      <c r="F17" s="481"/>
      <c r="G17" s="481"/>
      <c r="H17" s="481"/>
    </row>
    <row r="18" spans="1:14" ht="26.25" customHeight="1" x14ac:dyDescent="0.4">
      <c r="A18" s="215" t="s">
        <v>16</v>
      </c>
      <c r="B18" s="482" t="s">
        <v>114</v>
      </c>
      <c r="C18" s="482"/>
      <c r="D18" s="216"/>
      <c r="E18" s="217"/>
      <c r="F18" s="218"/>
      <c r="G18" s="218"/>
      <c r="H18" s="218"/>
    </row>
    <row r="19" spans="1:14" ht="26.25" customHeight="1" x14ac:dyDescent="0.4">
      <c r="A19" s="215" t="s">
        <v>17</v>
      </c>
      <c r="B19" s="219" t="s">
        <v>4</v>
      </c>
      <c r="C19" s="218">
        <v>1</v>
      </c>
      <c r="D19" s="218"/>
      <c r="E19" s="218"/>
      <c r="F19" s="218"/>
      <c r="G19" s="218"/>
      <c r="H19" s="218"/>
    </row>
    <row r="20" spans="1:14" ht="26.25" customHeight="1" x14ac:dyDescent="0.4">
      <c r="A20" s="215" t="s">
        <v>18</v>
      </c>
      <c r="B20" s="483" t="s">
        <v>5</v>
      </c>
      <c r="C20" s="483"/>
      <c r="D20" s="218"/>
      <c r="E20" s="218"/>
      <c r="F20" s="218"/>
      <c r="G20" s="218"/>
      <c r="H20" s="218"/>
    </row>
    <row r="21" spans="1:14" ht="26.25" customHeight="1" x14ac:dyDescent="0.4">
      <c r="A21" s="215" t="s">
        <v>19</v>
      </c>
      <c r="B21" s="483" t="s">
        <v>119</v>
      </c>
      <c r="C21" s="483"/>
      <c r="D21" s="483"/>
      <c r="E21" s="483"/>
      <c r="F21" s="483"/>
      <c r="G21" s="483"/>
      <c r="H21" s="483"/>
      <c r="I21" s="220"/>
    </row>
    <row r="22" spans="1:14" ht="26.25" customHeight="1" x14ac:dyDescent="0.4">
      <c r="A22" s="215" t="s">
        <v>20</v>
      </c>
      <c r="B22" s="221" t="s">
        <v>120</v>
      </c>
      <c r="C22" s="218"/>
      <c r="D22" s="218"/>
      <c r="E22" s="218"/>
      <c r="F22" s="218"/>
      <c r="G22" s="218"/>
      <c r="H22" s="218"/>
    </row>
    <row r="23" spans="1:14" ht="26.25" customHeight="1" x14ac:dyDescent="0.4">
      <c r="A23" s="215" t="s">
        <v>21</v>
      </c>
      <c r="B23" s="221"/>
      <c r="C23" s="218"/>
      <c r="D23" s="218"/>
      <c r="E23" s="218"/>
      <c r="F23" s="218"/>
      <c r="G23" s="218"/>
      <c r="H23" s="218"/>
    </row>
    <row r="24" spans="1:14" ht="18.75" x14ac:dyDescent="0.3">
      <c r="A24" s="215"/>
      <c r="B24" s="222"/>
    </row>
    <row r="25" spans="1:14" ht="18.75" x14ac:dyDescent="0.3">
      <c r="A25" s="223" t="s">
        <v>0</v>
      </c>
      <c r="B25" s="222"/>
    </row>
    <row r="26" spans="1:14" ht="26.25" customHeight="1" x14ac:dyDescent="0.4">
      <c r="A26" s="224" t="s">
        <v>1</v>
      </c>
      <c r="B26" s="482" t="s">
        <v>121</v>
      </c>
      <c r="C26" s="482"/>
    </row>
    <row r="27" spans="1:14" ht="26.25" customHeight="1" x14ac:dyDescent="0.4">
      <c r="A27" s="225" t="s">
        <v>31</v>
      </c>
      <c r="B27" s="484" t="s">
        <v>122</v>
      </c>
      <c r="C27" s="484"/>
    </row>
    <row r="28" spans="1:14" ht="27" customHeight="1" thickBot="1" x14ac:dyDescent="0.45">
      <c r="A28" s="225" t="s">
        <v>3</v>
      </c>
      <c r="B28" s="226">
        <v>99</v>
      </c>
    </row>
    <row r="29" spans="1:14" s="228" customFormat="1" ht="27" customHeight="1" thickBot="1" x14ac:dyDescent="0.45">
      <c r="A29" s="225" t="s">
        <v>32</v>
      </c>
      <c r="B29" s="227">
        <v>0</v>
      </c>
      <c r="C29" s="485" t="s">
        <v>33</v>
      </c>
      <c r="D29" s="486"/>
      <c r="E29" s="486"/>
      <c r="F29" s="486"/>
      <c r="G29" s="487"/>
      <c r="I29" s="229"/>
      <c r="J29" s="229"/>
      <c r="K29" s="229"/>
      <c r="L29" s="229"/>
    </row>
    <row r="30" spans="1:14" s="228" customFormat="1" ht="19.5" customHeight="1" thickBot="1" x14ac:dyDescent="0.35">
      <c r="A30" s="225" t="s">
        <v>34</v>
      </c>
      <c r="B30" s="230">
        <f>B28-B29</f>
        <v>99</v>
      </c>
      <c r="C30" s="231"/>
      <c r="D30" s="231"/>
      <c r="E30" s="231"/>
      <c r="F30" s="231"/>
      <c r="G30" s="232"/>
      <c r="I30" s="229"/>
      <c r="J30" s="229"/>
      <c r="K30" s="229"/>
      <c r="L30" s="229"/>
    </row>
    <row r="31" spans="1:14" s="228" customFormat="1" ht="27" customHeight="1" thickBot="1" x14ac:dyDescent="0.45">
      <c r="A31" s="225" t="s">
        <v>35</v>
      </c>
      <c r="B31" s="233">
        <v>1</v>
      </c>
      <c r="C31" s="473" t="s">
        <v>36</v>
      </c>
      <c r="D31" s="474"/>
      <c r="E31" s="474"/>
      <c r="F31" s="474"/>
      <c r="G31" s="474"/>
      <c r="H31" s="475"/>
      <c r="I31" s="229"/>
      <c r="J31" s="229"/>
      <c r="K31" s="229"/>
      <c r="L31" s="229"/>
    </row>
    <row r="32" spans="1:14" s="228" customFormat="1" ht="27" customHeight="1" thickBot="1" x14ac:dyDescent="0.45">
      <c r="A32" s="225" t="s">
        <v>37</v>
      </c>
      <c r="B32" s="233">
        <v>1</v>
      </c>
      <c r="C32" s="473" t="s">
        <v>38</v>
      </c>
      <c r="D32" s="474"/>
      <c r="E32" s="474"/>
      <c r="F32" s="474"/>
      <c r="G32" s="474"/>
      <c r="H32" s="475"/>
      <c r="I32" s="229"/>
      <c r="J32" s="229"/>
      <c r="K32" s="229"/>
      <c r="L32" s="234"/>
      <c r="M32" s="234"/>
      <c r="N32" s="235"/>
    </row>
    <row r="33" spans="1:14" s="228" customFormat="1" ht="17.25" customHeight="1" x14ac:dyDescent="0.3">
      <c r="A33" s="225"/>
      <c r="B33" s="236"/>
      <c r="C33" s="237"/>
      <c r="D33" s="237"/>
      <c r="E33" s="237"/>
      <c r="F33" s="237"/>
      <c r="G33" s="237"/>
      <c r="H33" s="237"/>
      <c r="I33" s="229"/>
      <c r="J33" s="229"/>
      <c r="K33" s="229"/>
      <c r="L33" s="234"/>
      <c r="M33" s="234"/>
      <c r="N33" s="235"/>
    </row>
    <row r="34" spans="1:14" s="228" customFormat="1" ht="18.75" x14ac:dyDescent="0.3">
      <c r="A34" s="225" t="s">
        <v>39</v>
      </c>
      <c r="B34" s="238">
        <f>B31/B32</f>
        <v>1</v>
      </c>
      <c r="C34" s="213" t="s">
        <v>40</v>
      </c>
      <c r="D34" s="213"/>
      <c r="E34" s="213"/>
      <c r="F34" s="213"/>
      <c r="G34" s="213"/>
      <c r="I34" s="229"/>
      <c r="J34" s="229"/>
      <c r="K34" s="229"/>
      <c r="L34" s="234"/>
      <c r="M34" s="234"/>
      <c r="N34" s="235"/>
    </row>
    <row r="35" spans="1:14" s="228" customFormat="1" ht="19.5" customHeight="1" thickBot="1" x14ac:dyDescent="0.35">
      <c r="A35" s="225"/>
      <c r="B35" s="230"/>
      <c r="G35" s="213"/>
      <c r="I35" s="229"/>
      <c r="J35" s="229"/>
      <c r="K35" s="229"/>
      <c r="L35" s="234"/>
      <c r="M35" s="234"/>
      <c r="N35" s="235"/>
    </row>
    <row r="36" spans="1:14" s="228" customFormat="1" ht="27" customHeight="1" thickBot="1" x14ac:dyDescent="0.45">
      <c r="A36" s="239" t="s">
        <v>41</v>
      </c>
      <c r="B36" s="240">
        <v>10</v>
      </c>
      <c r="C36" s="213"/>
      <c r="D36" s="489" t="s">
        <v>42</v>
      </c>
      <c r="E36" s="490"/>
      <c r="F36" s="489" t="s">
        <v>43</v>
      </c>
      <c r="G36" s="491"/>
      <c r="J36" s="229"/>
      <c r="K36" s="229"/>
      <c r="L36" s="234"/>
      <c r="M36" s="234"/>
      <c r="N36" s="235"/>
    </row>
    <row r="37" spans="1:14" s="228" customFormat="1" ht="27" customHeight="1" thickBot="1" x14ac:dyDescent="0.45">
      <c r="A37" s="241" t="s">
        <v>44</v>
      </c>
      <c r="B37" s="242">
        <v>4</v>
      </c>
      <c r="C37" s="243" t="s">
        <v>45</v>
      </c>
      <c r="D37" s="244" t="s">
        <v>46</v>
      </c>
      <c r="E37" s="245" t="s">
        <v>47</v>
      </c>
      <c r="F37" s="244" t="s">
        <v>46</v>
      </c>
      <c r="G37" s="246" t="s">
        <v>47</v>
      </c>
      <c r="I37" s="247" t="s">
        <v>48</v>
      </c>
      <c r="J37" s="229"/>
      <c r="K37" s="229"/>
      <c r="L37" s="234"/>
      <c r="M37" s="234"/>
      <c r="N37" s="235"/>
    </row>
    <row r="38" spans="1:14" s="228" customFormat="1" ht="26.25" customHeight="1" x14ac:dyDescent="0.4">
      <c r="A38" s="241" t="s">
        <v>49</v>
      </c>
      <c r="B38" s="242">
        <v>25</v>
      </c>
      <c r="C38" s="248">
        <v>1</v>
      </c>
      <c r="D38" s="249"/>
      <c r="E38" s="250" t="str">
        <f>IF(ISBLANK(D38),"-",$D$48/$D$45*D38)</f>
        <v>-</v>
      </c>
      <c r="F38" s="249">
        <v>2287803</v>
      </c>
      <c r="G38" s="251">
        <f>IF(ISBLANK(F38),"-",$D$48/$F$45*F38)</f>
        <v>3011091.1933792401</v>
      </c>
      <c r="I38" s="252"/>
      <c r="J38" s="229"/>
      <c r="K38" s="229"/>
      <c r="L38" s="234"/>
      <c r="M38" s="234"/>
      <c r="N38" s="235"/>
    </row>
    <row r="39" spans="1:14" s="228" customFormat="1" ht="26.25" customHeight="1" x14ac:dyDescent="0.4">
      <c r="A39" s="241" t="s">
        <v>50</v>
      </c>
      <c r="B39" s="242">
        <v>1</v>
      </c>
      <c r="C39" s="253">
        <v>2</v>
      </c>
      <c r="D39" s="254">
        <v>2356464</v>
      </c>
      <c r="E39" s="255">
        <f>IF(ISBLANK(D39),"-",$D$48/$D$45*D39)</f>
        <v>3005387.2053872058</v>
      </c>
      <c r="F39" s="254">
        <v>2286533</v>
      </c>
      <c r="G39" s="256">
        <f>IF(ISBLANK(F39),"-",$D$48/$F$45*F39)</f>
        <v>3009419.6832817397</v>
      </c>
      <c r="I39" s="492">
        <f>ABS((F43/D43*D42)-F42)/D42</f>
        <v>1.1944613379318598E-3</v>
      </c>
      <c r="J39" s="229"/>
      <c r="K39" s="229"/>
      <c r="L39" s="234"/>
      <c r="M39" s="234"/>
      <c r="N39" s="235"/>
    </row>
    <row r="40" spans="1:14" ht="26.25" customHeight="1" x14ac:dyDescent="0.4">
      <c r="A40" s="241" t="s">
        <v>51</v>
      </c>
      <c r="B40" s="242">
        <v>1</v>
      </c>
      <c r="C40" s="253">
        <v>3</v>
      </c>
      <c r="D40" s="254">
        <v>2357115</v>
      </c>
      <c r="E40" s="255">
        <f>IF(ISBLANK(D40),"-",$D$48/$D$45*D40)</f>
        <v>3006217.477808387</v>
      </c>
      <c r="F40" s="254">
        <v>2285463</v>
      </c>
      <c r="G40" s="256">
        <f>IF(ISBLANK(F40),"-",$D$48/$F$45*F40)</f>
        <v>3008011.4031208535</v>
      </c>
      <c r="I40" s="492"/>
      <c r="L40" s="234"/>
      <c r="M40" s="234"/>
      <c r="N40" s="213"/>
    </row>
    <row r="41" spans="1:14" ht="27" customHeight="1" thickBot="1" x14ac:dyDescent="0.45">
      <c r="A41" s="241" t="s">
        <v>52</v>
      </c>
      <c r="B41" s="242">
        <v>1</v>
      </c>
      <c r="C41" s="257">
        <v>4</v>
      </c>
      <c r="D41" s="258"/>
      <c r="E41" s="259" t="str">
        <f>IF(ISBLANK(D41),"-",$D$48/$D$45*D41)</f>
        <v>-</v>
      </c>
      <c r="F41" s="258"/>
      <c r="G41" s="260" t="str">
        <f>IF(ISBLANK(F41),"-",$D$48/$F$45*F41)</f>
        <v>-</v>
      </c>
      <c r="I41" s="261"/>
      <c r="L41" s="234"/>
      <c r="M41" s="234"/>
      <c r="N41" s="213"/>
    </row>
    <row r="42" spans="1:14" ht="27" customHeight="1" thickBot="1" x14ac:dyDescent="0.45">
      <c r="A42" s="241" t="s">
        <v>53</v>
      </c>
      <c r="B42" s="242">
        <v>1</v>
      </c>
      <c r="C42" s="262" t="s">
        <v>54</v>
      </c>
      <c r="D42" s="263">
        <f>AVERAGE(D38:D41)</f>
        <v>2356789.5</v>
      </c>
      <c r="E42" s="264">
        <f>AVERAGE(E38:E41)</f>
        <v>3005802.3415977964</v>
      </c>
      <c r="F42" s="263">
        <f>AVERAGE(F38:F41)</f>
        <v>2286599.6666666665</v>
      </c>
      <c r="G42" s="265">
        <f>AVERAGE(G38:G41)</f>
        <v>3009507.4265939444</v>
      </c>
      <c r="H42" s="266"/>
    </row>
    <row r="43" spans="1:14" ht="26.25" customHeight="1" x14ac:dyDescent="0.4">
      <c r="A43" s="241" t="s">
        <v>55</v>
      </c>
      <c r="B43" s="242">
        <v>1</v>
      </c>
      <c r="C43" s="267" t="s">
        <v>56</v>
      </c>
      <c r="D43" s="268">
        <v>14.85</v>
      </c>
      <c r="E43" s="213"/>
      <c r="F43" s="268">
        <v>14.39</v>
      </c>
      <c r="H43" s="266"/>
    </row>
    <row r="44" spans="1:14" ht="26.25" customHeight="1" x14ac:dyDescent="0.4">
      <c r="A44" s="241" t="s">
        <v>57</v>
      </c>
      <c r="B44" s="242">
        <v>1</v>
      </c>
      <c r="C44" s="269" t="s">
        <v>58</v>
      </c>
      <c r="D44" s="270">
        <f>D43*$B$34</f>
        <v>14.85</v>
      </c>
      <c r="E44" s="271"/>
      <c r="F44" s="270">
        <f>F43*$B$34</f>
        <v>14.39</v>
      </c>
      <c r="H44" s="266"/>
    </row>
    <row r="45" spans="1:14" ht="19.5" customHeight="1" thickBot="1" x14ac:dyDescent="0.35">
      <c r="A45" s="241" t="s">
        <v>59</v>
      </c>
      <c r="B45" s="253">
        <f>(B44/B43)*(B42/B41)*(B40/B39)*(B38/B37)*B36</f>
        <v>62.5</v>
      </c>
      <c r="C45" s="269" t="s">
        <v>60</v>
      </c>
      <c r="D45" s="272">
        <f>D44*$B$30/100</f>
        <v>14.701499999999999</v>
      </c>
      <c r="E45" s="273"/>
      <c r="F45" s="272">
        <f>F44*$B$30/100</f>
        <v>14.246100000000002</v>
      </c>
      <c r="H45" s="266"/>
    </row>
    <row r="46" spans="1:14" ht="19.5" customHeight="1" thickBot="1" x14ac:dyDescent="0.35">
      <c r="A46" s="493" t="s">
        <v>61</v>
      </c>
      <c r="B46" s="494"/>
      <c r="C46" s="269" t="s">
        <v>62</v>
      </c>
      <c r="D46" s="274">
        <f>D45/$B$45</f>
        <v>0.23522399999999999</v>
      </c>
      <c r="E46" s="275"/>
      <c r="F46" s="276">
        <f>F45/$B$45</f>
        <v>0.22793760000000002</v>
      </c>
      <c r="H46" s="266"/>
    </row>
    <row r="47" spans="1:14" ht="27" customHeight="1" thickBot="1" x14ac:dyDescent="0.45">
      <c r="A47" s="495"/>
      <c r="B47" s="496"/>
      <c r="C47" s="277" t="s">
        <v>63</v>
      </c>
      <c r="D47" s="278">
        <v>0.3</v>
      </c>
      <c r="E47" s="279"/>
      <c r="F47" s="275"/>
      <c r="H47" s="266"/>
    </row>
    <row r="48" spans="1:14" ht="18.75" x14ac:dyDescent="0.3">
      <c r="C48" s="280" t="s">
        <v>64</v>
      </c>
      <c r="D48" s="272">
        <f>D47*$B$45</f>
        <v>18.75</v>
      </c>
      <c r="F48" s="281"/>
      <c r="H48" s="266"/>
    </row>
    <row r="49" spans="1:12" ht="19.5" customHeight="1" thickBot="1" x14ac:dyDescent="0.35">
      <c r="C49" s="282" t="s">
        <v>65</v>
      </c>
      <c r="D49" s="283">
        <f>D48/B34</f>
        <v>18.75</v>
      </c>
      <c r="F49" s="281"/>
      <c r="H49" s="266"/>
    </row>
    <row r="50" spans="1:12" ht="18.75" x14ac:dyDescent="0.3">
      <c r="C50" s="239" t="s">
        <v>66</v>
      </c>
      <c r="D50" s="284">
        <f>AVERAGE(E38:E41,G38:G41)</f>
        <v>3008025.3925954853</v>
      </c>
      <c r="F50" s="285"/>
      <c r="H50" s="266"/>
    </row>
    <row r="51" spans="1:12" ht="18.75" x14ac:dyDescent="0.3">
      <c r="C51" s="241" t="s">
        <v>67</v>
      </c>
      <c r="D51" s="286">
        <f>STDEV(E38:E41,G38:G41)/D50</f>
        <v>7.7202853500011692E-4</v>
      </c>
      <c r="F51" s="285"/>
      <c r="H51" s="266"/>
    </row>
    <row r="52" spans="1:12" ht="19.5" customHeight="1" thickBot="1" x14ac:dyDescent="0.35">
      <c r="C52" s="287" t="s">
        <v>8</v>
      </c>
      <c r="D52" s="288">
        <f>COUNT(E38:E41,G38:G41)</f>
        <v>5</v>
      </c>
      <c r="F52" s="285"/>
    </row>
    <row r="54" spans="1:12" ht="18.75" x14ac:dyDescent="0.3">
      <c r="A54" s="289" t="s">
        <v>0</v>
      </c>
      <c r="B54" s="290" t="s">
        <v>68</v>
      </c>
    </row>
    <row r="55" spans="1:12" ht="18.75" x14ac:dyDescent="0.3">
      <c r="A55" s="213" t="s">
        <v>69</v>
      </c>
      <c r="B55" s="291" t="str">
        <f>B21</f>
        <v>Each film coated tablet contains: Lamivudine USP 150 mg and Zidovudine USP 300 mg.</v>
      </c>
    </row>
    <row r="56" spans="1:12" ht="26.25" customHeight="1" x14ac:dyDescent="0.4">
      <c r="A56" s="291" t="s">
        <v>70</v>
      </c>
      <c r="B56" s="292">
        <v>300</v>
      </c>
      <c r="C56" s="213" t="str">
        <f>B20</f>
        <v xml:space="preserve">LAMIVUDINE  &amp; ZIDOVUDINE </v>
      </c>
      <c r="H56" s="271"/>
    </row>
    <row r="57" spans="1:12" ht="18.75" x14ac:dyDescent="0.3">
      <c r="A57" s="291" t="s">
        <v>71</v>
      </c>
      <c r="B57" s="293">
        <f>Lamivudine!B57</f>
        <v>767.52100000000007</v>
      </c>
      <c r="H57" s="271"/>
    </row>
    <row r="58" spans="1:12" ht="19.5" customHeight="1" thickBot="1" x14ac:dyDescent="0.35">
      <c r="H58" s="271"/>
    </row>
    <row r="59" spans="1:12" s="228" customFormat="1" ht="27" customHeight="1" thickBot="1" x14ac:dyDescent="0.45">
      <c r="A59" s="239" t="s">
        <v>72</v>
      </c>
      <c r="B59" s="240">
        <v>100</v>
      </c>
      <c r="C59" s="213"/>
      <c r="D59" s="294" t="s">
        <v>73</v>
      </c>
      <c r="E59" s="295" t="s">
        <v>45</v>
      </c>
      <c r="F59" s="295" t="s">
        <v>46</v>
      </c>
      <c r="G59" s="295" t="s">
        <v>74</v>
      </c>
      <c r="H59" s="243" t="s">
        <v>75</v>
      </c>
      <c r="L59" s="229"/>
    </row>
    <row r="60" spans="1:12" s="228" customFormat="1" ht="26.25" customHeight="1" x14ac:dyDescent="0.4">
      <c r="A60" s="241" t="s">
        <v>76</v>
      </c>
      <c r="B60" s="242">
        <v>5</v>
      </c>
      <c r="C60" s="497" t="s">
        <v>77</v>
      </c>
      <c r="D60" s="500">
        <f>Lamivudine!D60</f>
        <v>765.92</v>
      </c>
      <c r="E60" s="296">
        <v>1</v>
      </c>
      <c r="F60" s="297">
        <v>3035702</v>
      </c>
      <c r="G60" s="298">
        <f>IF(ISBLANK(F60),"-",(F60/$D$50*$D$47*$B$68)*($B$57/$D$60))</f>
        <v>303.39313542721032</v>
      </c>
      <c r="H60" s="299">
        <f t="shared" ref="H60:H71" si="0">IF(ISBLANK(F60),"-",(G60/$B$56)*100)</f>
        <v>101.13104514240344</v>
      </c>
      <c r="L60" s="229"/>
    </row>
    <row r="61" spans="1:12" s="228" customFormat="1" ht="26.25" customHeight="1" x14ac:dyDescent="0.4">
      <c r="A61" s="241" t="s">
        <v>78</v>
      </c>
      <c r="B61" s="242">
        <v>50</v>
      </c>
      <c r="C61" s="498"/>
      <c r="D61" s="501"/>
      <c r="E61" s="300">
        <v>2</v>
      </c>
      <c r="F61" s="254">
        <v>3024465</v>
      </c>
      <c r="G61" s="301">
        <f>IF(ISBLANK(F61),"-",(F61/$D$50*$D$47*$B$68)*($B$57/$D$60))</f>
        <v>302.27009085208545</v>
      </c>
      <c r="H61" s="302">
        <f t="shared" si="0"/>
        <v>100.75669695069516</v>
      </c>
      <c r="L61" s="229"/>
    </row>
    <row r="62" spans="1:12" s="228" customFormat="1" ht="26.25" customHeight="1" x14ac:dyDescent="0.4">
      <c r="A62" s="241" t="s">
        <v>79</v>
      </c>
      <c r="B62" s="242">
        <v>1</v>
      </c>
      <c r="C62" s="498"/>
      <c r="D62" s="501"/>
      <c r="E62" s="300">
        <v>3</v>
      </c>
      <c r="F62" s="303">
        <v>3001878</v>
      </c>
      <c r="G62" s="301">
        <f>IF(ISBLANK(F62),"-",(F62/$D$50*$D$47*$B$68)*($B$57/$D$60))</f>
        <v>300.01270829283089</v>
      </c>
      <c r="H62" s="302">
        <f t="shared" si="0"/>
        <v>100.00423609761029</v>
      </c>
      <c r="L62" s="229"/>
    </row>
    <row r="63" spans="1:12" ht="27" customHeight="1" thickBot="1" x14ac:dyDescent="0.45">
      <c r="A63" s="241" t="s">
        <v>80</v>
      </c>
      <c r="B63" s="242">
        <v>1</v>
      </c>
      <c r="C63" s="499"/>
      <c r="D63" s="502"/>
      <c r="E63" s="304">
        <v>4</v>
      </c>
      <c r="F63" s="305"/>
      <c r="G63" s="301" t="str">
        <f>IF(ISBLANK(F63),"-",(F63/$D$50*$D$47*$B$68)*($B$57/$D$60))</f>
        <v>-</v>
      </c>
      <c r="H63" s="302" t="str">
        <f t="shared" si="0"/>
        <v>-</v>
      </c>
    </row>
    <row r="64" spans="1:12" ht="26.25" customHeight="1" x14ac:dyDescent="0.4">
      <c r="A64" s="241" t="s">
        <v>81</v>
      </c>
      <c r="B64" s="242">
        <v>1</v>
      </c>
      <c r="C64" s="497" t="s">
        <v>82</v>
      </c>
      <c r="D64" s="500">
        <f>Lamivudine!D64</f>
        <v>767.38</v>
      </c>
      <c r="E64" s="296">
        <v>1</v>
      </c>
      <c r="F64" s="297">
        <v>2963614</v>
      </c>
      <c r="G64" s="298">
        <f>IF(ISBLANK(F64),"-",(F64/$D$50*$D$47*$B$68)*($B$57/$D$64))</f>
        <v>295.62501844972212</v>
      </c>
      <c r="H64" s="299">
        <f t="shared" si="0"/>
        <v>98.541672816574049</v>
      </c>
    </row>
    <row r="65" spans="1:8" ht="26.25" customHeight="1" x14ac:dyDescent="0.4">
      <c r="A65" s="241" t="s">
        <v>83</v>
      </c>
      <c r="B65" s="242">
        <v>1</v>
      </c>
      <c r="C65" s="498"/>
      <c r="D65" s="501"/>
      <c r="E65" s="300">
        <v>2</v>
      </c>
      <c r="F65" s="254">
        <v>2964613</v>
      </c>
      <c r="G65" s="301">
        <f>IF(ISBLANK(F65),"-",(F65/$D$50*$D$47*$B$68)*($B$57/$D$64))</f>
        <v>295.72467022401912</v>
      </c>
      <c r="H65" s="302">
        <f t="shared" si="0"/>
        <v>98.574890074673036</v>
      </c>
    </row>
    <row r="66" spans="1:8" ht="26.25" customHeight="1" x14ac:dyDescent="0.4">
      <c r="A66" s="241" t="s">
        <v>84</v>
      </c>
      <c r="B66" s="242">
        <v>1</v>
      </c>
      <c r="C66" s="498"/>
      <c r="D66" s="501"/>
      <c r="E66" s="300">
        <v>3</v>
      </c>
      <c r="F66" s="254">
        <v>2974871</v>
      </c>
      <c r="G66" s="301">
        <f>IF(ISBLANK(F66),"-",(F66/$D$50*$D$47*$B$68)*($B$57/$D$64))</f>
        <v>296.74792137590907</v>
      </c>
      <c r="H66" s="302">
        <f t="shared" si="0"/>
        <v>98.915973791969691</v>
      </c>
    </row>
    <row r="67" spans="1:8" ht="27" customHeight="1" thickBot="1" x14ac:dyDescent="0.45">
      <c r="A67" s="241" t="s">
        <v>85</v>
      </c>
      <c r="B67" s="242">
        <v>1</v>
      </c>
      <c r="C67" s="499"/>
      <c r="D67" s="502"/>
      <c r="E67" s="304">
        <v>4</v>
      </c>
      <c r="F67" s="305"/>
      <c r="G67" s="306" t="str">
        <f>IF(ISBLANK(F67),"-",(F67/$D$50*$D$47*$B$68)*($B$57/$D$64))</f>
        <v>-</v>
      </c>
      <c r="H67" s="307" t="str">
        <f t="shared" si="0"/>
        <v>-</v>
      </c>
    </row>
    <row r="68" spans="1:8" ht="26.25" customHeight="1" x14ac:dyDescent="0.4">
      <c r="A68" s="241" t="s">
        <v>86</v>
      </c>
      <c r="B68" s="308">
        <f>(B67/B66)*(B65/B64)*(B63/B62)*(B61/B60)*B59</f>
        <v>1000</v>
      </c>
      <c r="C68" s="497" t="s">
        <v>87</v>
      </c>
      <c r="D68" s="500">
        <f>Lamivudine!D68</f>
        <v>767.28</v>
      </c>
      <c r="E68" s="296">
        <v>1</v>
      </c>
      <c r="F68" s="297"/>
      <c r="G68" s="298" t="str">
        <f>IF(ISBLANK(F68),"-",(F68/$D$50*$D$47*$B$68)*($B$57/$D$68))</f>
        <v>-</v>
      </c>
      <c r="H68" s="302" t="str">
        <f t="shared" si="0"/>
        <v>-</v>
      </c>
    </row>
    <row r="69" spans="1:8" ht="27" customHeight="1" thickBot="1" x14ac:dyDescent="0.45">
      <c r="A69" s="287" t="s">
        <v>88</v>
      </c>
      <c r="B69" s="309">
        <f>(D47*B68)/B56*B57</f>
        <v>767.52100000000007</v>
      </c>
      <c r="C69" s="498"/>
      <c r="D69" s="501"/>
      <c r="E69" s="300">
        <v>2</v>
      </c>
      <c r="F69" s="254"/>
      <c r="G69" s="301" t="str">
        <f>IF(ISBLANK(F69),"-",(F69/$D$50*$D$47*$B$68)*($B$57/$D$68))</f>
        <v>-</v>
      </c>
      <c r="H69" s="302" t="str">
        <f t="shared" si="0"/>
        <v>-</v>
      </c>
    </row>
    <row r="70" spans="1:8" ht="26.25" customHeight="1" x14ac:dyDescent="0.4">
      <c r="A70" s="504" t="s">
        <v>61</v>
      </c>
      <c r="B70" s="505"/>
      <c r="C70" s="498"/>
      <c r="D70" s="501"/>
      <c r="E70" s="300">
        <v>3</v>
      </c>
      <c r="F70" s="254">
        <v>2884936</v>
      </c>
      <c r="G70" s="301">
        <f>IF(ISBLANK(F70),"-",(F70/$D$50*$D$47*$B$68)*($B$57/$D$68))</f>
        <v>287.81427399632304</v>
      </c>
      <c r="H70" s="302">
        <f t="shared" si="0"/>
        <v>95.938091332107675</v>
      </c>
    </row>
    <row r="71" spans="1:8" ht="27" customHeight="1" thickBot="1" x14ac:dyDescent="0.45">
      <c r="A71" s="506"/>
      <c r="B71" s="507"/>
      <c r="C71" s="503"/>
      <c r="D71" s="502"/>
      <c r="E71" s="304">
        <v>4</v>
      </c>
      <c r="F71" s="305"/>
      <c r="G71" s="306" t="str">
        <f>IF(ISBLANK(F71),"-",(F71/$D$50*$D$47*$B$68)*($B$57/$D$68))</f>
        <v>-</v>
      </c>
      <c r="H71" s="307" t="str">
        <f t="shared" si="0"/>
        <v>-</v>
      </c>
    </row>
    <row r="72" spans="1:8" ht="26.25" customHeight="1" x14ac:dyDescent="0.4">
      <c r="A72" s="271"/>
      <c r="B72" s="271"/>
      <c r="C72" s="271"/>
      <c r="D72" s="271"/>
      <c r="E72" s="271"/>
      <c r="F72" s="310" t="s">
        <v>54</v>
      </c>
      <c r="G72" s="311">
        <f>AVERAGE(G60:G71)</f>
        <v>297.36968837401429</v>
      </c>
      <c r="H72" s="312">
        <f>AVERAGE(H60:H71)</f>
        <v>99.123229458004758</v>
      </c>
    </row>
    <row r="73" spans="1:8" ht="26.25" customHeight="1" x14ac:dyDescent="0.4">
      <c r="C73" s="271"/>
      <c r="D73" s="271"/>
      <c r="E73" s="271"/>
      <c r="F73" s="313" t="s">
        <v>67</v>
      </c>
      <c r="G73" s="314">
        <f>STDEV(G60:G71)/G72</f>
        <v>1.7620003776083106E-2</v>
      </c>
      <c r="H73" s="314">
        <f>STDEV(H60:H71)/H72</f>
        <v>1.7620003776083117E-2</v>
      </c>
    </row>
    <row r="74" spans="1:8" ht="27" customHeight="1" thickBot="1" x14ac:dyDescent="0.45">
      <c r="A74" s="271"/>
      <c r="B74" s="271"/>
      <c r="C74" s="271"/>
      <c r="D74" s="271"/>
      <c r="E74" s="273"/>
      <c r="F74" s="315" t="s">
        <v>8</v>
      </c>
      <c r="G74" s="316">
        <f>COUNT(G60:G71)</f>
        <v>7</v>
      </c>
      <c r="H74" s="316">
        <f>COUNT(H60:H71)</f>
        <v>7</v>
      </c>
    </row>
    <row r="76" spans="1:8" ht="26.25" customHeight="1" x14ac:dyDescent="0.4">
      <c r="A76" s="224" t="s">
        <v>89</v>
      </c>
      <c r="B76" s="225" t="s">
        <v>90</v>
      </c>
      <c r="C76" s="488" t="str">
        <f>B26</f>
        <v>Zidovudine</v>
      </c>
      <c r="D76" s="488"/>
      <c r="E76" s="213" t="s">
        <v>91</v>
      </c>
      <c r="F76" s="213"/>
      <c r="G76" s="317">
        <f>H72</f>
        <v>99.123229458004758</v>
      </c>
      <c r="H76" s="230"/>
    </row>
    <row r="77" spans="1:8" ht="18.75" x14ac:dyDescent="0.3">
      <c r="A77" s="223" t="s">
        <v>92</v>
      </c>
      <c r="B77" s="223" t="s">
        <v>93</v>
      </c>
    </row>
    <row r="78" spans="1:8" ht="18.75" x14ac:dyDescent="0.3">
      <c r="A78" s="223"/>
      <c r="B78" s="223"/>
    </row>
    <row r="79" spans="1:8" ht="26.25" customHeight="1" x14ac:dyDescent="0.4">
      <c r="A79" s="224" t="s">
        <v>1</v>
      </c>
      <c r="B79" s="509" t="str">
        <f>B26</f>
        <v>Zidovudine</v>
      </c>
      <c r="C79" s="509"/>
    </row>
    <row r="80" spans="1:8" ht="26.25" customHeight="1" x14ac:dyDescent="0.4">
      <c r="A80" s="225" t="s">
        <v>31</v>
      </c>
      <c r="B80" s="509" t="str">
        <f>B27</f>
        <v>USP</v>
      </c>
      <c r="C80" s="509"/>
    </row>
    <row r="81" spans="1:12" ht="27" customHeight="1" thickBot="1" x14ac:dyDescent="0.45">
      <c r="A81" s="225" t="s">
        <v>3</v>
      </c>
      <c r="B81" s="226">
        <f>B28</f>
        <v>99</v>
      </c>
    </row>
    <row r="82" spans="1:12" s="228" customFormat="1" ht="27" customHeight="1" thickBot="1" x14ac:dyDescent="0.45">
      <c r="A82" s="225" t="s">
        <v>32</v>
      </c>
      <c r="B82" s="227">
        <v>0</v>
      </c>
      <c r="C82" s="485" t="s">
        <v>33</v>
      </c>
      <c r="D82" s="486"/>
      <c r="E82" s="486"/>
      <c r="F82" s="486"/>
      <c r="G82" s="487"/>
      <c r="I82" s="229"/>
      <c r="J82" s="229"/>
      <c r="K82" s="229"/>
      <c r="L82" s="229"/>
    </row>
    <row r="83" spans="1:12" s="228" customFormat="1" ht="19.5" customHeight="1" thickBot="1" x14ac:dyDescent="0.35">
      <c r="A83" s="225" t="s">
        <v>34</v>
      </c>
      <c r="B83" s="230">
        <f>B81-B82</f>
        <v>99</v>
      </c>
      <c r="C83" s="231"/>
      <c r="D83" s="231"/>
      <c r="E83" s="231"/>
      <c r="F83" s="231"/>
      <c r="G83" s="232"/>
      <c r="I83" s="229"/>
      <c r="J83" s="229"/>
      <c r="K83" s="229"/>
      <c r="L83" s="229"/>
    </row>
    <row r="84" spans="1:12" s="228" customFormat="1" ht="27" customHeight="1" thickBot="1" x14ac:dyDescent="0.45">
      <c r="A84" s="225" t="s">
        <v>35</v>
      </c>
      <c r="B84" s="233">
        <v>1</v>
      </c>
      <c r="C84" s="473" t="s">
        <v>94</v>
      </c>
      <c r="D84" s="474"/>
      <c r="E84" s="474"/>
      <c r="F84" s="474"/>
      <c r="G84" s="474"/>
      <c r="H84" s="475"/>
      <c r="I84" s="229"/>
      <c r="J84" s="229"/>
      <c r="K84" s="229"/>
      <c r="L84" s="229"/>
    </row>
    <row r="85" spans="1:12" s="228" customFormat="1" ht="27" customHeight="1" thickBot="1" x14ac:dyDescent="0.45">
      <c r="A85" s="225" t="s">
        <v>37</v>
      </c>
      <c r="B85" s="233">
        <v>1</v>
      </c>
      <c r="C85" s="473" t="s">
        <v>95</v>
      </c>
      <c r="D85" s="474"/>
      <c r="E85" s="474"/>
      <c r="F85" s="474"/>
      <c r="G85" s="474"/>
      <c r="H85" s="475"/>
      <c r="I85" s="229"/>
      <c r="J85" s="229"/>
      <c r="K85" s="229"/>
      <c r="L85" s="229"/>
    </row>
    <row r="86" spans="1:12" s="228" customFormat="1" ht="18.75" x14ac:dyDescent="0.3">
      <c r="A86" s="225"/>
      <c r="B86" s="236"/>
      <c r="C86" s="237"/>
      <c r="D86" s="237"/>
      <c r="E86" s="237"/>
      <c r="F86" s="237"/>
      <c r="G86" s="237"/>
      <c r="H86" s="237"/>
      <c r="I86" s="229"/>
      <c r="J86" s="229"/>
      <c r="K86" s="229"/>
      <c r="L86" s="229"/>
    </row>
    <row r="87" spans="1:12" s="228" customFormat="1" ht="18.75" x14ac:dyDescent="0.3">
      <c r="A87" s="225" t="s">
        <v>39</v>
      </c>
      <c r="B87" s="238">
        <f>B84/B85</f>
        <v>1</v>
      </c>
      <c r="C87" s="213" t="s">
        <v>40</v>
      </c>
      <c r="D87" s="213"/>
      <c r="E87" s="213"/>
      <c r="F87" s="213"/>
      <c r="G87" s="213"/>
      <c r="I87" s="229"/>
      <c r="J87" s="229"/>
      <c r="K87" s="229"/>
      <c r="L87" s="229"/>
    </row>
    <row r="88" spans="1:12" ht="19.5" customHeight="1" thickBot="1" x14ac:dyDescent="0.35">
      <c r="A88" s="223"/>
      <c r="B88" s="223"/>
    </row>
    <row r="89" spans="1:12" ht="27" customHeight="1" thickBot="1" x14ac:dyDescent="0.45">
      <c r="A89" s="239" t="s">
        <v>41</v>
      </c>
      <c r="B89" s="240">
        <v>10</v>
      </c>
      <c r="D89" s="318" t="s">
        <v>42</v>
      </c>
      <c r="E89" s="319"/>
      <c r="F89" s="489" t="s">
        <v>43</v>
      </c>
      <c r="G89" s="491"/>
    </row>
    <row r="90" spans="1:12" ht="27" customHeight="1" thickBot="1" x14ac:dyDescent="0.45">
      <c r="A90" s="241" t="s">
        <v>44</v>
      </c>
      <c r="B90" s="242">
        <v>4</v>
      </c>
      <c r="C90" s="320" t="s">
        <v>45</v>
      </c>
      <c r="D90" s="244" t="s">
        <v>46</v>
      </c>
      <c r="E90" s="245" t="s">
        <v>47</v>
      </c>
      <c r="F90" s="244" t="s">
        <v>46</v>
      </c>
      <c r="G90" s="321" t="s">
        <v>47</v>
      </c>
      <c r="I90" s="247" t="s">
        <v>48</v>
      </c>
    </row>
    <row r="91" spans="1:12" ht="26.25" customHeight="1" x14ac:dyDescent="0.4">
      <c r="A91" s="241" t="s">
        <v>49</v>
      </c>
      <c r="B91" s="242">
        <v>25</v>
      </c>
      <c r="C91" s="322">
        <v>1</v>
      </c>
      <c r="D91" s="249"/>
      <c r="E91" s="250" t="str">
        <f>IF(ISBLANK(D91),"-",$D$101/$D$98*D91)</f>
        <v>-</v>
      </c>
      <c r="F91" s="249">
        <v>2287803</v>
      </c>
      <c r="G91" s="251">
        <f>IF(ISBLANK(F91),"-",$D$101/$F$98*F91)</f>
        <v>3345656.8815324889</v>
      </c>
      <c r="I91" s="252"/>
    </row>
    <row r="92" spans="1:12" ht="26.25" customHeight="1" x14ac:dyDescent="0.4">
      <c r="A92" s="241" t="s">
        <v>50</v>
      </c>
      <c r="B92" s="242">
        <v>1</v>
      </c>
      <c r="C92" s="271">
        <v>2</v>
      </c>
      <c r="D92" s="254">
        <v>2356464</v>
      </c>
      <c r="E92" s="255">
        <f>IF(ISBLANK(D92),"-",$D$101/$D$98*D92)</f>
        <v>3339319.1170968949</v>
      </c>
      <c r="F92" s="254">
        <v>2286533</v>
      </c>
      <c r="G92" s="256">
        <f>IF(ISBLANK(F92),"-",$D$101/$F$98*F92)</f>
        <v>3343799.6480908222</v>
      </c>
      <c r="I92" s="492">
        <f>ABS((F96/D96*D95)-F95)/D95</f>
        <v>1.1944613379318598E-3</v>
      </c>
    </row>
    <row r="93" spans="1:12" ht="26.25" customHeight="1" x14ac:dyDescent="0.4">
      <c r="A93" s="241" t="s">
        <v>51</v>
      </c>
      <c r="B93" s="242">
        <v>1</v>
      </c>
      <c r="C93" s="271">
        <v>3</v>
      </c>
      <c r="D93" s="254">
        <v>2357115</v>
      </c>
      <c r="E93" s="255">
        <f>IF(ISBLANK(D93),"-",$D$101/$D$98*D93)</f>
        <v>3340241.6420093188</v>
      </c>
      <c r="F93" s="254">
        <v>2285463</v>
      </c>
      <c r="G93" s="256">
        <f>IF(ISBLANK(F93),"-",$D$101/$F$98*F93)</f>
        <v>3342234.8923565042</v>
      </c>
      <c r="I93" s="492"/>
    </row>
    <row r="94" spans="1:12" ht="27" customHeight="1" thickBot="1" x14ac:dyDescent="0.45">
      <c r="A94" s="241" t="s">
        <v>52</v>
      </c>
      <c r="B94" s="242">
        <v>1</v>
      </c>
      <c r="C94" s="323">
        <v>4</v>
      </c>
      <c r="D94" s="258"/>
      <c r="E94" s="259" t="str">
        <f>IF(ISBLANK(D94),"-",$D$101/$D$98*D94)</f>
        <v>-</v>
      </c>
      <c r="F94" s="258"/>
      <c r="G94" s="260" t="str">
        <f>IF(ISBLANK(F94),"-",$D$101/$F$98*F94)</f>
        <v>-</v>
      </c>
      <c r="I94" s="261"/>
    </row>
    <row r="95" spans="1:12" ht="27" customHeight="1" thickBot="1" x14ac:dyDescent="0.45">
      <c r="A95" s="241" t="s">
        <v>53</v>
      </c>
      <c r="B95" s="242">
        <v>1</v>
      </c>
      <c r="C95" s="225" t="s">
        <v>54</v>
      </c>
      <c r="D95" s="324">
        <f>AVERAGE(D91:D94)</f>
        <v>2356789.5</v>
      </c>
      <c r="E95" s="264">
        <f>AVERAGE(E91:E94)</f>
        <v>3339780.3795531066</v>
      </c>
      <c r="F95" s="325">
        <f>AVERAGE(F91:F94)</f>
        <v>2286599.6666666665</v>
      </c>
      <c r="G95" s="326">
        <f>AVERAGE(G91:G94)</f>
        <v>3343897.1406599381</v>
      </c>
    </row>
    <row r="96" spans="1:12" ht="26.25" customHeight="1" x14ac:dyDescent="0.4">
      <c r="A96" s="241" t="s">
        <v>55</v>
      </c>
      <c r="B96" s="226">
        <v>1</v>
      </c>
      <c r="C96" s="327" t="s">
        <v>96</v>
      </c>
      <c r="D96" s="328">
        <f>D43</f>
        <v>14.85</v>
      </c>
      <c r="E96" s="213"/>
      <c r="F96" s="268">
        <f>F43</f>
        <v>14.39</v>
      </c>
    </row>
    <row r="97" spans="1:10" ht="26.25" customHeight="1" x14ac:dyDescent="0.4">
      <c r="A97" s="241" t="s">
        <v>57</v>
      </c>
      <c r="B97" s="226">
        <v>1</v>
      </c>
      <c r="C97" s="329" t="s">
        <v>97</v>
      </c>
      <c r="D97" s="330">
        <f>D96*$B$87</f>
        <v>14.85</v>
      </c>
      <c r="E97" s="271"/>
      <c r="F97" s="270">
        <f>F96*$B$87</f>
        <v>14.39</v>
      </c>
    </row>
    <row r="98" spans="1:10" ht="19.5" customHeight="1" thickBot="1" x14ac:dyDescent="0.35">
      <c r="A98" s="241" t="s">
        <v>59</v>
      </c>
      <c r="B98" s="271">
        <f>(B97/B96)*(B95/B94)*(B93/B92)*(B91/B90)*B89</f>
        <v>62.5</v>
      </c>
      <c r="C98" s="329" t="s">
        <v>98</v>
      </c>
      <c r="D98" s="331">
        <f>D97*$B$83/100</f>
        <v>14.701499999999999</v>
      </c>
      <c r="E98" s="273"/>
      <c r="F98" s="272">
        <f>F97*$B$83/100</f>
        <v>14.246100000000002</v>
      </c>
    </row>
    <row r="99" spans="1:10" ht="19.5" customHeight="1" thickBot="1" x14ac:dyDescent="0.35">
      <c r="A99" s="493" t="s">
        <v>61</v>
      </c>
      <c r="B99" s="510"/>
      <c r="C99" s="329" t="s">
        <v>99</v>
      </c>
      <c r="D99" s="332">
        <f>D98/$B$98</f>
        <v>0.23522399999999999</v>
      </c>
      <c r="E99" s="273"/>
      <c r="F99" s="276">
        <f>F98/$B$98</f>
        <v>0.22793760000000002</v>
      </c>
      <c r="H99" s="266"/>
    </row>
    <row r="100" spans="1:10" ht="19.5" customHeight="1" thickBot="1" x14ac:dyDescent="0.35">
      <c r="A100" s="495"/>
      <c r="B100" s="511"/>
      <c r="C100" s="329" t="s">
        <v>63</v>
      </c>
      <c r="D100" s="333">
        <f>$B$56/$B$116</f>
        <v>0.33333333333333331</v>
      </c>
      <c r="F100" s="281"/>
      <c r="G100" s="334"/>
      <c r="H100" s="266"/>
    </row>
    <row r="101" spans="1:10" ht="18.75" x14ac:dyDescent="0.3">
      <c r="C101" s="329" t="s">
        <v>64</v>
      </c>
      <c r="D101" s="330">
        <f>D100*$B$98</f>
        <v>20.833333333333332</v>
      </c>
      <c r="F101" s="281"/>
      <c r="H101" s="266"/>
    </row>
    <row r="102" spans="1:10" ht="19.5" customHeight="1" thickBot="1" x14ac:dyDescent="0.35">
      <c r="C102" s="335" t="s">
        <v>65</v>
      </c>
      <c r="D102" s="336">
        <f>D101/B34</f>
        <v>20.833333333333332</v>
      </c>
      <c r="F102" s="285"/>
      <c r="H102" s="266"/>
      <c r="J102" s="337"/>
    </row>
    <row r="103" spans="1:10" ht="18.75" x14ac:dyDescent="0.3">
      <c r="C103" s="338" t="s">
        <v>100</v>
      </c>
      <c r="D103" s="339">
        <f>AVERAGE(E91:E94,G91:G94)</f>
        <v>3342250.4362172056</v>
      </c>
      <c r="F103" s="285"/>
      <c r="G103" s="334"/>
      <c r="H103" s="266"/>
      <c r="J103" s="340"/>
    </row>
    <row r="104" spans="1:10" ht="18.75" x14ac:dyDescent="0.3">
      <c r="C104" s="313" t="s">
        <v>67</v>
      </c>
      <c r="D104" s="341">
        <f>STDEV(E91:E94,G91:G94)/D103</f>
        <v>7.7202853500015866E-4</v>
      </c>
      <c r="F104" s="285"/>
      <c r="H104" s="266"/>
      <c r="J104" s="340"/>
    </row>
    <row r="105" spans="1:10" ht="19.5" customHeight="1" thickBot="1" x14ac:dyDescent="0.35">
      <c r="C105" s="315" t="s">
        <v>8</v>
      </c>
      <c r="D105" s="342">
        <f>COUNT(E91:E94,G91:G94)</f>
        <v>5</v>
      </c>
      <c r="F105" s="285"/>
      <c r="H105" s="266"/>
      <c r="J105" s="340"/>
    </row>
    <row r="106" spans="1:10" ht="19.5" customHeight="1" thickBot="1" x14ac:dyDescent="0.35">
      <c r="A106" s="289"/>
      <c r="B106" s="289"/>
      <c r="C106" s="289"/>
      <c r="D106" s="289"/>
      <c r="E106" s="289"/>
    </row>
    <row r="107" spans="1:10" ht="27" customHeight="1" thickBot="1" x14ac:dyDescent="0.45">
      <c r="A107" s="239" t="s">
        <v>101</v>
      </c>
      <c r="B107" s="240">
        <v>900</v>
      </c>
      <c r="C107" s="295" t="s">
        <v>102</v>
      </c>
      <c r="D107" s="295" t="s">
        <v>46</v>
      </c>
      <c r="E107" s="295" t="s">
        <v>103</v>
      </c>
      <c r="F107" s="343" t="s">
        <v>104</v>
      </c>
    </row>
    <row r="108" spans="1:10" ht="26.25" customHeight="1" x14ac:dyDescent="0.4">
      <c r="A108" s="241" t="s">
        <v>105</v>
      </c>
      <c r="B108" s="242">
        <v>1</v>
      </c>
      <c r="C108" s="296">
        <v>1</v>
      </c>
      <c r="D108" s="344">
        <v>3297392</v>
      </c>
      <c r="E108" s="345">
        <f t="shared" ref="E108:E113" si="1">IF(ISBLANK(D108),"-",D108/$D$103*$D$100*$B$116)</f>
        <v>295.97351212245093</v>
      </c>
      <c r="F108" s="346">
        <f t="shared" ref="F108:F113" si="2">IF(ISBLANK(D108), "-", (E108/$B$56)*100)</f>
        <v>98.657837374150319</v>
      </c>
    </row>
    <row r="109" spans="1:10" ht="26.25" customHeight="1" x14ac:dyDescent="0.4">
      <c r="A109" s="241" t="s">
        <v>78</v>
      </c>
      <c r="B109" s="242">
        <v>1</v>
      </c>
      <c r="C109" s="300">
        <v>2</v>
      </c>
      <c r="D109" s="347">
        <v>3309736</v>
      </c>
      <c r="E109" s="348">
        <f t="shared" si="1"/>
        <v>297.08150808824439</v>
      </c>
      <c r="F109" s="349">
        <f t="shared" si="2"/>
        <v>99.02716936274814</v>
      </c>
    </row>
    <row r="110" spans="1:10" ht="26.25" customHeight="1" x14ac:dyDescent="0.4">
      <c r="A110" s="241" t="s">
        <v>79</v>
      </c>
      <c r="B110" s="242">
        <v>1</v>
      </c>
      <c r="C110" s="300">
        <v>3</v>
      </c>
      <c r="D110" s="347">
        <v>3335470</v>
      </c>
      <c r="E110" s="348">
        <f t="shared" si="1"/>
        <v>299.39138885491059</v>
      </c>
      <c r="F110" s="349">
        <f t="shared" si="2"/>
        <v>99.797129618303529</v>
      </c>
    </row>
    <row r="111" spans="1:10" ht="26.25" customHeight="1" x14ac:dyDescent="0.4">
      <c r="A111" s="241" t="s">
        <v>80</v>
      </c>
      <c r="B111" s="242">
        <v>1</v>
      </c>
      <c r="C111" s="300">
        <v>4</v>
      </c>
      <c r="D111" s="347">
        <v>3316241</v>
      </c>
      <c r="E111" s="348">
        <f t="shared" si="1"/>
        <v>297.66539611137188</v>
      </c>
      <c r="F111" s="349">
        <f t="shared" si="2"/>
        <v>99.221798703790625</v>
      </c>
    </row>
    <row r="112" spans="1:10" ht="26.25" customHeight="1" x14ac:dyDescent="0.4">
      <c r="A112" s="241" t="s">
        <v>81</v>
      </c>
      <c r="B112" s="242">
        <v>1</v>
      </c>
      <c r="C112" s="300">
        <v>5</v>
      </c>
      <c r="D112" s="347">
        <v>3315337</v>
      </c>
      <c r="E112" s="348">
        <f t="shared" si="1"/>
        <v>297.58425317933387</v>
      </c>
      <c r="F112" s="349">
        <f t="shared" si="2"/>
        <v>99.194751059777957</v>
      </c>
    </row>
    <row r="113" spans="1:10" ht="27" customHeight="1" thickBot="1" x14ac:dyDescent="0.45">
      <c r="A113" s="241" t="s">
        <v>83</v>
      </c>
      <c r="B113" s="242">
        <v>1</v>
      </c>
      <c r="C113" s="304">
        <v>6</v>
      </c>
      <c r="D113" s="350">
        <v>3308569</v>
      </c>
      <c r="E113" s="351">
        <f t="shared" si="1"/>
        <v>296.97675830761563</v>
      </c>
      <c r="F113" s="352">
        <f t="shared" si="2"/>
        <v>98.992252769205209</v>
      </c>
    </row>
    <row r="114" spans="1:10" ht="27" customHeight="1" thickBot="1" x14ac:dyDescent="0.45">
      <c r="A114" s="241" t="s">
        <v>84</v>
      </c>
      <c r="B114" s="242">
        <v>1</v>
      </c>
      <c r="C114" s="353"/>
      <c r="D114" s="271"/>
      <c r="E114" s="213"/>
      <c r="F114" s="349"/>
    </row>
    <row r="115" spans="1:10" ht="26.25" customHeight="1" x14ac:dyDescent="0.4">
      <c r="A115" s="241" t="s">
        <v>85</v>
      </c>
      <c r="B115" s="242">
        <v>1</v>
      </c>
      <c r="C115" s="353"/>
      <c r="D115" s="354" t="s">
        <v>54</v>
      </c>
      <c r="E115" s="355">
        <f>AVERAGE(E108:E113)</f>
        <v>297.44546944398792</v>
      </c>
      <c r="F115" s="356">
        <f>AVERAGE(F108:F113)</f>
        <v>99.148489814662639</v>
      </c>
    </row>
    <row r="116" spans="1:10" ht="27" customHeight="1" thickBot="1" x14ac:dyDescent="0.45">
      <c r="A116" s="241" t="s">
        <v>86</v>
      </c>
      <c r="B116" s="253">
        <f>(B115/B114)*(B113/B112)*(B111/B110)*(B109/B108)*B107</f>
        <v>900</v>
      </c>
      <c r="C116" s="357"/>
      <c r="D116" s="358" t="s">
        <v>67</v>
      </c>
      <c r="E116" s="314">
        <f>STDEV(E108:E113)/E115</f>
        <v>3.7956067722720523E-3</v>
      </c>
      <c r="F116" s="359">
        <f>STDEV(F108:F113)/F115</f>
        <v>3.7956067722720215E-3</v>
      </c>
      <c r="I116" s="213"/>
    </row>
    <row r="117" spans="1:10" ht="27" customHeight="1" thickBot="1" x14ac:dyDescent="0.45">
      <c r="A117" s="493" t="s">
        <v>61</v>
      </c>
      <c r="B117" s="494"/>
      <c r="C117" s="360"/>
      <c r="D117" s="315" t="s">
        <v>8</v>
      </c>
      <c r="E117" s="361">
        <f>COUNT(E108:E113)</f>
        <v>6</v>
      </c>
      <c r="F117" s="362">
        <f>COUNT(F108:F113)</f>
        <v>6</v>
      </c>
      <c r="I117" s="213"/>
      <c r="J117" s="340"/>
    </row>
    <row r="118" spans="1:10" ht="26.25" customHeight="1" thickBot="1" x14ac:dyDescent="0.35">
      <c r="A118" s="495"/>
      <c r="B118" s="496"/>
      <c r="C118" s="213"/>
      <c r="D118" s="363"/>
      <c r="E118" s="512" t="s">
        <v>106</v>
      </c>
      <c r="F118" s="513"/>
      <c r="G118" s="213"/>
      <c r="H118" s="213"/>
      <c r="I118" s="213"/>
    </row>
    <row r="119" spans="1:10" ht="25.5" customHeight="1" x14ac:dyDescent="0.4">
      <c r="A119" s="364"/>
      <c r="B119" s="237"/>
      <c r="C119" s="213"/>
      <c r="D119" s="358" t="s">
        <v>107</v>
      </c>
      <c r="E119" s="365">
        <f>MIN(E108:E113)</f>
        <v>295.97351212245093</v>
      </c>
      <c r="F119" s="366">
        <f>MIN(F108:F113)</f>
        <v>98.657837374150319</v>
      </c>
      <c r="G119" s="213"/>
      <c r="H119" s="213"/>
      <c r="I119" s="213"/>
    </row>
    <row r="120" spans="1:10" ht="24" customHeight="1" thickBot="1" x14ac:dyDescent="0.45">
      <c r="A120" s="364"/>
      <c r="B120" s="237"/>
      <c r="C120" s="213"/>
      <c r="D120" s="282" t="s">
        <v>108</v>
      </c>
      <c r="E120" s="367">
        <f>MAX(E108:E113)</f>
        <v>299.39138885491059</v>
      </c>
      <c r="F120" s="368">
        <f>MAX(F108:F113)</f>
        <v>99.797129618303529</v>
      </c>
      <c r="G120" s="213"/>
      <c r="H120" s="213"/>
      <c r="I120" s="213"/>
    </row>
    <row r="121" spans="1:10" ht="27" customHeight="1" x14ac:dyDescent="0.3">
      <c r="A121" s="364"/>
      <c r="B121" s="237"/>
      <c r="C121" s="213"/>
      <c r="D121" s="213"/>
      <c r="E121" s="213"/>
      <c r="F121" s="271"/>
      <c r="G121" s="213"/>
      <c r="H121" s="213"/>
      <c r="I121" s="213"/>
    </row>
    <row r="122" spans="1:10" ht="25.5" customHeight="1" x14ac:dyDescent="0.3">
      <c r="A122" s="364"/>
      <c r="B122" s="237"/>
      <c r="C122" s="213"/>
      <c r="D122" s="213"/>
      <c r="E122" s="213"/>
      <c r="F122" s="271"/>
      <c r="G122" s="213"/>
      <c r="H122" s="213"/>
      <c r="I122" s="213"/>
    </row>
    <row r="123" spans="1:10" ht="18.75" x14ac:dyDescent="0.3">
      <c r="A123" s="364"/>
      <c r="B123" s="237"/>
      <c r="C123" s="213"/>
      <c r="D123" s="213"/>
      <c r="E123" s="213"/>
      <c r="F123" s="271"/>
      <c r="G123" s="213"/>
      <c r="H123" s="213"/>
      <c r="I123" s="213"/>
    </row>
    <row r="124" spans="1:10" ht="45.75" customHeight="1" x14ac:dyDescent="0.65">
      <c r="A124" s="224" t="s">
        <v>89</v>
      </c>
      <c r="B124" s="225" t="s">
        <v>109</v>
      </c>
      <c r="C124" s="488" t="str">
        <f>B26</f>
        <v>Zidovudine</v>
      </c>
      <c r="D124" s="488"/>
      <c r="E124" s="213" t="s">
        <v>110</v>
      </c>
      <c r="F124" s="213"/>
      <c r="G124" s="369">
        <f>F115</f>
        <v>99.148489814662639</v>
      </c>
      <c r="H124" s="213"/>
      <c r="I124" s="213"/>
    </row>
    <row r="125" spans="1:10" ht="45.75" customHeight="1" x14ac:dyDescent="0.65">
      <c r="A125" s="224"/>
      <c r="B125" s="225" t="s">
        <v>111</v>
      </c>
      <c r="C125" s="225" t="s">
        <v>112</v>
      </c>
      <c r="D125" s="369">
        <f>MIN(F108:F113)</f>
        <v>98.657837374150319</v>
      </c>
      <c r="E125" s="225" t="s">
        <v>113</v>
      </c>
      <c r="F125" s="369">
        <f>MAX(F108:F113)</f>
        <v>99.797129618303529</v>
      </c>
      <c r="G125" s="317"/>
      <c r="H125" s="213"/>
      <c r="I125" s="213"/>
    </row>
    <row r="126" spans="1:10" ht="19.5" customHeight="1" thickBot="1" x14ac:dyDescent="0.35">
      <c r="A126" s="370"/>
      <c r="B126" s="370"/>
      <c r="C126" s="371"/>
      <c r="D126" s="371"/>
      <c r="E126" s="371"/>
      <c r="F126" s="371"/>
      <c r="G126" s="371"/>
      <c r="H126" s="371"/>
    </row>
    <row r="127" spans="1:10" ht="18.75" x14ac:dyDescent="0.3">
      <c r="B127" s="508" t="s">
        <v>9</v>
      </c>
      <c r="C127" s="508"/>
      <c r="E127" s="320" t="s">
        <v>10</v>
      </c>
      <c r="F127" s="372"/>
      <c r="G127" s="508" t="s">
        <v>11</v>
      </c>
      <c r="H127" s="508"/>
    </row>
    <row r="128" spans="1:10" ht="69.95" customHeight="1" x14ac:dyDescent="0.3">
      <c r="A128" s="224" t="s">
        <v>12</v>
      </c>
      <c r="B128" s="373"/>
      <c r="C128" s="373"/>
      <c r="E128" s="373"/>
      <c r="F128" s="213"/>
      <c r="G128" s="373"/>
      <c r="H128" s="373"/>
    </row>
    <row r="129" spans="1:9" ht="69.95" customHeight="1" x14ac:dyDescent="0.3">
      <c r="A129" s="224" t="s">
        <v>13</v>
      </c>
      <c r="B129" s="374"/>
      <c r="C129" s="374"/>
      <c r="E129" s="374"/>
      <c r="F129" s="213"/>
      <c r="G129" s="375"/>
      <c r="H129" s="375"/>
    </row>
    <row r="130" spans="1:9" ht="18.75" x14ac:dyDescent="0.3">
      <c r="A130" s="271"/>
      <c r="B130" s="271"/>
      <c r="C130" s="271"/>
      <c r="D130" s="271"/>
      <c r="E130" s="271"/>
      <c r="F130" s="273"/>
      <c r="G130" s="271"/>
      <c r="H130" s="271"/>
      <c r="I130" s="213"/>
    </row>
    <row r="131" spans="1:9" ht="18.75" x14ac:dyDescent="0.3">
      <c r="A131" s="271"/>
      <c r="B131" s="271"/>
      <c r="C131" s="271"/>
      <c r="D131" s="271"/>
      <c r="E131" s="271"/>
      <c r="F131" s="273"/>
      <c r="G131" s="271"/>
      <c r="H131" s="271"/>
      <c r="I131" s="213"/>
    </row>
    <row r="132" spans="1:9" ht="18.75" x14ac:dyDescent="0.3">
      <c r="A132" s="271"/>
      <c r="B132" s="271"/>
      <c r="C132" s="271"/>
      <c r="D132" s="271"/>
      <c r="E132" s="271"/>
      <c r="F132" s="273"/>
      <c r="G132" s="271"/>
      <c r="H132" s="271"/>
      <c r="I132" s="213"/>
    </row>
    <row r="133" spans="1:9" ht="18.75" x14ac:dyDescent="0.3">
      <c r="A133" s="271"/>
      <c r="B133" s="271"/>
      <c r="C133" s="271"/>
      <c r="D133" s="271"/>
      <c r="E133" s="271"/>
      <c r="F133" s="273"/>
      <c r="G133" s="271"/>
      <c r="H133" s="271"/>
      <c r="I133" s="213"/>
    </row>
    <row r="134" spans="1:9" ht="18.75" x14ac:dyDescent="0.3">
      <c r="A134" s="271"/>
      <c r="B134" s="271"/>
      <c r="C134" s="271"/>
      <c r="D134" s="271"/>
      <c r="E134" s="271"/>
      <c r="F134" s="273"/>
      <c r="G134" s="271"/>
      <c r="H134" s="271"/>
      <c r="I134" s="213"/>
    </row>
    <row r="135" spans="1:9" ht="18.75" x14ac:dyDescent="0.3">
      <c r="A135" s="271"/>
      <c r="B135" s="271"/>
      <c r="C135" s="271"/>
      <c r="D135" s="271"/>
      <c r="E135" s="271"/>
      <c r="F135" s="273"/>
      <c r="G135" s="271"/>
      <c r="H135" s="271"/>
      <c r="I135" s="213"/>
    </row>
    <row r="136" spans="1:9" ht="18.75" x14ac:dyDescent="0.3">
      <c r="A136" s="271"/>
      <c r="B136" s="271"/>
      <c r="C136" s="271"/>
      <c r="D136" s="271"/>
      <c r="E136" s="271"/>
      <c r="F136" s="273"/>
      <c r="G136" s="271"/>
      <c r="H136" s="271"/>
      <c r="I136" s="213"/>
    </row>
    <row r="137" spans="1:9" ht="18.75" x14ac:dyDescent="0.3">
      <c r="A137" s="271"/>
      <c r="B137" s="271"/>
      <c r="C137" s="271"/>
      <c r="D137" s="271"/>
      <c r="E137" s="271"/>
      <c r="F137" s="273"/>
      <c r="G137" s="271"/>
      <c r="H137" s="271"/>
      <c r="I137" s="213"/>
    </row>
    <row r="138" spans="1:9" ht="18.75" x14ac:dyDescent="0.3">
      <c r="A138" s="271"/>
      <c r="B138" s="271"/>
      <c r="C138" s="271"/>
      <c r="D138" s="271"/>
      <c r="E138" s="271"/>
      <c r="F138" s="273"/>
      <c r="G138" s="271"/>
      <c r="H138" s="271"/>
      <c r="I138" s="213"/>
    </row>
    <row r="250" spans="1:1" x14ac:dyDescent="0.25">
      <c r="A250" s="212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Uniformity</vt:lpstr>
      <vt:lpstr>SST Lam</vt:lpstr>
      <vt:lpstr>SST Zid</vt:lpstr>
      <vt:lpstr>Lamivudine</vt:lpstr>
      <vt:lpstr>Zidovudine</vt:lpstr>
      <vt:lpstr>Lamivudine!Print_Area</vt:lpstr>
      <vt:lpstr>'SST Lam'!Print_Area</vt:lpstr>
      <vt:lpstr>'SST Zid'!Print_Area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2017-03-24T08:26:15Z</cp:lastPrinted>
  <dcterms:created xsi:type="dcterms:W3CDTF">2005-07-05T10:19:27Z</dcterms:created>
  <dcterms:modified xsi:type="dcterms:W3CDTF">2017-03-24T08:38:44Z</dcterms:modified>
</cp:coreProperties>
</file>