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Dapsone" sheetId="3" r:id="rId3"/>
  </sheets>
  <definedNames>
    <definedName name="_xlnm.Print_Area" localSheetId="2">Dapsone!$A$1:$I$130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I39" i="3"/>
  <c r="B69" i="3"/>
  <c r="F45" i="3"/>
  <c r="F46" i="3" s="1"/>
  <c r="F98" i="3"/>
  <c r="F99" i="3" s="1"/>
  <c r="G40" i="3"/>
  <c r="D49" i="3"/>
  <c r="G38" i="3"/>
  <c r="G41" i="3"/>
  <c r="G39" i="3"/>
  <c r="G92" i="3"/>
  <c r="D29" i="2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42" i="3" l="1"/>
  <c r="E93" i="3"/>
  <c r="E41" i="3"/>
  <c r="E40" i="3"/>
  <c r="E92" i="3"/>
  <c r="E94" i="3"/>
  <c r="G93" i="3"/>
  <c r="E91" i="3"/>
  <c r="E38" i="3"/>
  <c r="G91" i="3"/>
  <c r="G94" i="3"/>
  <c r="E39" i="3"/>
  <c r="G95" i="3" l="1"/>
  <c r="D103" i="3"/>
  <c r="E95" i="3"/>
  <c r="D105" i="3"/>
  <c r="D50" i="3"/>
  <c r="E42" i="3"/>
  <c r="D52" i="3"/>
  <c r="G70" i="3" l="1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H74" i="3" l="1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<sst xmlns="http://schemas.openxmlformats.org/spreadsheetml/2006/main" count="239" uniqueCount="136">
  <si>
    <t>HPLC System Suitability Report</t>
  </si>
  <si>
    <t>Analysis Data</t>
  </si>
  <si>
    <t>Assay</t>
  </si>
  <si>
    <t>Sample(s)</t>
  </si>
  <si>
    <t>Reference Substance:</t>
  </si>
  <si>
    <t>DAPSONE TABLETS BP 100 MG</t>
  </si>
  <si>
    <t>% age Purity:</t>
  </si>
  <si>
    <t>NDQB201612279</t>
  </si>
  <si>
    <t>Weight (mg):</t>
  </si>
  <si>
    <t xml:space="preserve">Dapsone B.P  </t>
  </si>
  <si>
    <t>Standard Conc (mg/mL):</t>
  </si>
  <si>
    <t>Each tablet contains: Dapsone BP 100 mg.</t>
  </si>
  <si>
    <t>2016-12-15 10:54:50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</si>
  <si>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</si>
  <si>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</si>
  <si>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</si>
  <si>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</si>
  <si>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</si>
  <si>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</si>
  <si>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</si>
  <si>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</si>
  <si>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</si>
  <si>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</si>
  <si>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</si>
  <si>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</si>
  <si>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</si>
  <si>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</si>
  <si>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</si>
  <si>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</si>
  <si>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</si>
  <si>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</si>
  <si>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</si>
  <si>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</si>
  <si>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</si>
  <si>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</si>
  <si>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</si>
  <si>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</si>
  <si>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</si>
  <si>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</si>
  <si>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</si>
  <si>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</si>
  <si>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</si>
  <si>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</si>
  <si>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</si>
  <si>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</si>
  <si>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</si>
  <si>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</si>
  <si>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</si>
  <si>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</si>
  <si>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</si>
  <si>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</si>
  <si>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</si>
  <si>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</si>
  <si>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</si>
  <si>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</si>
  <si>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</si>
  <si>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</si>
  <si>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</si>
  <si>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</si>
  <si>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</si>
  <si>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</si>
  <si>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</si>
  <si>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</si>
  <si>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</si>
  <si>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</si>
  <si>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</si>
  <si>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</si>
  <si>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</si>
  <si>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</si>
  <si>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</si>
  <si>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</si>
  <si>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</si>
  <si>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</si>
  <si>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</si>
  <si>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</si>
  <si>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</si>
  <si>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</si>
  <si>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</si>
  <si>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</si>
  <si>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</si>
  <si>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</si>
  <si>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</si>
  <si>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</si>
  <si>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</si>
  <si>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</si>
  <si>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</si>
  <si>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</si>
  <si>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</si>
  <si>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</si>
  <si>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</si>
  <si>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</si>
  <si>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</si>
  <si>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</si>
  <si>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</si>
  <si>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</si>
  <si>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</si>
  <si>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</si>
  <si>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</si>
  <si>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</si>
  <si>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</si>
  <si>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</si>
  <si>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</si>
  <si>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</si>
  <si>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</si>
  <si>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</si>
  <si>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</si>
  <si>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</si>
  <si>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</si>
  <si>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</si>
  <si>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</si>
  <si>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</si>
  <si>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</si>
  <si>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</si>
  <si>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</si>
  <si>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</si>
  <si>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</si>
  <si>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</si>
  <si>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</si>
  <si>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</si>
  <si>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</si>
  <si>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</si>
  <si>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</si>
  <si>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</si>
  <si>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</si>
  <si>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</si>
  <si>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</si>
  <si>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</si>
  <si>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</si>
  <si>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</si>
  <si>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</si>
  <si>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</si>
  <si>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Dapsone</t>
  </si>
  <si>
    <t>D42-1</t>
  </si>
  <si>
    <t xml:space="preserve">Dapsone </t>
  </si>
  <si>
    <t>RUTTO KENNEDY</t>
  </si>
  <si>
    <t>19/12/2016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</si>
</sst>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C20" sqref="C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26.36</v>
      </c>
      <c r="C20" s="10"/>
      <c r="D20" s="10"/>
      <c r="E20" s="10"/>
    </row>
    <row r="21" spans="1:6" ht="16.5" customHeight="1" x14ac:dyDescent="0.3">
      <c r="A21" s="7" t="s">
        <v>10</v>
      </c>
      <c r="B21" s="13">
        <f>26.36/100*10/100</f>
        <v>2.6360000000000001E-2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12395621</v>
      </c>
      <c r="C24" s="18">
        <v>11748.68</v>
      </c>
      <c r="D24" s="19">
        <v>1.49</v>
      </c>
      <c r="E24" s="20">
        <v>8.9</v>
      </c>
    </row>
    <row r="25" spans="1:6" ht="16.5" customHeight="1" x14ac:dyDescent="0.3">
      <c r="A25" s="17">
        <v>2</v>
      </c>
      <c r="B25" s="18">
        <v>12440944</v>
      </c>
      <c r="C25" s="18">
        <v>12014.35</v>
      </c>
      <c r="D25" s="19">
        <v>1.46</v>
      </c>
      <c r="E25" s="19">
        <v>8.91</v>
      </c>
    </row>
    <row r="26" spans="1:6" ht="16.5" customHeight="1" x14ac:dyDescent="0.3">
      <c r="A26" s="17">
        <v>3</v>
      </c>
      <c r="B26" s="18">
        <v>12448139</v>
      </c>
      <c r="C26" s="18">
        <v>12024.21</v>
      </c>
      <c r="D26" s="19">
        <v>1.46</v>
      </c>
      <c r="E26" s="19">
        <v>8.91</v>
      </c>
    </row>
    <row r="27" spans="1:6" ht="16.5" customHeight="1" x14ac:dyDescent="0.3">
      <c r="A27" s="17">
        <v>4</v>
      </c>
      <c r="B27" s="18">
        <v>12459383</v>
      </c>
      <c r="C27" s="18">
        <v>11753.78</v>
      </c>
      <c r="D27" s="19">
        <v>1.48</v>
      </c>
      <c r="E27" s="19">
        <v>8.91</v>
      </c>
    </row>
    <row r="28" spans="1:6" ht="16.5" customHeight="1" x14ac:dyDescent="0.3">
      <c r="A28" s="17">
        <v>5</v>
      </c>
      <c r="B28" s="18">
        <v>12557626</v>
      </c>
      <c r="C28" s="18">
        <v>11775.84</v>
      </c>
      <c r="D28" s="19">
        <v>1.49</v>
      </c>
      <c r="E28" s="19">
        <v>8.92</v>
      </c>
    </row>
    <row r="29" spans="1:6" ht="16.5" customHeight="1" x14ac:dyDescent="0.3">
      <c r="A29" s="17">
        <v>6</v>
      </c>
      <c r="B29" s="21">
        <v>12484198</v>
      </c>
      <c r="C29" s="21">
        <v>12036.03</v>
      </c>
      <c r="D29" s="22">
        <v>1.47</v>
      </c>
      <c r="E29" s="22">
        <v>8.92</v>
      </c>
    </row>
    <row r="30" spans="1:6" ht="16.5" customHeight="1" x14ac:dyDescent="0.3">
      <c r="A30" s="23" t="s">
        <v>18</v>
      </c>
      <c r="B30" s="24">
        <f>AVERAGE(B24:B29)</f>
        <v>12464318.5</v>
      </c>
      <c r="C30" s="25">
        <f>AVERAGE(C24:C29)</f>
        <v>11892.148333333333</v>
      </c>
      <c r="D30" s="26">
        <f>AVERAGE(D24:D29)</f>
        <v>1.4750000000000003</v>
      </c>
      <c r="E30" s="26">
        <f>AVERAGE(E24:E29)</f>
        <v>8.9116666666666671</v>
      </c>
    </row>
    <row r="31" spans="1:6" ht="16.5" customHeight="1" x14ac:dyDescent="0.3">
      <c r="A31" s="27" t="s">
        <v>19</v>
      </c>
      <c r="B31" s="28">
        <f>(STDEV(B24:B29)/B30)</f>
        <v>4.343248442643736E-3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8" t="s">
        <v>26</v>
      </c>
      <c r="C59" s="28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134</v>
      </c>
      <c r="C60" s="48"/>
      <c r="E60" s="48" t="s">
        <v>135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2" t="s">
        <v>31</v>
      </c>
      <c r="B11" s="293"/>
      <c r="C11" s="293"/>
      <c r="D11" s="293"/>
      <c r="E11" s="293"/>
      <c r="F11" s="294"/>
      <c r="G11" s="91"/>
    </row>
    <row r="12" spans="1:7" ht="16.5" customHeight="1" x14ac:dyDescent="0.3">
      <c r="A12" s="291" t="s">
        <v>32</v>
      </c>
      <c r="B12" s="291"/>
      <c r="C12" s="291"/>
      <c r="D12" s="291"/>
      <c r="E12" s="291"/>
      <c r="F12" s="291"/>
      <c r="G12" s="90"/>
    </row>
    <row r="14" spans="1:7" ht="16.5" customHeight="1" x14ac:dyDescent="0.3">
      <c r="A14" s="296" t="s">
        <v>33</v>
      </c>
      <c r="B14" s="296"/>
      <c r="C14" s="60" t="s">
        <v>5</v>
      </c>
    </row>
    <row r="15" spans="1:7" ht="16.5" customHeight="1" x14ac:dyDescent="0.3">
      <c r="A15" s="296" t="s">
        <v>34</v>
      </c>
      <c r="B15" s="296"/>
      <c r="C15" s="60" t="s">
        <v>7</v>
      </c>
    </row>
    <row r="16" spans="1:7" ht="16.5" customHeight="1" x14ac:dyDescent="0.3">
      <c r="A16" s="296" t="s">
        <v>35</v>
      </c>
      <c r="B16" s="296"/>
      <c r="C16" s="60" t="s">
        <v>9</v>
      </c>
    </row>
    <row r="17" spans="1:5" ht="16.5" customHeight="1" x14ac:dyDescent="0.3">
      <c r="A17" s="296" t="s">
        <v>36</v>
      </c>
      <c r="B17" s="296"/>
      <c r="C17" s="60" t="s">
        <v>11</v>
      </c>
    </row>
    <row r="18" spans="1:5" ht="16.5" customHeight="1" x14ac:dyDescent="0.3">
      <c r="A18" s="296" t="s">
        <v>37</v>
      </c>
      <c r="B18" s="296"/>
      <c r="C18" s="97" t="s">
        <v>12</v>
      </c>
    </row>
    <row r="19" spans="1:5" ht="16.5" customHeight="1" x14ac:dyDescent="0.3">
      <c r="A19" s="296" t="s">
        <v>38</v>
      </c>
      <c r="B19" s="29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1" t="s">
        <v>1</v>
      </c>
      <c r="B21" s="291"/>
      <c r="C21" s="59" t="s">
        <v>39</v>
      </c>
      <c r="D21" s="66"/>
    </row>
    <row r="22" spans="1:5" ht="15.75" customHeight="1" x14ac:dyDescent="0.3">
      <c r="A22" s="295"/>
      <c r="B22" s="295"/>
      <c r="C22" s="57"/>
      <c r="D22" s="295"/>
      <c r="E22" s="29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152.32</v>
      </c>
      <c r="D24" s="87">
        <f t="shared" ref="D24:D43" si="0">(C24-$C$46)/$C$46</f>
        <v>5.2665619513996209E-3</v>
      </c>
      <c r="E24" s="53"/>
    </row>
    <row r="25" spans="1:5" ht="15.75" customHeight="1" x14ac:dyDescent="0.3">
      <c r="C25" s="95">
        <v>152.08000000000001</v>
      </c>
      <c r="D25" s="88">
        <f t="shared" si="0"/>
        <v>3.6826335449637189E-3</v>
      </c>
      <c r="E25" s="53"/>
    </row>
    <row r="26" spans="1:5" ht="15.75" customHeight="1" x14ac:dyDescent="0.3">
      <c r="C26" s="95">
        <v>153.33000000000001</v>
      </c>
      <c r="D26" s="88">
        <f t="shared" si="0"/>
        <v>1.1932260661818036E-2</v>
      </c>
      <c r="E26" s="53"/>
    </row>
    <row r="27" spans="1:5" ht="15.75" customHeight="1" x14ac:dyDescent="0.3">
      <c r="C27" s="95">
        <v>153.26</v>
      </c>
      <c r="D27" s="88">
        <f t="shared" si="0"/>
        <v>1.1470281543274051E-2</v>
      </c>
      <c r="E27" s="53"/>
    </row>
    <row r="28" spans="1:5" ht="15.75" customHeight="1" x14ac:dyDescent="0.3">
      <c r="C28" s="95">
        <v>152.71</v>
      </c>
      <c r="D28" s="88">
        <f t="shared" si="0"/>
        <v>7.8404456118582651E-3</v>
      </c>
      <c r="E28" s="53"/>
    </row>
    <row r="29" spans="1:5" ht="15.75" customHeight="1" x14ac:dyDescent="0.3">
      <c r="C29" s="95">
        <v>146.9</v>
      </c>
      <c r="D29" s="88">
        <f t="shared" si="0"/>
        <v>-3.0503821227280615E-2</v>
      </c>
      <c r="E29" s="53"/>
    </row>
    <row r="30" spans="1:5" ht="15.75" customHeight="1" x14ac:dyDescent="0.3">
      <c r="C30" s="95">
        <v>148.56</v>
      </c>
      <c r="D30" s="88">
        <f t="shared" si="0"/>
        <v>-1.9548316416098107E-2</v>
      </c>
      <c r="E30" s="53"/>
    </row>
    <row r="31" spans="1:5" ht="15.75" customHeight="1" x14ac:dyDescent="0.3">
      <c r="C31" s="95">
        <v>149.15</v>
      </c>
      <c r="D31" s="88">
        <f t="shared" si="0"/>
        <v>-1.5654492416942844E-2</v>
      </c>
      <c r="E31" s="53"/>
    </row>
    <row r="32" spans="1:5" ht="15.75" customHeight="1" x14ac:dyDescent="0.3">
      <c r="C32" s="95">
        <v>151.4</v>
      </c>
      <c r="D32" s="88">
        <f t="shared" si="0"/>
        <v>-8.0516360660507435E-4</v>
      </c>
      <c r="E32" s="53"/>
    </row>
    <row r="33" spans="1:7" ht="15.75" customHeight="1" x14ac:dyDescent="0.3">
      <c r="C33" s="95">
        <v>155.16</v>
      </c>
      <c r="D33" s="88">
        <f t="shared" si="0"/>
        <v>2.4009714760892652E-2</v>
      </c>
      <c r="E33" s="53"/>
    </row>
    <row r="34" spans="1:7" ht="15.75" customHeight="1" x14ac:dyDescent="0.3">
      <c r="C34" s="95">
        <v>152.69</v>
      </c>
      <c r="D34" s="88">
        <f t="shared" si="0"/>
        <v>7.7084515779885284E-3</v>
      </c>
      <c r="E34" s="53"/>
    </row>
    <row r="35" spans="1:7" ht="15.75" customHeight="1" x14ac:dyDescent="0.3">
      <c r="C35" s="95">
        <v>156.51</v>
      </c>
      <c r="D35" s="88">
        <f t="shared" si="0"/>
        <v>3.2919312047095278E-2</v>
      </c>
      <c r="E35" s="53"/>
    </row>
    <row r="36" spans="1:7" ht="15.75" customHeight="1" x14ac:dyDescent="0.3">
      <c r="C36" s="95">
        <v>149.4</v>
      </c>
      <c r="D36" s="88">
        <f t="shared" si="0"/>
        <v>-1.4004566993571981E-2</v>
      </c>
      <c r="E36" s="53"/>
    </row>
    <row r="37" spans="1:7" ht="15.75" customHeight="1" x14ac:dyDescent="0.3">
      <c r="C37" s="95">
        <v>151.26</v>
      </c>
      <c r="D37" s="88">
        <f t="shared" si="0"/>
        <v>-1.7291218436928555E-3</v>
      </c>
      <c r="E37" s="53"/>
    </row>
    <row r="38" spans="1:7" ht="15.75" customHeight="1" x14ac:dyDescent="0.3">
      <c r="C38" s="95">
        <v>156.51</v>
      </c>
      <c r="D38" s="88">
        <f t="shared" si="0"/>
        <v>3.2919312047095278E-2</v>
      </c>
      <c r="E38" s="53"/>
    </row>
    <row r="39" spans="1:7" ht="15.75" customHeight="1" x14ac:dyDescent="0.3">
      <c r="C39" s="95">
        <v>150.97</v>
      </c>
      <c r="D39" s="88">
        <f t="shared" si="0"/>
        <v>-3.6430353348030045E-3</v>
      </c>
      <c r="E39" s="53"/>
    </row>
    <row r="40" spans="1:7" ht="15.75" customHeight="1" x14ac:dyDescent="0.3">
      <c r="C40" s="95">
        <v>148.61000000000001</v>
      </c>
      <c r="D40" s="88">
        <f t="shared" si="0"/>
        <v>-1.9218331331423859E-2</v>
      </c>
      <c r="E40" s="53"/>
    </row>
    <row r="41" spans="1:7" ht="15.75" customHeight="1" x14ac:dyDescent="0.3">
      <c r="C41" s="95">
        <v>148.62</v>
      </c>
      <c r="D41" s="88">
        <f t="shared" si="0"/>
        <v>-1.9152334314489084E-2</v>
      </c>
      <c r="E41" s="53"/>
    </row>
    <row r="42" spans="1:7" ht="15.75" customHeight="1" x14ac:dyDescent="0.3">
      <c r="C42" s="95">
        <v>152.22</v>
      </c>
      <c r="D42" s="88">
        <f t="shared" si="0"/>
        <v>4.6065917820513128E-3</v>
      </c>
      <c r="E42" s="53"/>
    </row>
    <row r="43" spans="1:7" ht="16.5" customHeight="1" x14ac:dyDescent="0.3">
      <c r="C43" s="96">
        <v>148.78</v>
      </c>
      <c r="D43" s="89">
        <f t="shared" si="0"/>
        <v>-1.8096382043531752E-2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3030.4400000000005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151.52200000000002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9">
        <f>C46</f>
        <v>151.52200000000002</v>
      </c>
      <c r="C49" s="93">
        <f>-IF(C46&lt;=80,10%,IF(C46&lt;250,7.5%,5%))</f>
        <v>-7.4999999999999997E-2</v>
      </c>
      <c r="D49" s="81">
        <f>IF(C46&lt;=80,C46*0.9,IF(C46&lt;250,C46*0.925,C46*0.95))</f>
        <v>140.15785000000002</v>
      </c>
    </row>
    <row r="50" spans="1:6" ht="17.25" customHeight="1" x14ac:dyDescent="0.3">
      <c r="B50" s="290"/>
      <c r="C50" s="94">
        <f>IF(C46&lt;=80, 10%, IF(C46&lt;250, 7.5%, 5%))</f>
        <v>7.4999999999999997E-2</v>
      </c>
      <c r="D50" s="81">
        <f>IF(C46&lt;=80, C46*1.1, IF(C46&lt;250, C46*1.075, C46*1.05))</f>
        <v>162.88615000000001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7" t="s">
        <v>45</v>
      </c>
      <c r="B1" s="327"/>
      <c r="C1" s="327"/>
      <c r="D1" s="327"/>
      <c r="E1" s="327"/>
      <c r="F1" s="327"/>
      <c r="G1" s="327"/>
      <c r="H1" s="327"/>
      <c r="I1" s="327"/>
    </row>
    <row r="2" spans="1:9" ht="18.75" customHeight="1" x14ac:dyDescent="0.25">
      <c r="A2" s="327"/>
      <c r="B2" s="327"/>
      <c r="C2" s="327"/>
      <c r="D2" s="327"/>
      <c r="E2" s="327"/>
      <c r="F2" s="327"/>
      <c r="G2" s="327"/>
      <c r="H2" s="327"/>
      <c r="I2" s="327"/>
    </row>
    <row r="3" spans="1:9" ht="18.75" customHeight="1" x14ac:dyDescent="0.25">
      <c r="A3" s="327"/>
      <c r="B3" s="327"/>
      <c r="C3" s="327"/>
      <c r="D3" s="327"/>
      <c r="E3" s="327"/>
      <c r="F3" s="327"/>
      <c r="G3" s="327"/>
      <c r="H3" s="327"/>
      <c r="I3" s="327"/>
    </row>
    <row r="4" spans="1:9" ht="18.75" customHeight="1" x14ac:dyDescent="0.25">
      <c r="A4" s="327"/>
      <c r="B4" s="327"/>
      <c r="C4" s="327"/>
      <c r="D4" s="327"/>
      <c r="E4" s="327"/>
      <c r="F4" s="327"/>
      <c r="G4" s="327"/>
      <c r="H4" s="327"/>
      <c r="I4" s="327"/>
    </row>
    <row r="5" spans="1:9" ht="18.75" customHeight="1" x14ac:dyDescent="0.25">
      <c r="A5" s="327"/>
      <c r="B5" s="327"/>
      <c r="C5" s="327"/>
      <c r="D5" s="327"/>
      <c r="E5" s="327"/>
      <c r="F5" s="327"/>
      <c r="G5" s="327"/>
      <c r="H5" s="327"/>
      <c r="I5" s="327"/>
    </row>
    <row r="6" spans="1:9" ht="18.75" customHeight="1" x14ac:dyDescent="0.25">
      <c r="A6" s="327"/>
      <c r="B6" s="327"/>
      <c r="C6" s="327"/>
      <c r="D6" s="327"/>
      <c r="E6" s="327"/>
      <c r="F6" s="327"/>
      <c r="G6" s="327"/>
      <c r="H6" s="327"/>
      <c r="I6" s="327"/>
    </row>
    <row r="7" spans="1:9" ht="18.75" customHeight="1" x14ac:dyDescent="0.25">
      <c r="A7" s="327"/>
      <c r="B7" s="327"/>
      <c r="C7" s="327"/>
      <c r="D7" s="327"/>
      <c r="E7" s="327"/>
      <c r="F7" s="327"/>
      <c r="G7" s="327"/>
      <c r="H7" s="327"/>
      <c r="I7" s="327"/>
    </row>
    <row r="8" spans="1:9" x14ac:dyDescent="0.25">
      <c r="A8" s="328" t="s">
        <v>46</v>
      </c>
      <c r="B8" s="328"/>
      <c r="C8" s="328"/>
      <c r="D8" s="328"/>
      <c r="E8" s="328"/>
      <c r="F8" s="328"/>
      <c r="G8" s="328"/>
      <c r="H8" s="328"/>
      <c r="I8" s="328"/>
    </row>
    <row r="9" spans="1:9" x14ac:dyDescent="0.25">
      <c r="A9" s="328"/>
      <c r="B9" s="328"/>
      <c r="C9" s="328"/>
      <c r="D9" s="328"/>
      <c r="E9" s="328"/>
      <c r="F9" s="328"/>
      <c r="G9" s="328"/>
      <c r="H9" s="328"/>
      <c r="I9" s="328"/>
    </row>
    <row r="10" spans="1:9" x14ac:dyDescent="0.25">
      <c r="A10" s="328"/>
      <c r="B10" s="328"/>
      <c r="C10" s="328"/>
      <c r="D10" s="328"/>
      <c r="E10" s="328"/>
      <c r="F10" s="328"/>
      <c r="G10" s="328"/>
      <c r="H10" s="328"/>
      <c r="I10" s="328"/>
    </row>
    <row r="11" spans="1:9" x14ac:dyDescent="0.25">
      <c r="A11" s="328"/>
      <c r="B11" s="328"/>
      <c r="C11" s="328"/>
      <c r="D11" s="328"/>
      <c r="E11" s="328"/>
      <c r="F11" s="328"/>
      <c r="G11" s="328"/>
      <c r="H11" s="328"/>
      <c r="I11" s="328"/>
    </row>
    <row r="12" spans="1:9" x14ac:dyDescent="0.25">
      <c r="A12" s="328"/>
      <c r="B12" s="328"/>
      <c r="C12" s="328"/>
      <c r="D12" s="328"/>
      <c r="E12" s="328"/>
      <c r="F12" s="328"/>
      <c r="G12" s="328"/>
      <c r="H12" s="328"/>
      <c r="I12" s="328"/>
    </row>
    <row r="13" spans="1:9" x14ac:dyDescent="0.25">
      <c r="A13" s="328"/>
      <c r="B13" s="328"/>
      <c r="C13" s="328"/>
      <c r="D13" s="328"/>
      <c r="E13" s="328"/>
      <c r="F13" s="328"/>
      <c r="G13" s="328"/>
      <c r="H13" s="328"/>
      <c r="I13" s="328"/>
    </row>
    <row r="14" spans="1:9" x14ac:dyDescent="0.25">
      <c r="A14" s="328"/>
      <c r="B14" s="328"/>
      <c r="C14" s="328"/>
      <c r="D14" s="328"/>
      <c r="E14" s="328"/>
      <c r="F14" s="328"/>
      <c r="G14" s="328"/>
      <c r="H14" s="328"/>
      <c r="I14" s="328"/>
    </row>
    <row r="15" spans="1:9" ht="19.5" customHeight="1" x14ac:dyDescent="0.3">
      <c r="A15" s="98"/>
    </row>
    <row r="16" spans="1:9" ht="19.5" customHeight="1" x14ac:dyDescent="0.3">
      <c r="A16" s="300" t="s">
        <v>31</v>
      </c>
      <c r="B16" s="301"/>
      <c r="C16" s="301"/>
      <c r="D16" s="301"/>
      <c r="E16" s="301"/>
      <c r="F16" s="301"/>
      <c r="G16" s="301"/>
      <c r="H16" s="302"/>
    </row>
    <row r="17" spans="1:14" ht="20.25" customHeight="1" x14ac:dyDescent="0.25">
      <c r="A17" s="303" t="s">
        <v>47</v>
      </c>
      <c r="B17" s="303"/>
      <c r="C17" s="303"/>
      <c r="D17" s="303"/>
      <c r="E17" s="303"/>
      <c r="F17" s="303"/>
      <c r="G17" s="303"/>
      <c r="H17" s="303"/>
    </row>
    <row r="18" spans="1:14" ht="26.25" customHeight="1" x14ac:dyDescent="0.4">
      <c r="A18" s="100" t="s">
        <v>33</v>
      </c>
      <c r="B18" s="299" t="s">
        <v>5</v>
      </c>
      <c r="C18" s="29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4" t="s">
        <v>131</v>
      </c>
      <c r="C20" s="30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4" t="s">
        <v>11</v>
      </c>
      <c r="C21" s="304"/>
      <c r="D21" s="304"/>
      <c r="E21" s="304"/>
      <c r="F21" s="304"/>
      <c r="G21" s="304"/>
      <c r="H21" s="304"/>
      <c r="I21" s="104"/>
    </row>
    <row r="22" spans="1:14" ht="26.25" customHeight="1" x14ac:dyDescent="0.4">
      <c r="A22" s="100" t="s">
        <v>37</v>
      </c>
      <c r="B22" s="105">
        <v>42720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42723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9" t="s">
        <v>131</v>
      </c>
      <c r="C26" s="299"/>
    </row>
    <row r="27" spans="1:14" ht="26.25" customHeight="1" x14ac:dyDescent="0.4">
      <c r="A27" s="109" t="s">
        <v>48</v>
      </c>
      <c r="B27" s="305" t="s">
        <v>132</v>
      </c>
      <c r="C27" s="305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>
        <v>0</v>
      </c>
      <c r="C29" s="306" t="s">
        <v>50</v>
      </c>
      <c r="D29" s="307"/>
      <c r="E29" s="307"/>
      <c r="F29" s="307"/>
      <c r="G29" s="30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9" t="s">
        <v>53</v>
      </c>
      <c r="D31" s="310"/>
      <c r="E31" s="310"/>
      <c r="F31" s="310"/>
      <c r="G31" s="310"/>
      <c r="H31" s="31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9" t="s">
        <v>55</v>
      </c>
      <c r="D32" s="310"/>
      <c r="E32" s="310"/>
      <c r="F32" s="310"/>
      <c r="G32" s="310"/>
      <c r="H32" s="31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2" t="s">
        <v>59</v>
      </c>
      <c r="E36" s="313"/>
      <c r="F36" s="312" t="s">
        <v>60</v>
      </c>
      <c r="G36" s="31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12513384</v>
      </c>
      <c r="E38" s="133">
        <f>IF(ISBLANK(D38),"-",$D$48/$D$45*D38)</f>
        <v>11927414.004773488</v>
      </c>
      <c r="F38" s="132">
        <v>11298628</v>
      </c>
      <c r="G38" s="134">
        <f>IF(ISBLANK(F38),"-",$D$48/$F$45*F38)</f>
        <v>11479382.354554819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12568342</v>
      </c>
      <c r="E39" s="138">
        <f>IF(ISBLANK(D39),"-",$D$48/$D$45*D39)</f>
        <v>11979798.461198252</v>
      </c>
      <c r="F39" s="137">
        <v>11521749</v>
      </c>
      <c r="G39" s="139">
        <f>IF(ISBLANK(F39),"-",$D$48/$F$45*F39)</f>
        <v>11706072.822665693</v>
      </c>
      <c r="I39" s="316">
        <f>ABS((F43/D43*D42)-F42)/D42</f>
        <v>2.7662293595807231E-2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12680409</v>
      </c>
      <c r="E40" s="138">
        <f>IF(ISBLANK(D40),"-",$D$48/$D$45*D40)</f>
        <v>12086617.648180204</v>
      </c>
      <c r="F40" s="137">
        <v>11562107</v>
      </c>
      <c r="G40" s="139">
        <f>IF(ISBLANK(F40),"-",$D$48/$F$45*F40)</f>
        <v>11747076.466034172</v>
      </c>
      <c r="I40" s="31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12587378.333333334</v>
      </c>
      <c r="E42" s="148">
        <f>AVERAGE(E38:E41)</f>
        <v>11997943.37138398</v>
      </c>
      <c r="F42" s="147">
        <f>AVERAGE(F38:F41)</f>
        <v>11460828</v>
      </c>
      <c r="G42" s="149">
        <f>AVERAGE(G38:G41)</f>
        <v>11644177.214418227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26.36</v>
      </c>
      <c r="E43" s="140"/>
      <c r="F43" s="152">
        <v>24.73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26.36</v>
      </c>
      <c r="E44" s="155"/>
      <c r="F44" s="154">
        <f>F43*$B$34</f>
        <v>24.73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1000</v>
      </c>
      <c r="C45" s="153" t="s">
        <v>77</v>
      </c>
      <c r="D45" s="157">
        <f>D44*$B$30/100</f>
        <v>26.228200000000001</v>
      </c>
      <c r="E45" s="158"/>
      <c r="F45" s="157">
        <f>F44*$B$30/100</f>
        <v>24.606350000000003</v>
      </c>
      <c r="H45" s="150"/>
    </row>
    <row r="46" spans="1:14" ht="19.5" customHeight="1" x14ac:dyDescent="0.3">
      <c r="A46" s="317" t="s">
        <v>78</v>
      </c>
      <c r="B46" s="318"/>
      <c r="C46" s="153" t="s">
        <v>79</v>
      </c>
      <c r="D46" s="159">
        <f>D45/$B$45</f>
        <v>2.62282E-2</v>
      </c>
      <c r="E46" s="160"/>
      <c r="F46" s="161">
        <f>F45/$B$45</f>
        <v>2.4606350000000003E-2</v>
      </c>
      <c r="H46" s="150"/>
    </row>
    <row r="47" spans="1:14" ht="27" customHeight="1" x14ac:dyDescent="0.4">
      <c r="A47" s="319"/>
      <c r="B47" s="320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11821060.292901104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1.8628883395433428E-2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Dapsone BP 100 mg.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Dapsone</v>
      </c>
      <c r="H56" s="179"/>
    </row>
    <row r="57" spans="1:12" ht="18.75" x14ac:dyDescent="0.3">
      <c r="A57" s="176" t="s">
        <v>88</v>
      </c>
      <c r="B57" s="247">
        <f>Uniformity!C46</f>
        <v>151.52200000000002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21" t="s">
        <v>94</v>
      </c>
      <c r="D60" s="324">
        <v>73.86</v>
      </c>
      <c r="E60" s="182">
        <v>1</v>
      </c>
      <c r="F60" s="183">
        <v>11153795</v>
      </c>
      <c r="G60" s="248">
        <f>IF(ISBLANK(F60),"-",(F60/$D$50*$D$47*$B$68)*($B$57/$D$60))</f>
        <v>96.783789113999376</v>
      </c>
      <c r="H60" s="266">
        <f t="shared" ref="H60:H71" si="0">IF(ISBLANK(F60),"-",(G60/$B$56)*100)</f>
        <v>96.783789113999376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22"/>
      <c r="D61" s="325"/>
      <c r="E61" s="184">
        <v>2</v>
      </c>
      <c r="F61" s="137">
        <v>11217931</v>
      </c>
      <c r="G61" s="249">
        <f>IF(ISBLANK(F61),"-",(F61/$D$50*$D$47*$B$68)*($B$57/$D$60))</f>
        <v>97.340310468266281</v>
      </c>
      <c r="H61" s="267">
        <f t="shared" si="0"/>
        <v>97.340310468266281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2"/>
      <c r="D62" s="325"/>
      <c r="E62" s="184">
        <v>3</v>
      </c>
      <c r="F62" s="185">
        <v>11230159</v>
      </c>
      <c r="G62" s="249">
        <f>IF(ISBLANK(F62),"-",(F62/$D$50*$D$47*$B$68)*($B$57/$D$60))</f>
        <v>97.446415356628137</v>
      </c>
      <c r="H62" s="267">
        <f t="shared" si="0"/>
        <v>97.446415356628137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2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1" t="s">
        <v>99</v>
      </c>
      <c r="D64" s="324">
        <v>63.64</v>
      </c>
      <c r="E64" s="182">
        <v>1</v>
      </c>
      <c r="F64" s="183">
        <v>9502256</v>
      </c>
      <c r="G64" s="248">
        <f>IF(ISBLANK(F64),"-",(F64/$D$50*$D$47*$B$68)*($B$57/$D$64))</f>
        <v>95.694245280349449</v>
      </c>
      <c r="H64" s="266">
        <f t="shared" si="0"/>
        <v>95.694245280349449</v>
      </c>
    </row>
    <row r="65" spans="1:8" ht="26.25" customHeight="1" x14ac:dyDescent="0.4">
      <c r="A65" s="124" t="s">
        <v>100</v>
      </c>
      <c r="B65" s="125">
        <v>1</v>
      </c>
      <c r="C65" s="322"/>
      <c r="D65" s="325"/>
      <c r="E65" s="184">
        <v>2</v>
      </c>
      <c r="F65" s="137">
        <v>9630056</v>
      </c>
      <c r="G65" s="249">
        <f>IF(ISBLANK(F65),"-",(F65/$D$50*$D$47*$B$68)*($B$57/$D$64))</f>
        <v>96.981279069675779</v>
      </c>
      <c r="H65" s="267">
        <f t="shared" si="0"/>
        <v>96.981279069675779</v>
      </c>
    </row>
    <row r="66" spans="1:8" ht="26.25" customHeight="1" x14ac:dyDescent="0.4">
      <c r="A66" s="124" t="s">
        <v>101</v>
      </c>
      <c r="B66" s="125">
        <v>1</v>
      </c>
      <c r="C66" s="322"/>
      <c r="D66" s="325"/>
      <c r="E66" s="184">
        <v>3</v>
      </c>
      <c r="F66" s="137">
        <v>9684704</v>
      </c>
      <c r="G66" s="249">
        <f>IF(ISBLANK(F66),"-",(F66/$D$50*$D$47*$B$68)*($B$57/$D$64))</f>
        <v>97.531621968886284</v>
      </c>
      <c r="H66" s="267">
        <f t="shared" si="0"/>
        <v>97.531621968886284</v>
      </c>
    </row>
    <row r="67" spans="1:8" ht="27" customHeight="1" x14ac:dyDescent="0.4">
      <c r="A67" s="124" t="s">
        <v>102</v>
      </c>
      <c r="B67" s="125">
        <v>1</v>
      </c>
      <c r="C67" s="323"/>
      <c r="D67" s="32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321" t="s">
        <v>104</v>
      </c>
      <c r="D68" s="324">
        <v>70.13</v>
      </c>
      <c r="E68" s="182">
        <v>1</v>
      </c>
      <c r="F68" s="183">
        <v>10559823</v>
      </c>
      <c r="G68" s="248">
        <f>IF(ISBLANK(F68),"-",(F68/$D$50*$D$47*$B$68)*($B$57/$D$68))</f>
        <v>96.503278063276824</v>
      </c>
      <c r="H68" s="267">
        <f t="shared" si="0"/>
        <v>96.503278063276824</v>
      </c>
    </row>
    <row r="69" spans="1:8" ht="27" customHeight="1" x14ac:dyDescent="0.4">
      <c r="A69" s="172" t="s">
        <v>105</v>
      </c>
      <c r="B69" s="189">
        <f>(D47*B68)/B56*B57</f>
        <v>75.76100000000001</v>
      </c>
      <c r="C69" s="322"/>
      <c r="D69" s="325"/>
      <c r="E69" s="184">
        <v>2</v>
      </c>
      <c r="F69" s="137">
        <v>10620929</v>
      </c>
      <c r="G69" s="249">
        <f>IF(ISBLANK(F69),"-",(F69/$D$50*$D$47*$B$68)*($B$57/$D$68))</f>
        <v>97.061708759447995</v>
      </c>
      <c r="H69" s="267">
        <f t="shared" si="0"/>
        <v>97.061708759447995</v>
      </c>
    </row>
    <row r="70" spans="1:8" ht="26.25" customHeight="1" x14ac:dyDescent="0.4">
      <c r="A70" s="334" t="s">
        <v>78</v>
      </c>
      <c r="B70" s="335"/>
      <c r="C70" s="322"/>
      <c r="D70" s="325"/>
      <c r="E70" s="184">
        <v>3</v>
      </c>
      <c r="F70" s="137">
        <v>10662288</v>
      </c>
      <c r="G70" s="249">
        <f>IF(ISBLANK(F70),"-",(F70/$D$50*$D$47*$B$68)*($B$57/$D$68))</f>
        <v>97.439677128559794</v>
      </c>
      <c r="H70" s="267">
        <f t="shared" si="0"/>
        <v>97.439677128559794</v>
      </c>
    </row>
    <row r="71" spans="1:8" ht="27" customHeight="1" x14ac:dyDescent="0.4">
      <c r="A71" s="336"/>
      <c r="B71" s="337"/>
      <c r="C71" s="333"/>
      <c r="D71" s="32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96.975813912121112</v>
      </c>
      <c r="H72" s="269">
        <f>AVERAGE(H60:H71)</f>
        <v>96.975813912121112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6.0879276060969512E-3</v>
      </c>
      <c r="H73" s="253">
        <f>STDEV(H60:H71)/H72</f>
        <v>6.0879276060969512E-3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9" t="str">
        <f>B26</f>
        <v>Dapsone</v>
      </c>
      <c r="D76" s="329"/>
      <c r="E76" s="198" t="s">
        <v>108</v>
      </c>
      <c r="F76" s="198"/>
      <c r="G76" s="199">
        <f>H72</f>
        <v>96.975813912121112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5" t="str">
        <f>B26</f>
        <v>Dapsone</v>
      </c>
      <c r="C79" s="315"/>
    </row>
    <row r="80" spans="1:8" ht="26.25" customHeight="1" x14ac:dyDescent="0.4">
      <c r="A80" s="109" t="s">
        <v>48</v>
      </c>
      <c r="B80" s="315" t="str">
        <f>B27</f>
        <v>D42-1</v>
      </c>
      <c r="C80" s="315"/>
    </row>
    <row r="81" spans="1:12" ht="27" customHeight="1" x14ac:dyDescent="0.4">
      <c r="A81" s="109" t="s">
        <v>6</v>
      </c>
      <c r="B81" s="201">
        <f>B28</f>
        <v>99.5</v>
      </c>
    </row>
    <row r="82" spans="1:12" s="14" customFormat="1" ht="27" customHeight="1" x14ac:dyDescent="0.4">
      <c r="A82" s="109" t="s">
        <v>49</v>
      </c>
      <c r="B82" s="111">
        <v>0</v>
      </c>
      <c r="C82" s="306" t="s">
        <v>50</v>
      </c>
      <c r="D82" s="307"/>
      <c r="E82" s="307"/>
      <c r="F82" s="307"/>
      <c r="G82" s="30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9" t="s">
        <v>111</v>
      </c>
      <c r="D84" s="310"/>
      <c r="E84" s="310"/>
      <c r="F84" s="310"/>
      <c r="G84" s="310"/>
      <c r="H84" s="31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9" t="s">
        <v>112</v>
      </c>
      <c r="D85" s="310"/>
      <c r="E85" s="310"/>
      <c r="F85" s="310"/>
      <c r="G85" s="310"/>
      <c r="H85" s="31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2" t="s">
        <v>60</v>
      </c>
      <c r="G89" s="314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0.83299999999999996</v>
      </c>
      <c r="E91" s="133">
        <f>IF(ISBLANK(D91),"-",$D$101/$D$98*D91)</f>
        <v>0.85318311301731586</v>
      </c>
      <c r="F91" s="282">
        <v>0.86</v>
      </c>
      <c r="G91" s="134">
        <f>IF(ISBLANK(F91),"-",$D$101/$F$98*F91)</f>
        <v>0.85050096732123082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0.83299999999999996</v>
      </c>
      <c r="E92" s="138">
        <f>IF(ISBLANK(D92),"-",$D$101/$D$98*D92)</f>
        <v>0.85318311301731586</v>
      </c>
      <c r="F92" s="137">
        <v>0.86099999999999999</v>
      </c>
      <c r="G92" s="139">
        <f>IF(ISBLANK(F92),"-",$D$101/$F$98*F92)</f>
        <v>0.8514899219343951</v>
      </c>
      <c r="I92" s="316">
        <f>ABS((F96/D96*D95)-F95)/D95</f>
        <v>2.0149436550712537E-3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283">
        <v>0.83</v>
      </c>
      <c r="E93" s="138">
        <f>IF(ISBLANK(D93),"-",$D$101/$D$98*D93)</f>
        <v>0.85011042473514076</v>
      </c>
      <c r="F93" s="137">
        <v>0.85899999999999999</v>
      </c>
      <c r="G93" s="139">
        <f>IF(ISBLANK(F93),"-",$D$101/$F$98*F93)</f>
        <v>0.84951201270806664</v>
      </c>
      <c r="I93" s="316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0.83199999999999996</v>
      </c>
      <c r="E95" s="148">
        <f>AVERAGE(E91:E94)</f>
        <v>0.85215888358992409</v>
      </c>
      <c r="F95" s="211">
        <f>AVERAGE(F91:F94)</f>
        <v>0.86</v>
      </c>
      <c r="G95" s="212">
        <f>AVERAGE(G91:G94)</f>
        <v>0.85050096732123082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15.7</v>
      </c>
      <c r="E96" s="140"/>
      <c r="F96" s="152">
        <v>16.260000000000002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15.7</v>
      </c>
      <c r="E97" s="155"/>
      <c r="F97" s="154">
        <f>F96*$B$87</f>
        <v>16.260000000000002</v>
      </c>
    </row>
    <row r="98" spans="1:10" ht="19.5" customHeight="1" x14ac:dyDescent="0.3">
      <c r="A98" s="124" t="s">
        <v>76</v>
      </c>
      <c r="B98" s="217">
        <f>(B97/B96)*(B95/B94)*(B93/B92)*(B91/B90)*B89</f>
        <v>2000</v>
      </c>
      <c r="C98" s="215" t="s">
        <v>115</v>
      </c>
      <c r="D98" s="218">
        <f>D97*$B$83/100</f>
        <v>15.621499999999999</v>
      </c>
      <c r="E98" s="158"/>
      <c r="F98" s="157">
        <f>F97*$B$83/100</f>
        <v>16.178700000000003</v>
      </c>
    </row>
    <row r="99" spans="1:10" ht="19.5" customHeight="1" x14ac:dyDescent="0.3">
      <c r="A99" s="317" t="s">
        <v>78</v>
      </c>
      <c r="B99" s="331"/>
      <c r="C99" s="215" t="s">
        <v>116</v>
      </c>
      <c r="D99" s="219">
        <f>D98/$B$98</f>
        <v>7.81075E-3</v>
      </c>
      <c r="E99" s="158"/>
      <c r="F99" s="161">
        <f>F98/$B$98</f>
        <v>8.0893500000000021E-3</v>
      </c>
      <c r="G99" s="220"/>
      <c r="H99" s="150"/>
    </row>
    <row r="100" spans="1:10" ht="19.5" customHeight="1" x14ac:dyDescent="0.3">
      <c r="A100" s="319"/>
      <c r="B100" s="332"/>
      <c r="C100" s="215" t="s">
        <v>80</v>
      </c>
      <c r="D100" s="221">
        <f>$B$56/$B$116</f>
        <v>8.0000000000000002E-3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0.8513299254555774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1.8478259175009652E-3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4</v>
      </c>
      <c r="C108" s="273">
        <v>1</v>
      </c>
      <c r="D108" s="284">
        <v>0.85099999999999998</v>
      </c>
      <c r="E108" s="250">
        <f t="shared" ref="E108:E113" si="1">IF(ISBLANK(D108),"-",D108/$D$103*$D$100*$B$116)</f>
        <v>99.961245875927489</v>
      </c>
      <c r="F108" s="274">
        <f t="shared" ref="F108:F113" si="2">IF(ISBLANK(D108), "-", (E108/$B$56)*100)</f>
        <v>99.961245875927489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85">
        <v>0.872</v>
      </c>
      <c r="E109" s="251">
        <f t="shared" si="1"/>
        <v>102.42797462257199</v>
      </c>
      <c r="F109" s="275">
        <f t="shared" si="2"/>
        <v>102.42797462257201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5">
        <v>0.83699999999999997</v>
      </c>
      <c r="E110" s="251">
        <f t="shared" si="1"/>
        <v>98.316760044831156</v>
      </c>
      <c r="F110" s="275">
        <f t="shared" si="2"/>
        <v>98.316760044831156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5">
        <v>0.85299999999999998</v>
      </c>
      <c r="E111" s="251">
        <f t="shared" si="1"/>
        <v>100.19617242322698</v>
      </c>
      <c r="F111" s="275">
        <f t="shared" si="2"/>
        <v>100.19617242322698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5">
        <v>0.86399999999999999</v>
      </c>
      <c r="E112" s="251">
        <f t="shared" si="1"/>
        <v>101.4882684333741</v>
      </c>
      <c r="F112" s="275">
        <f t="shared" si="2"/>
        <v>101.4882684333741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6">
        <v>0.88600000000000001</v>
      </c>
      <c r="E113" s="252">
        <f t="shared" si="1"/>
        <v>104.07246045366836</v>
      </c>
      <c r="F113" s="276">
        <f t="shared" si="2"/>
        <v>104.07246045366836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101.0771469756</v>
      </c>
      <c r="F115" s="278">
        <f>AVERAGE(F108:F113)</f>
        <v>101.07714697560003</v>
      </c>
    </row>
    <row r="116" spans="1:10" ht="27" customHeight="1" x14ac:dyDescent="0.4">
      <c r="A116" s="124" t="s">
        <v>103</v>
      </c>
      <c r="B116" s="156">
        <f>(B115/B114)*(B113/B112)*(B111/B110)*(B109/B108)*B107</f>
        <v>12500</v>
      </c>
      <c r="C116" s="234"/>
      <c r="D116" s="258" t="s">
        <v>84</v>
      </c>
      <c r="E116" s="256">
        <f>STDEV(E108:E113)/E115</f>
        <v>2.0084764165932262E-2</v>
      </c>
      <c r="F116" s="235">
        <f>STDEV(F108:F113)/F115</f>
        <v>2.0084764165932269E-2</v>
      </c>
      <c r="I116" s="98"/>
    </row>
    <row r="117" spans="1:10" ht="27" customHeight="1" x14ac:dyDescent="0.4">
      <c r="A117" s="317" t="s">
        <v>78</v>
      </c>
      <c r="B117" s="31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9"/>
      <c r="B118" s="320"/>
      <c r="C118" s="98"/>
      <c r="D118" s="260"/>
      <c r="E118" s="297" t="s">
        <v>123</v>
      </c>
      <c r="F118" s="298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98.316760044831156</v>
      </c>
      <c r="F119" s="279">
        <f>MIN(F108:F113)</f>
        <v>98.316760044831156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104.07246045366836</v>
      </c>
      <c r="F120" s="280">
        <f>MAX(F108:F113)</f>
        <v>104.07246045366836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9" t="str">
        <f>B26</f>
        <v>Dapsone</v>
      </c>
      <c r="D124" s="329"/>
      <c r="E124" s="198" t="s">
        <v>127</v>
      </c>
      <c r="F124" s="198"/>
      <c r="G124" s="281">
        <f>F115</f>
        <v>101.07714697560003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98.316760044831156</v>
      </c>
      <c r="E125" s="209" t="s">
        <v>130</v>
      </c>
      <c r="F125" s="281">
        <f>MAX(F108:F113)</f>
        <v>104.07246045366836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30" t="s">
        <v>26</v>
      </c>
      <c r="C127" s="330"/>
      <c r="E127" s="204" t="s">
        <v>27</v>
      </c>
      <c r="F127" s="239"/>
      <c r="G127" s="330" t="s">
        <v>28</v>
      </c>
      <c r="H127" s="330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Dapsone</vt:lpstr>
      <vt:lpstr>Dapsone!Print_Area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2016-12-19T09:33:13Z</cp:lastPrinted>
  <dcterms:created xsi:type="dcterms:W3CDTF">2005-07-05T10:19:27Z</dcterms:created>
  <dcterms:modified xsi:type="dcterms:W3CDTF">2016-12-19T09:33:21Z</dcterms:modified>
</cp:coreProperties>
</file>