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2"/>
  </bookViews>
  <sheets>
    <sheet name="SST" sheetId="1" r:id="rId1"/>
    <sheet name="Uniformity" sheetId="4" r:id="rId2"/>
    <sheet name="Isoniazid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7" i="3" l="1"/>
  <c r="D50" i="4"/>
  <c r="C50" i="4"/>
  <c r="D49" i="4"/>
  <c r="C49" i="4"/>
  <c r="C46" i="4"/>
  <c r="B49" i="4" s="1"/>
  <c r="C45" i="4"/>
  <c r="D43" i="4"/>
  <c r="D42" i="4"/>
  <c r="D41" i="4"/>
  <c r="D40" i="4"/>
  <c r="D39" i="4"/>
  <c r="D37" i="4"/>
  <c r="D36" i="4"/>
  <c r="D35" i="4"/>
  <c r="D34" i="4"/>
  <c r="D33" i="4"/>
  <c r="D32" i="4"/>
  <c r="D31" i="4"/>
  <c r="D29" i="4"/>
  <c r="D28" i="4"/>
  <c r="D27" i="4"/>
  <c r="D26" i="4"/>
  <c r="D25" i="4"/>
  <c r="D24" i="4"/>
  <c r="C19" i="4"/>
  <c r="D30" i="4" l="1"/>
  <c r="D38" i="4"/>
  <c r="B21" i="1" l="1"/>
  <c r="C124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G94" i="3" s="1"/>
  <c r="B69" i="3"/>
  <c r="I39" i="3"/>
  <c r="F45" i="3"/>
  <c r="F46" i="3" s="1"/>
  <c r="F98" i="3"/>
  <c r="F99" i="3" s="1"/>
  <c r="D49" i="3"/>
  <c r="D97" i="3"/>
  <c r="D98" i="3" s="1"/>
  <c r="D99" i="3" s="1"/>
  <c r="D44" i="3"/>
  <c r="D45" i="3" s="1"/>
  <c r="D46" i="3" s="1"/>
  <c r="G91" i="3" l="1"/>
  <c r="G93" i="3"/>
  <c r="D102" i="3"/>
  <c r="G39" i="3"/>
  <c r="G38" i="3"/>
  <c r="G41" i="3"/>
  <c r="G40" i="3"/>
  <c r="G92" i="3"/>
  <c r="E93" i="3"/>
  <c r="E41" i="3"/>
  <c r="E39" i="3"/>
  <c r="E92" i="3"/>
  <c r="E94" i="3"/>
  <c r="E38" i="3"/>
  <c r="E91" i="3"/>
  <c r="E40" i="3"/>
  <c r="G95" i="3" l="1"/>
  <c r="G42" i="3"/>
  <c r="D103" i="3"/>
  <c r="E95" i="3"/>
  <c r="D105" i="3"/>
  <c r="D50" i="3"/>
  <c r="E42" i="3"/>
  <c r="D52" i="3"/>
  <c r="G70" i="3" l="1"/>
  <c r="H70" i="3" s="1"/>
  <c r="G67" i="3"/>
  <c r="H67" i="3" s="1"/>
  <c r="G65" i="3"/>
  <c r="H65" i="3" s="1"/>
  <c r="G63" i="3"/>
  <c r="H63" i="3" s="1"/>
  <c r="G61" i="3"/>
  <c r="H61" i="3" s="1"/>
  <c r="G68" i="3"/>
  <c r="H68" i="3" s="1"/>
  <c r="D51" i="3"/>
  <c r="G71" i="3"/>
  <c r="H71" i="3" s="1"/>
  <c r="G69" i="3"/>
  <c r="H69" i="3" s="1"/>
  <c r="G66" i="3"/>
  <c r="H66" i="3" s="1"/>
  <c r="G64" i="3"/>
  <c r="H64" i="3" s="1"/>
  <c r="G62" i="3"/>
  <c r="H62" i="3" s="1"/>
  <c r="G60" i="3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E120" i="3" l="1"/>
  <c r="E117" i="3"/>
  <c r="F108" i="3"/>
  <c r="E115" i="3"/>
  <c r="E116" i="3" s="1"/>
  <c r="E119" i="3"/>
  <c r="G74" i="3"/>
  <c r="G72" i="3"/>
  <c r="G73" i="3" s="1"/>
  <c r="H60" i="3"/>
  <c r="H74" i="3" l="1"/>
  <c r="H72" i="3"/>
  <c r="G76" i="3" s="1"/>
  <c r="F125" i="3"/>
  <c r="F120" i="3"/>
  <c r="F117" i="3"/>
  <c r="D125" i="3"/>
  <c r="F115" i="3"/>
  <c r="F119" i="3"/>
  <c r="G124" i="3" l="1"/>
  <c r="F116" i="3"/>
  <c r="H73" i="3"/>
</calcChain>
</file>

<file path=xl/sharedStrings.xml><?xml version="1.0" encoding="utf-8"?>
<sst xmlns="http://schemas.openxmlformats.org/spreadsheetml/2006/main" count="239" uniqueCount="137">
  <si>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</si>
  <si>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</si>
  <si>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</si>
  <si>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</si>
  <si>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</si>
  <si>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</si>
  <si>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</si>
  <si>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Isoniazid BP</t>
  </si>
  <si>
    <t>Standard Conc (mg/mL):</t>
  </si>
  <si>
    <t>2016-12-15 10:57:36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</si>
  <si>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</si>
  <si>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</si>
  <si>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</si>
  <si>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</si>
  <si>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</si>
  <si>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</si>
  <si>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</si>
  <si>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</si>
  <si>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</si>
  <si>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</si>
  <si>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</si>
  <si>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</si>
  <si>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</si>
  <si>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</si>
  <si>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</si>
  <si>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</si>
  <si>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</si>
  <si>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</si>
  <si>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</si>
  <si>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</si>
  <si>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</si>
  <si>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</si>
  <si>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</si>
  <si>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</si>
  <si>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</si>
  <si>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</si>
  <si>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</si>
  <si>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</si>
  <si>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</si>
  <si>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</si>
  <si>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</si>
  <si>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</si>
  <si>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</si>
  <si>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</si>
  <si>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</si>
  <si>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</si>
  <si>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</si>
  <si>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</si>
  <si>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</si>
  <si>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</si>
  <si>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</si>
  <si>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</si>
  <si>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</si>
  <si>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</si>
  <si>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</si>
  <si>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</si>
  <si>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</si>
  <si>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</si>
  <si>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</si>
  <si>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</si>
  <si>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</si>
  <si>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</si>
  <si>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</si>
  <si>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</si>
  <si>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</si>
  <si>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</si>
  <si>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</si>
  <si>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</si>
  <si>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</si>
  <si>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</si>
  <si>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</si>
  <si>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</si>
  <si>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</si>
  <si>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</si>
  <si>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</si>
  <si>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</si>
  <si>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</si>
  <si>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</si>
  <si>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</si>
  <si>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</si>
  <si>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</si>
  <si>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</si>
  <si>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</si>
  <si>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</si>
  <si>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</si>
  <si>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</si>
  <si>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</si>
  <si>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</si>
  <si>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</si>
  <si>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</si>
  <si>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</si>
  <si>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</si>
  <si>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</si>
  <si>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</si>
  <si>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</si>
  <si>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</si>
  <si>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</si>
  <si>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</si>
  <si>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</si>
  <si>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</si>
  <si>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</si>
  <si>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</si>
  <si>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</si>
  <si>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</si>
  <si>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</si>
  <si>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</si>
  <si>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</si>
  <si>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</si>
  <si>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</si>
  <si>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</si>
  <si>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</si>
  <si>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</si>
  <si>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</si>
  <si>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</si>
  <si>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</si>
  <si>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</si>
  <si>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</si>
  <si>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</si>
  <si>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</si>
  <si>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</si>
  <si>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</si>
  <si>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</si>
  <si>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</si>
  <si>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</si>
  <si>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</si>
  <si>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</si>
  <si>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</si>
  <si>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Isoniazid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</si>
  <si>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1.0%.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</si>
  <si>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1800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</si>
  <si>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1.5</t>
    </r>
  </si>
  <si>
    <t>WRS 101/06</t>
  </si>
  <si>
    <t>NDQB201612281</t>
  </si>
  <si>
    <t>ISONIAZID TABLETS BP 100 MG</t>
  </si>
  <si>
    <t>Each tablet contains: Isoniazid B.P. 100 mg.</t>
  </si>
  <si>
    <t>Each tablet contains: Isoniazid BP 100 mg.</t>
  </si>
  <si>
    <t>2016-12-15 11:01:01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</si>
</sst>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166" fontId="12" fillId="6" borderId="49" xfId="0" applyNumberFormat="1" applyFont="1" applyFill="1" applyBorder="1" applyAlignment="1">
      <alignment horizontal="center"/>
    </xf>
    <xf numFmtId="166" fontId="12" fillId="6" borderId="50" xfId="0" applyNumberFormat="1" applyFont="1" applyFill="1" applyBorder="1" applyAlignment="1">
      <alignment horizontal="center"/>
    </xf>
    <xf numFmtId="164" fontId="12" fillId="7" borderId="16" xfId="0" applyNumberFormat="1" applyFont="1" applyFill="1" applyBorder="1" applyAlignment="1">
      <alignment horizontal="center"/>
    </xf>
    <xf numFmtId="166" fontId="2" fillId="2" borderId="0" xfId="0" applyNumberFormat="1" applyFont="1" applyFill="1"/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173" fontId="13" fillId="7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10" fillId="2" borderId="18" xfId="1" applyFont="1" applyFill="1" applyBorder="1" applyAlignment="1">
      <alignment horizontal="center" wrapText="1"/>
    </xf>
    <xf numFmtId="0" fontId="10" fillId="2" borderId="19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0" fontId="10" fillId="2" borderId="0" xfId="1" applyFont="1" applyFill="1" applyAlignment="1">
      <alignment wrapText="1"/>
    </xf>
    <xf numFmtId="0" fontId="4" fillId="2" borderId="0" xfId="1" applyFont="1" applyFill="1" applyAlignment="1">
      <alignment horizontal="center"/>
    </xf>
    <xf numFmtId="0" fontId="4" fillId="2" borderId="0" xfId="1" applyFont="1" applyFill="1"/>
    <xf numFmtId="0" fontId="5" fillId="2" borderId="0" xfId="1" applyFont="1" applyFill="1" applyAlignment="1">
      <alignment horizontal="right"/>
    </xf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9" fillId="2" borderId="0" xfId="1" applyFont="1" applyFill="1"/>
    <xf numFmtId="164" fontId="1" fillId="2" borderId="0" xfId="1" applyNumberFormat="1" applyFont="1" applyFill="1" applyAlignment="1">
      <alignment horizontal="center"/>
    </xf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8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6" fontId="5" fillId="2" borderId="13" xfId="1" applyNumberFormat="1" applyFont="1" applyFill="1" applyBorder="1" applyAlignment="1">
      <alignment horizontal="center" vertical="center"/>
    </xf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25" fillId="2" borderId="0" xfId="1" applyFill="1"/>
    <xf numFmtId="2" fontId="11" fillId="2" borderId="21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2" fontId="11" fillId="2" borderId="43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D30" sqref="D30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38" t="s">
        <v>0</v>
      </c>
      <c r="B15" s="238"/>
      <c r="C15" s="238"/>
      <c r="D15" s="238"/>
      <c r="E15" s="23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133</v>
      </c>
      <c r="D17" s="9"/>
      <c r="E17" s="10"/>
    </row>
    <row r="18" spans="1:6" ht="16.5" customHeight="1" x14ac:dyDescent="0.3">
      <c r="A18" s="11" t="s">
        <v>4</v>
      </c>
      <c r="B18" s="104" t="s">
        <v>127</v>
      </c>
      <c r="C18" s="10"/>
      <c r="D18" s="10"/>
      <c r="E18" s="10"/>
    </row>
    <row r="19" spans="1:6" ht="16.5" customHeight="1" x14ac:dyDescent="0.3">
      <c r="A19" s="11" t="s">
        <v>5</v>
      </c>
      <c r="B19" s="12">
        <v>100.33</v>
      </c>
      <c r="C19" s="10"/>
      <c r="D19" s="10"/>
      <c r="E19" s="10"/>
    </row>
    <row r="20" spans="1:6" ht="16.5" customHeight="1" x14ac:dyDescent="0.3">
      <c r="A20" s="7" t="s">
        <v>6</v>
      </c>
      <c r="B20" s="12">
        <v>18.260000000000002</v>
      </c>
      <c r="C20" s="10"/>
      <c r="D20" s="10"/>
      <c r="E20" s="10"/>
    </row>
    <row r="21" spans="1:6" ht="16.5" customHeight="1" x14ac:dyDescent="0.3">
      <c r="A21" s="7" t="s">
        <v>8</v>
      </c>
      <c r="B21" s="13">
        <f>B20/50</f>
        <v>0.36520000000000002</v>
      </c>
      <c r="C21" s="10"/>
      <c r="D21" s="10"/>
      <c r="E21" s="10"/>
    </row>
    <row r="22" spans="1:6" ht="15.75" customHeight="1" x14ac:dyDescent="0.3">
      <c r="A22" s="10"/>
      <c r="B22" s="10" t="s">
        <v>9</v>
      </c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62942494</v>
      </c>
      <c r="C24" s="18">
        <v>6266.5</v>
      </c>
      <c r="D24" s="19">
        <v>1.2</v>
      </c>
      <c r="E24" s="20">
        <v>3.1</v>
      </c>
    </row>
    <row r="25" spans="1:6" ht="16.5" customHeight="1" x14ac:dyDescent="0.3">
      <c r="A25" s="17">
        <v>2</v>
      </c>
      <c r="B25" s="18">
        <v>63365764</v>
      </c>
      <c r="C25" s="18">
        <v>6345.4</v>
      </c>
      <c r="D25" s="19">
        <v>1.2</v>
      </c>
      <c r="E25" s="19">
        <v>3.1</v>
      </c>
    </row>
    <row r="26" spans="1:6" ht="16.5" customHeight="1" x14ac:dyDescent="0.3">
      <c r="A26" s="17">
        <v>3</v>
      </c>
      <c r="B26" s="18">
        <v>62693095</v>
      </c>
      <c r="C26" s="18">
        <v>6378.8</v>
      </c>
      <c r="D26" s="19">
        <v>1.3</v>
      </c>
      <c r="E26" s="19">
        <v>3.1</v>
      </c>
    </row>
    <row r="27" spans="1:6" ht="16.5" customHeight="1" x14ac:dyDescent="0.3">
      <c r="A27" s="17">
        <v>4</v>
      </c>
      <c r="B27" s="18">
        <v>63518863</v>
      </c>
      <c r="C27" s="18">
        <v>6406.8</v>
      </c>
      <c r="D27" s="19">
        <v>1.2</v>
      </c>
      <c r="E27" s="19">
        <v>3.1</v>
      </c>
    </row>
    <row r="28" spans="1:6" ht="16.5" customHeight="1" x14ac:dyDescent="0.3">
      <c r="A28" s="17">
        <v>5</v>
      </c>
      <c r="B28" s="18">
        <v>63519029</v>
      </c>
      <c r="C28" s="18">
        <v>6414.2</v>
      </c>
      <c r="D28" s="19">
        <v>1.3</v>
      </c>
      <c r="E28" s="19">
        <v>3.1</v>
      </c>
    </row>
    <row r="29" spans="1:6" ht="16.5" customHeight="1" x14ac:dyDescent="0.3">
      <c r="A29" s="17">
        <v>6</v>
      </c>
      <c r="B29" s="21">
        <v>63322485</v>
      </c>
      <c r="C29" s="21">
        <v>6447.5</v>
      </c>
      <c r="D29" s="22">
        <v>1.2</v>
      </c>
      <c r="E29" s="22">
        <v>3.1</v>
      </c>
    </row>
    <row r="30" spans="1:6" ht="16.5" customHeight="1" x14ac:dyDescent="0.3">
      <c r="A30" s="23" t="s">
        <v>15</v>
      </c>
      <c r="B30" s="24">
        <f>AVERAGE(B24:B29)</f>
        <v>63226955</v>
      </c>
      <c r="C30" s="25">
        <f>AVERAGE(C24:C29)</f>
        <v>6376.5333333333328</v>
      </c>
      <c r="D30" s="26">
        <f>AVERAGE(D24:D29)</f>
        <v>1.2333333333333334</v>
      </c>
      <c r="E30" s="26">
        <f>AVERAGE(E24:E29)</f>
        <v>3.1</v>
      </c>
    </row>
    <row r="31" spans="1:6" ht="16.5" customHeight="1" x14ac:dyDescent="0.3">
      <c r="A31" s="27" t="s">
        <v>16</v>
      </c>
      <c r="B31" s="28">
        <f>(STDEV(B24:B29)/B30)</f>
        <v>5.3158645732587582E-3</v>
      </c>
      <c r="C31" s="29"/>
      <c r="D31" s="29"/>
      <c r="E31" s="30"/>
      <c r="F31" s="2"/>
    </row>
    <row r="32" spans="1:6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128</v>
      </c>
      <c r="C34" s="38"/>
      <c r="D34" s="38"/>
      <c r="E34" s="39"/>
    </row>
    <row r="35" spans="1:6" ht="16.5" customHeight="1" x14ac:dyDescent="0.3">
      <c r="A35" s="11"/>
      <c r="B35" s="37" t="s">
        <v>129</v>
      </c>
      <c r="C35" s="38"/>
      <c r="D35" s="38"/>
      <c r="E35" s="39"/>
      <c r="F35" s="2"/>
    </row>
    <row r="36" spans="1:6" ht="16.5" customHeight="1" x14ac:dyDescent="0.3">
      <c r="A36" s="11"/>
      <c r="B36" s="40" t="s">
        <v>130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22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8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15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16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17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7" ht="16.5" customHeight="1" x14ac:dyDescent="0.3">
      <c r="A56" s="11"/>
      <c r="B56" s="37" t="s">
        <v>20</v>
      </c>
      <c r="C56" s="38"/>
      <c r="D56" s="38"/>
      <c r="E56" s="39"/>
      <c r="F56" s="2"/>
    </row>
    <row r="57" spans="1:7" ht="16.5" customHeight="1" x14ac:dyDescent="0.3">
      <c r="A57" s="11"/>
      <c r="B57" s="40" t="s">
        <v>21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39" t="s">
        <v>23</v>
      </c>
      <c r="C59" s="239"/>
      <c r="E59" s="45" t="s">
        <v>24</v>
      </c>
      <c r="F59" s="46"/>
      <c r="G59" s="45" t="s">
        <v>25</v>
      </c>
    </row>
    <row r="60" spans="1:7" ht="21" customHeight="1" x14ac:dyDescent="0.3">
      <c r="A60" s="47" t="s">
        <v>26</v>
      </c>
      <c r="B60" s="48"/>
      <c r="C60" s="48"/>
      <c r="E60" s="48"/>
      <c r="F60" s="2"/>
      <c r="G60" s="49"/>
    </row>
    <row r="61" spans="1:7" ht="20.399999999999999" customHeight="1" x14ac:dyDescent="0.3">
      <c r="A61" s="47" t="s">
        <v>27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1" workbookViewId="0">
      <selection activeCell="F48" sqref="F48"/>
    </sheetView>
  </sheetViews>
  <sheetFormatPr defaultRowHeight="13.8" x14ac:dyDescent="0.3"/>
  <cols>
    <col min="1" max="1" width="15.5546875" style="281" customWidth="1"/>
    <col min="2" max="2" width="18.44140625" style="281" customWidth="1"/>
    <col min="3" max="3" width="14.33203125" style="281" customWidth="1"/>
    <col min="4" max="4" width="15" style="281" customWidth="1"/>
    <col min="5" max="5" width="9.109375" style="281" customWidth="1"/>
    <col min="6" max="6" width="27.88671875" style="281" customWidth="1"/>
    <col min="7" max="7" width="12.33203125" style="281" customWidth="1"/>
    <col min="8" max="8" width="9.109375" style="281" customWidth="1"/>
    <col min="9" max="16384" width="8.88671875" style="332"/>
  </cols>
  <sheetData>
    <row r="10" spans="1:7" ht="13.5" customHeight="1" thickBot="1" x14ac:dyDescent="0.35"/>
    <row r="11" spans="1:7" ht="13.5" customHeight="1" thickBot="1" x14ac:dyDescent="0.35">
      <c r="A11" s="282" t="s">
        <v>28</v>
      </c>
      <c r="B11" s="283"/>
      <c r="C11" s="283"/>
      <c r="D11" s="283"/>
      <c r="E11" s="283"/>
      <c r="F11" s="284"/>
      <c r="G11" s="285"/>
    </row>
    <row r="12" spans="1:7" ht="16.5" customHeight="1" x14ac:dyDescent="0.3">
      <c r="A12" s="286" t="s">
        <v>29</v>
      </c>
      <c r="B12" s="286"/>
      <c r="C12" s="286"/>
      <c r="D12" s="286"/>
      <c r="E12" s="286"/>
      <c r="F12" s="286"/>
      <c r="G12" s="287"/>
    </row>
    <row r="14" spans="1:7" ht="16.5" customHeight="1" x14ac:dyDescent="0.3">
      <c r="A14" s="288" t="s">
        <v>30</v>
      </c>
      <c r="B14" s="288"/>
      <c r="C14" s="289" t="s">
        <v>133</v>
      </c>
    </row>
    <row r="15" spans="1:7" ht="16.5" customHeight="1" x14ac:dyDescent="0.3">
      <c r="A15" s="288" t="s">
        <v>31</v>
      </c>
      <c r="B15" s="288"/>
      <c r="C15" s="289" t="s">
        <v>132</v>
      </c>
    </row>
    <row r="16" spans="1:7" ht="16.5" customHeight="1" x14ac:dyDescent="0.3">
      <c r="A16" s="288" t="s">
        <v>32</v>
      </c>
      <c r="B16" s="288"/>
      <c r="C16" s="289" t="s">
        <v>7</v>
      </c>
    </row>
    <row r="17" spans="1:5" ht="16.5" customHeight="1" x14ac:dyDescent="0.3">
      <c r="A17" s="288" t="s">
        <v>33</v>
      </c>
      <c r="B17" s="288"/>
      <c r="C17" s="289" t="s">
        <v>135</v>
      </c>
    </row>
    <row r="18" spans="1:5" ht="16.5" customHeight="1" x14ac:dyDescent="0.3">
      <c r="A18" s="288" t="s">
        <v>34</v>
      </c>
      <c r="B18" s="288"/>
      <c r="C18" s="290" t="s">
        <v>136</v>
      </c>
    </row>
    <row r="19" spans="1:5" ht="16.5" customHeight="1" x14ac:dyDescent="0.3">
      <c r="A19" s="288" t="s">
        <v>35</v>
      </c>
      <c r="B19" s="288"/>
      <c r="C19" s="290" t="e">
        <f>#REF!</f>
        <v>#REF!</v>
      </c>
    </row>
    <row r="20" spans="1:5" ht="16.5" customHeight="1" x14ac:dyDescent="0.3">
      <c r="A20" s="291"/>
      <c r="B20" s="291"/>
      <c r="C20" s="292"/>
    </row>
    <row r="21" spans="1:5" ht="16.5" customHeight="1" x14ac:dyDescent="0.3">
      <c r="A21" s="286" t="s">
        <v>1</v>
      </c>
      <c r="B21" s="286"/>
      <c r="C21" s="293" t="s">
        <v>36</v>
      </c>
      <c r="D21" s="294"/>
    </row>
    <row r="22" spans="1:5" ht="15.75" customHeight="1" thickBot="1" x14ac:dyDescent="0.35">
      <c r="A22" s="295"/>
      <c r="B22" s="295"/>
      <c r="C22" s="296"/>
      <c r="D22" s="295"/>
      <c r="E22" s="295"/>
    </row>
    <row r="23" spans="1:5" ht="33.75" customHeight="1" thickBot="1" x14ac:dyDescent="0.35">
      <c r="C23" s="297" t="s">
        <v>37</v>
      </c>
      <c r="D23" s="298" t="s">
        <v>38</v>
      </c>
      <c r="E23" s="299"/>
    </row>
    <row r="24" spans="1:5" ht="15.75" customHeight="1" x14ac:dyDescent="0.3">
      <c r="C24" s="300">
        <v>190.06</v>
      </c>
      <c r="D24" s="301">
        <f t="shared" ref="D24:D43" si="0">(C24-$C$46)/$C$46</f>
        <v>1.0017271157167482E-2</v>
      </c>
      <c r="E24" s="302"/>
    </row>
    <row r="25" spans="1:5" ht="15.75" customHeight="1" x14ac:dyDescent="0.3">
      <c r="C25" s="300">
        <v>188.36</v>
      </c>
      <c r="D25" s="303">
        <f t="shared" si="0"/>
        <v>9.8312740799788643E-4</v>
      </c>
      <c r="E25" s="302"/>
    </row>
    <row r="26" spans="1:5" ht="15.75" customHeight="1" x14ac:dyDescent="0.3">
      <c r="C26" s="300">
        <v>189.32</v>
      </c>
      <c r="D26" s="303">
        <f t="shared" si="0"/>
        <v>6.0847615251759359E-3</v>
      </c>
      <c r="E26" s="302"/>
    </row>
    <row r="27" spans="1:5" ht="15.75" customHeight="1" x14ac:dyDescent="0.3">
      <c r="C27" s="300">
        <v>186.85</v>
      </c>
      <c r="D27" s="303">
        <f t="shared" si="0"/>
        <v>-7.0413179221470281E-3</v>
      </c>
      <c r="E27" s="302"/>
    </row>
    <row r="28" spans="1:5" ht="15.75" customHeight="1" x14ac:dyDescent="0.3">
      <c r="C28" s="300">
        <v>186.35</v>
      </c>
      <c r="D28" s="303">
        <f t="shared" si="0"/>
        <v>-9.698419024843986E-3</v>
      </c>
      <c r="E28" s="302"/>
    </row>
    <row r="29" spans="1:5" ht="15.75" customHeight="1" x14ac:dyDescent="0.3">
      <c r="C29" s="300">
        <v>188.47</v>
      </c>
      <c r="D29" s="303">
        <f t="shared" si="0"/>
        <v>1.5676896505911384E-3</v>
      </c>
      <c r="E29" s="302"/>
    </row>
    <row r="30" spans="1:5" ht="15.75" customHeight="1" x14ac:dyDescent="0.3">
      <c r="C30" s="300">
        <v>181.85</v>
      </c>
      <c r="D30" s="303">
        <f t="shared" si="0"/>
        <v>-3.3612328949116602E-2</v>
      </c>
      <c r="E30" s="302"/>
    </row>
    <row r="31" spans="1:5" ht="15.75" customHeight="1" x14ac:dyDescent="0.3">
      <c r="C31" s="300">
        <v>182.88</v>
      </c>
      <c r="D31" s="303">
        <f t="shared" si="0"/>
        <v>-2.8138700677560864E-2</v>
      </c>
      <c r="E31" s="302"/>
    </row>
    <row r="32" spans="1:5" ht="15.75" customHeight="1" x14ac:dyDescent="0.3">
      <c r="C32" s="300">
        <v>190.42</v>
      </c>
      <c r="D32" s="303">
        <f t="shared" si="0"/>
        <v>1.1930383951109211E-2</v>
      </c>
      <c r="E32" s="302"/>
    </row>
    <row r="33" spans="1:7" ht="15.75" customHeight="1" x14ac:dyDescent="0.3">
      <c r="C33" s="300">
        <v>185.43</v>
      </c>
      <c r="D33" s="303">
        <f t="shared" si="0"/>
        <v>-1.4587485053806321E-2</v>
      </c>
      <c r="E33" s="302"/>
    </row>
    <row r="34" spans="1:7" ht="15.75" customHeight="1" x14ac:dyDescent="0.3">
      <c r="C34" s="300">
        <v>187.49</v>
      </c>
      <c r="D34" s="303">
        <f t="shared" si="0"/>
        <v>-3.6402285106948437E-3</v>
      </c>
      <c r="E34" s="302"/>
    </row>
    <row r="35" spans="1:7" ht="15.75" customHeight="1" x14ac:dyDescent="0.3">
      <c r="C35" s="300">
        <v>185.03</v>
      </c>
      <c r="D35" s="303">
        <f t="shared" si="0"/>
        <v>-1.6713165935963916E-2</v>
      </c>
      <c r="E35" s="302"/>
    </row>
    <row r="36" spans="1:7" ht="15.75" customHeight="1" x14ac:dyDescent="0.3">
      <c r="C36" s="300">
        <v>198.68</v>
      </c>
      <c r="D36" s="303">
        <f t="shared" si="0"/>
        <v>5.5825694167663052E-2</v>
      </c>
      <c r="E36" s="302"/>
    </row>
    <row r="37" spans="1:7" ht="15.75" customHeight="1" x14ac:dyDescent="0.3">
      <c r="C37" s="300">
        <v>188.03</v>
      </c>
      <c r="D37" s="303">
        <f t="shared" si="0"/>
        <v>-7.7055931978217208E-4</v>
      </c>
      <c r="E37" s="302"/>
    </row>
    <row r="38" spans="1:7" ht="15.75" customHeight="1" x14ac:dyDescent="0.3">
      <c r="C38" s="300">
        <v>187.81</v>
      </c>
      <c r="D38" s="303">
        <f t="shared" si="0"/>
        <v>-1.9396838049688273E-3</v>
      </c>
      <c r="E38" s="302"/>
    </row>
    <row r="39" spans="1:7" ht="15.75" customHeight="1" x14ac:dyDescent="0.3">
      <c r="C39" s="300">
        <v>186.12</v>
      </c>
      <c r="D39" s="303">
        <f t="shared" si="0"/>
        <v>-1.0920685532084532E-2</v>
      </c>
      <c r="E39" s="302"/>
    </row>
    <row r="40" spans="1:7" ht="15.75" customHeight="1" x14ac:dyDescent="0.3">
      <c r="C40" s="300">
        <v>190.84</v>
      </c>
      <c r="D40" s="303">
        <f t="shared" si="0"/>
        <v>1.4162348877374741E-2</v>
      </c>
      <c r="E40" s="302"/>
    </row>
    <row r="41" spans="1:7" ht="15.75" customHeight="1" x14ac:dyDescent="0.3">
      <c r="C41" s="300">
        <v>192.64</v>
      </c>
      <c r="D41" s="303">
        <f t="shared" si="0"/>
        <v>2.3727912847083699E-2</v>
      </c>
      <c r="E41" s="302"/>
    </row>
    <row r="42" spans="1:7" ht="15.75" customHeight="1" x14ac:dyDescent="0.3">
      <c r="C42" s="300">
        <v>186.89</v>
      </c>
      <c r="D42" s="303">
        <f t="shared" si="0"/>
        <v>-6.8287498339313132E-3</v>
      </c>
      <c r="E42" s="302"/>
    </row>
    <row r="43" spans="1:7" ht="16.5" customHeight="1" thickBot="1" x14ac:dyDescent="0.35">
      <c r="C43" s="304">
        <v>189.98</v>
      </c>
      <c r="D43" s="305">
        <f t="shared" si="0"/>
        <v>9.5921349807359009E-3</v>
      </c>
      <c r="E43" s="302"/>
    </row>
    <row r="44" spans="1:7" ht="16.5" customHeight="1" thickBot="1" x14ac:dyDescent="0.35">
      <c r="C44" s="306"/>
      <c r="D44" s="302"/>
      <c r="E44" s="307"/>
    </row>
    <row r="45" spans="1:7" ht="16.5" customHeight="1" thickBot="1" x14ac:dyDescent="0.35">
      <c r="B45" s="308" t="s">
        <v>39</v>
      </c>
      <c r="C45" s="309">
        <f>SUM(C24:C44)</f>
        <v>3763.5</v>
      </c>
      <c r="D45" s="310"/>
      <c r="E45" s="306"/>
    </row>
    <row r="46" spans="1:7" ht="17.25" customHeight="1" thickBot="1" x14ac:dyDescent="0.35">
      <c r="B46" s="308" t="s">
        <v>40</v>
      </c>
      <c r="C46" s="311">
        <f>AVERAGE(C24:C44)</f>
        <v>188.17500000000001</v>
      </c>
      <c r="E46" s="312"/>
    </row>
    <row r="47" spans="1:7" ht="17.25" customHeight="1" thickBot="1" x14ac:dyDescent="0.35">
      <c r="A47" s="289"/>
      <c r="B47" s="313"/>
      <c r="D47" s="314"/>
      <c r="E47" s="312"/>
    </row>
    <row r="48" spans="1:7" ht="33.75" customHeight="1" thickBot="1" x14ac:dyDescent="0.35">
      <c r="B48" s="315" t="s">
        <v>40</v>
      </c>
      <c r="C48" s="298" t="s">
        <v>41</v>
      </c>
      <c r="D48" s="316"/>
      <c r="G48" s="314"/>
    </row>
    <row r="49" spans="1:6" ht="17.25" customHeight="1" thickBot="1" x14ac:dyDescent="0.35">
      <c r="B49" s="317">
        <f>C46</f>
        <v>188.17500000000001</v>
      </c>
      <c r="C49" s="318">
        <f>-IF(C46&lt;=80,10%,IF(C46&lt;250,7.5%,5%))</f>
        <v>-7.4999999999999997E-2</v>
      </c>
      <c r="D49" s="319">
        <f>IF(C46&lt;=80,C46*0.9,IF(C46&lt;250,C46*0.925,C46*0.95))</f>
        <v>174.06187500000001</v>
      </c>
    </row>
    <row r="50" spans="1:6" ht="17.25" customHeight="1" thickBot="1" x14ac:dyDescent="0.35">
      <c r="B50" s="320"/>
      <c r="C50" s="321">
        <f>IF(C46&lt;=80, 10%, IF(C46&lt;250, 7.5%, 5%))</f>
        <v>7.4999999999999997E-2</v>
      </c>
      <c r="D50" s="319">
        <f>IF(C46&lt;=80, C46*1.1, IF(C46&lt;250, C46*1.075, C46*1.05))</f>
        <v>202.28812500000001</v>
      </c>
    </row>
    <row r="51" spans="1:6" ht="16.5" customHeight="1" thickBot="1" x14ac:dyDescent="0.35">
      <c r="A51" s="322"/>
      <c r="B51" s="323"/>
      <c r="C51" s="289"/>
      <c r="D51" s="324"/>
      <c r="E51" s="289"/>
      <c r="F51" s="294"/>
    </row>
    <row r="52" spans="1:6" ht="16.5" customHeight="1" x14ac:dyDescent="0.3">
      <c r="A52" s="289"/>
      <c r="B52" s="325" t="s">
        <v>23</v>
      </c>
      <c r="C52" s="325"/>
      <c r="D52" s="326" t="s">
        <v>24</v>
      </c>
      <c r="E52" s="327"/>
      <c r="F52" s="326" t="s">
        <v>25</v>
      </c>
    </row>
    <row r="53" spans="1:6" ht="34.5" customHeight="1" x14ac:dyDescent="0.3">
      <c r="A53" s="291" t="s">
        <v>26</v>
      </c>
      <c r="B53" s="328"/>
      <c r="C53" s="289"/>
      <c r="D53" s="328"/>
      <c r="E53" s="289"/>
      <c r="F53" s="328"/>
    </row>
    <row r="54" spans="1:6" ht="34.5" customHeight="1" x14ac:dyDescent="0.3">
      <c r="A54" s="291" t="s">
        <v>27</v>
      </c>
      <c r="B54" s="329"/>
      <c r="C54" s="330"/>
      <c r="D54" s="329"/>
      <c r="E54" s="289"/>
      <c r="F54" s="331"/>
    </row>
  </sheetData>
  <sheetProtection password="B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58" zoomScale="80" zoomScaleNormal="80" zoomScalePageLayoutView="41" workbookViewId="0">
      <selection activeCell="D74" sqref="D74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240" t="s">
        <v>42</v>
      </c>
      <c r="B1" s="240"/>
      <c r="C1" s="240"/>
      <c r="D1" s="240"/>
      <c r="E1" s="240"/>
      <c r="F1" s="240"/>
      <c r="G1" s="240"/>
      <c r="H1" s="240"/>
      <c r="I1" s="240"/>
    </row>
    <row r="2" spans="1:9" ht="18.75" customHeight="1" x14ac:dyDescent="0.3">
      <c r="A2" s="240"/>
      <c r="B2" s="240"/>
      <c r="C2" s="240"/>
      <c r="D2" s="240"/>
      <c r="E2" s="240"/>
      <c r="F2" s="240"/>
      <c r="G2" s="240"/>
      <c r="H2" s="240"/>
      <c r="I2" s="240"/>
    </row>
    <row r="3" spans="1:9" ht="18.75" customHeight="1" x14ac:dyDescent="0.3">
      <c r="A3" s="240"/>
      <c r="B3" s="240"/>
      <c r="C3" s="240"/>
      <c r="D3" s="240"/>
      <c r="E3" s="240"/>
      <c r="F3" s="240"/>
      <c r="G3" s="240"/>
      <c r="H3" s="240"/>
      <c r="I3" s="240"/>
    </row>
    <row r="4" spans="1:9" ht="18.75" customHeight="1" x14ac:dyDescent="0.3">
      <c r="A4" s="240"/>
      <c r="B4" s="240"/>
      <c r="C4" s="240"/>
      <c r="D4" s="240"/>
      <c r="E4" s="240"/>
      <c r="F4" s="240"/>
      <c r="G4" s="240"/>
      <c r="H4" s="240"/>
      <c r="I4" s="240"/>
    </row>
    <row r="5" spans="1:9" ht="18.75" customHeight="1" x14ac:dyDescent="0.3">
      <c r="A5" s="240"/>
      <c r="B5" s="240"/>
      <c r="C5" s="240"/>
      <c r="D5" s="240"/>
      <c r="E5" s="240"/>
      <c r="F5" s="240"/>
      <c r="G5" s="240"/>
      <c r="H5" s="240"/>
      <c r="I5" s="240"/>
    </row>
    <row r="6" spans="1:9" ht="18.75" customHeight="1" x14ac:dyDescent="0.3">
      <c r="A6" s="240"/>
      <c r="B6" s="240"/>
      <c r="C6" s="240"/>
      <c r="D6" s="240"/>
      <c r="E6" s="240"/>
      <c r="F6" s="240"/>
      <c r="G6" s="240"/>
      <c r="H6" s="240"/>
      <c r="I6" s="240"/>
    </row>
    <row r="7" spans="1:9" ht="18.75" customHeight="1" x14ac:dyDescent="0.3">
      <c r="A7" s="240"/>
      <c r="B7" s="240"/>
      <c r="C7" s="240"/>
      <c r="D7" s="240"/>
      <c r="E7" s="240"/>
      <c r="F7" s="240"/>
      <c r="G7" s="240"/>
      <c r="H7" s="240"/>
      <c r="I7" s="240"/>
    </row>
    <row r="8" spans="1:9" x14ac:dyDescent="0.3">
      <c r="A8" s="241" t="s">
        <v>43</v>
      </c>
      <c r="B8" s="241"/>
      <c r="C8" s="241"/>
      <c r="D8" s="241"/>
      <c r="E8" s="241"/>
      <c r="F8" s="241"/>
      <c r="G8" s="241"/>
      <c r="H8" s="241"/>
      <c r="I8" s="241"/>
    </row>
    <row r="9" spans="1:9" x14ac:dyDescent="0.3">
      <c r="A9" s="241"/>
      <c r="B9" s="241"/>
      <c r="C9" s="241"/>
      <c r="D9" s="241"/>
      <c r="E9" s="241"/>
      <c r="F9" s="241"/>
      <c r="G9" s="241"/>
      <c r="H9" s="241"/>
      <c r="I9" s="241"/>
    </row>
    <row r="10" spans="1:9" x14ac:dyDescent="0.3">
      <c r="A10" s="241"/>
      <c r="B10" s="241"/>
      <c r="C10" s="241"/>
      <c r="D10" s="241"/>
      <c r="E10" s="241"/>
      <c r="F10" s="241"/>
      <c r="G10" s="241"/>
      <c r="H10" s="241"/>
      <c r="I10" s="241"/>
    </row>
    <row r="11" spans="1:9" x14ac:dyDescent="0.3">
      <c r="A11" s="241"/>
      <c r="B11" s="241"/>
      <c r="C11" s="241"/>
      <c r="D11" s="241"/>
      <c r="E11" s="241"/>
      <c r="F11" s="241"/>
      <c r="G11" s="241"/>
      <c r="H11" s="241"/>
      <c r="I11" s="241"/>
    </row>
    <row r="12" spans="1:9" x14ac:dyDescent="0.3">
      <c r="A12" s="241"/>
      <c r="B12" s="241"/>
      <c r="C12" s="241"/>
      <c r="D12" s="241"/>
      <c r="E12" s="241"/>
      <c r="F12" s="241"/>
      <c r="G12" s="241"/>
      <c r="H12" s="241"/>
      <c r="I12" s="241"/>
    </row>
    <row r="13" spans="1:9" x14ac:dyDescent="0.3">
      <c r="A13" s="241"/>
      <c r="B13" s="241"/>
      <c r="C13" s="241"/>
      <c r="D13" s="241"/>
      <c r="E13" s="241"/>
      <c r="F13" s="241"/>
      <c r="G13" s="241"/>
      <c r="H13" s="241"/>
      <c r="I13" s="241"/>
    </row>
    <row r="14" spans="1:9" x14ac:dyDescent="0.3">
      <c r="A14" s="241"/>
      <c r="B14" s="241"/>
      <c r="C14" s="241"/>
      <c r="D14" s="241"/>
      <c r="E14" s="241"/>
      <c r="F14" s="241"/>
      <c r="G14" s="241"/>
      <c r="H14" s="241"/>
      <c r="I14" s="241"/>
    </row>
    <row r="15" spans="1:9" ht="19.5" customHeight="1" x14ac:dyDescent="0.35">
      <c r="A15" s="52"/>
    </row>
    <row r="16" spans="1:9" ht="19.5" customHeight="1" x14ac:dyDescent="0.35">
      <c r="A16" s="273" t="s">
        <v>28</v>
      </c>
      <c r="B16" s="274"/>
      <c r="C16" s="274"/>
      <c r="D16" s="274"/>
      <c r="E16" s="274"/>
      <c r="F16" s="274"/>
      <c r="G16" s="274"/>
      <c r="H16" s="275"/>
    </row>
    <row r="17" spans="1:14" ht="20.25" customHeight="1" x14ac:dyDescent="0.3">
      <c r="A17" s="276" t="s">
        <v>44</v>
      </c>
      <c r="B17" s="276"/>
      <c r="C17" s="276"/>
      <c r="D17" s="276"/>
      <c r="E17" s="276"/>
      <c r="F17" s="276"/>
      <c r="G17" s="276"/>
      <c r="H17" s="276"/>
    </row>
    <row r="18" spans="1:14" ht="26.25" customHeight="1" x14ac:dyDescent="0.5">
      <c r="A18" s="54" t="s">
        <v>30</v>
      </c>
      <c r="B18" s="272" t="s">
        <v>133</v>
      </c>
      <c r="C18" s="272"/>
      <c r="D18" s="197"/>
      <c r="E18" s="55"/>
      <c r="F18" s="56"/>
      <c r="G18" s="56"/>
      <c r="H18" s="56"/>
    </row>
    <row r="19" spans="1:14" ht="26.25" customHeight="1" x14ac:dyDescent="0.5">
      <c r="A19" s="54" t="s">
        <v>31</v>
      </c>
      <c r="B19" s="57" t="s">
        <v>132</v>
      </c>
      <c r="C19" s="201">
        <v>1</v>
      </c>
      <c r="D19" s="56"/>
      <c r="E19" s="56"/>
      <c r="F19" s="56"/>
      <c r="G19" s="56"/>
      <c r="H19" s="56"/>
    </row>
    <row r="20" spans="1:14" ht="26.25" customHeight="1" x14ac:dyDescent="0.5">
      <c r="A20" s="54" t="s">
        <v>32</v>
      </c>
      <c r="B20" s="277" t="s">
        <v>7</v>
      </c>
      <c r="C20" s="277"/>
      <c r="D20" s="56"/>
      <c r="E20" s="56"/>
      <c r="F20" s="56"/>
      <c r="G20" s="56"/>
      <c r="H20" s="56"/>
    </row>
    <row r="21" spans="1:14" ht="26.25" customHeight="1" x14ac:dyDescent="0.5">
      <c r="A21" s="54" t="s">
        <v>33</v>
      </c>
      <c r="B21" s="277" t="s">
        <v>134</v>
      </c>
      <c r="C21" s="277"/>
      <c r="D21" s="277"/>
      <c r="E21" s="277"/>
      <c r="F21" s="277"/>
      <c r="G21" s="277"/>
      <c r="H21" s="277"/>
      <c r="I21" s="58"/>
    </row>
    <row r="22" spans="1:14" ht="26.25" customHeight="1" x14ac:dyDescent="0.5">
      <c r="A22" s="54" t="s">
        <v>34</v>
      </c>
      <c r="B22" s="59" t="s">
        <v>9</v>
      </c>
      <c r="C22" s="56"/>
      <c r="D22" s="56"/>
      <c r="E22" s="56"/>
      <c r="F22" s="56"/>
      <c r="G22" s="56"/>
      <c r="H22" s="56"/>
    </row>
    <row r="23" spans="1:14" ht="26.25" customHeight="1" x14ac:dyDescent="0.5">
      <c r="A23" s="54" t="s">
        <v>35</v>
      </c>
      <c r="B23" s="59"/>
      <c r="C23" s="56"/>
      <c r="D23" s="56"/>
      <c r="E23" s="56"/>
      <c r="F23" s="56"/>
      <c r="G23" s="56"/>
      <c r="H23" s="56"/>
    </row>
    <row r="24" spans="1:14" ht="18" x14ac:dyDescent="0.35">
      <c r="A24" s="54"/>
      <c r="B24" s="60"/>
    </row>
    <row r="25" spans="1:14" ht="18" x14ac:dyDescent="0.35">
      <c r="A25" s="61" t="s">
        <v>1</v>
      </c>
      <c r="B25" s="60"/>
    </row>
    <row r="26" spans="1:14" ht="26.25" customHeight="1" x14ac:dyDescent="0.45">
      <c r="A26" s="62" t="s">
        <v>4</v>
      </c>
      <c r="B26" s="272" t="s">
        <v>127</v>
      </c>
      <c r="C26" s="272"/>
    </row>
    <row r="27" spans="1:14" ht="26.25" customHeight="1" x14ac:dyDescent="0.5">
      <c r="A27" s="63" t="s">
        <v>45</v>
      </c>
      <c r="B27" s="278" t="s">
        <v>131</v>
      </c>
      <c r="C27" s="278"/>
    </row>
    <row r="28" spans="1:14" ht="27" customHeight="1" x14ac:dyDescent="0.45">
      <c r="A28" s="63" t="s">
        <v>5</v>
      </c>
      <c r="B28" s="64">
        <v>100.33</v>
      </c>
    </row>
    <row r="29" spans="1:14" s="14" customFormat="1" ht="27" customHeight="1" x14ac:dyDescent="0.5">
      <c r="A29" s="63" t="s">
        <v>46</v>
      </c>
      <c r="B29" s="65">
        <v>0</v>
      </c>
      <c r="C29" s="248" t="s">
        <v>47</v>
      </c>
      <c r="D29" s="249"/>
      <c r="E29" s="249"/>
      <c r="F29" s="249"/>
      <c r="G29" s="250"/>
      <c r="I29" s="66"/>
      <c r="J29" s="66"/>
      <c r="K29" s="66"/>
      <c r="L29" s="66"/>
    </row>
    <row r="30" spans="1:14" s="14" customFormat="1" ht="19.5" customHeight="1" x14ac:dyDescent="0.35">
      <c r="A30" s="63" t="s">
        <v>48</v>
      </c>
      <c r="B30" s="67">
        <f>B28-B29</f>
        <v>100.33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5">
      <c r="A31" s="63" t="s">
        <v>49</v>
      </c>
      <c r="B31" s="70">
        <v>1</v>
      </c>
      <c r="C31" s="251" t="s">
        <v>50</v>
      </c>
      <c r="D31" s="252"/>
      <c r="E31" s="252"/>
      <c r="F31" s="252"/>
      <c r="G31" s="252"/>
      <c r="H31" s="253"/>
      <c r="I31" s="66"/>
      <c r="J31" s="66"/>
      <c r="K31" s="66"/>
      <c r="L31" s="66"/>
    </row>
    <row r="32" spans="1:14" s="14" customFormat="1" ht="27" customHeight="1" x14ac:dyDescent="0.45">
      <c r="A32" s="63" t="s">
        <v>51</v>
      </c>
      <c r="B32" s="70">
        <v>1</v>
      </c>
      <c r="C32" s="251" t="s">
        <v>52</v>
      </c>
      <c r="D32" s="252"/>
      <c r="E32" s="252"/>
      <c r="F32" s="252"/>
      <c r="G32" s="252"/>
      <c r="H32" s="253"/>
      <c r="I32" s="66"/>
      <c r="J32" s="66"/>
      <c r="K32" s="66"/>
      <c r="L32" s="71"/>
      <c r="M32" s="71"/>
      <c r="N32" s="72"/>
    </row>
    <row r="33" spans="1:14" s="14" customFormat="1" ht="17.25" customHeight="1" x14ac:dyDescent="0.35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" x14ac:dyDescent="0.35">
      <c r="A34" s="63" t="s">
        <v>53</v>
      </c>
      <c r="B34" s="75">
        <f>B31/B32</f>
        <v>1</v>
      </c>
      <c r="C34" s="53" t="s">
        <v>54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5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5">
      <c r="A36" s="76" t="s">
        <v>55</v>
      </c>
      <c r="B36" s="77">
        <v>50</v>
      </c>
      <c r="C36" s="53"/>
      <c r="D36" s="254" t="s">
        <v>56</v>
      </c>
      <c r="E36" s="279"/>
      <c r="F36" s="254" t="s">
        <v>57</v>
      </c>
      <c r="G36" s="255"/>
      <c r="J36" s="66"/>
      <c r="K36" s="66"/>
      <c r="L36" s="71"/>
      <c r="M36" s="71"/>
      <c r="N36" s="72"/>
    </row>
    <row r="37" spans="1:14" s="14" customFormat="1" ht="27" customHeight="1" x14ac:dyDescent="0.45">
      <c r="A37" s="78" t="s">
        <v>58</v>
      </c>
      <c r="B37" s="79">
        <v>1</v>
      </c>
      <c r="C37" s="80" t="s">
        <v>59</v>
      </c>
      <c r="D37" s="81" t="s">
        <v>60</v>
      </c>
      <c r="E37" s="82" t="s">
        <v>61</v>
      </c>
      <c r="F37" s="81" t="s">
        <v>60</v>
      </c>
      <c r="G37" s="83" t="s">
        <v>61</v>
      </c>
      <c r="I37" s="84" t="s">
        <v>62</v>
      </c>
      <c r="J37" s="66"/>
      <c r="K37" s="66"/>
      <c r="L37" s="71"/>
      <c r="M37" s="71"/>
      <c r="N37" s="72"/>
    </row>
    <row r="38" spans="1:14" s="14" customFormat="1" ht="26.25" customHeight="1" x14ac:dyDescent="0.45">
      <c r="A38" s="78" t="s">
        <v>63</v>
      </c>
      <c r="B38" s="79">
        <v>1</v>
      </c>
      <c r="C38" s="85">
        <v>1</v>
      </c>
      <c r="D38" s="86">
        <v>63567499</v>
      </c>
      <c r="E38" s="87">
        <f>IF(ISBLANK(D38),"-",$D$48/$D$45*D38)</f>
        <v>55516684.535774544</v>
      </c>
      <c r="F38" s="86">
        <v>54842027</v>
      </c>
      <c r="G38" s="88">
        <f>IF(ISBLANK(F38),"-",$D$48/$F$45*F38)</f>
        <v>54764326.688739941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5">
      <c r="A39" s="78" t="s">
        <v>64</v>
      </c>
      <c r="B39" s="79">
        <v>1</v>
      </c>
      <c r="C39" s="90">
        <v>2</v>
      </c>
      <c r="D39" s="91">
        <v>63337199</v>
      </c>
      <c r="E39" s="92">
        <f>IF(ISBLANK(D39),"-",$D$48/$D$45*D39)</f>
        <v>55315551.997138895</v>
      </c>
      <c r="F39" s="91">
        <v>55066303</v>
      </c>
      <c r="G39" s="93">
        <f>IF(ISBLANK(F39),"-",$D$48/$F$45*F39)</f>
        <v>54988284.933982112</v>
      </c>
      <c r="I39" s="256">
        <f>ABS((F43/D43*D42)-F42)/D42</f>
        <v>9.2038847419256709E-3</v>
      </c>
      <c r="J39" s="66"/>
      <c r="K39" s="66"/>
      <c r="L39" s="71"/>
      <c r="M39" s="71"/>
      <c r="N39" s="72"/>
    </row>
    <row r="40" spans="1:14" ht="26.25" customHeight="1" x14ac:dyDescent="0.45">
      <c r="A40" s="78" t="s">
        <v>65</v>
      </c>
      <c r="B40" s="79">
        <v>1</v>
      </c>
      <c r="C40" s="90">
        <v>3</v>
      </c>
      <c r="D40" s="91">
        <v>63537984</v>
      </c>
      <c r="E40" s="92">
        <f>IF(ISBLANK(D40),"-",$D$48/$D$45*D40)</f>
        <v>55490907.60621383</v>
      </c>
      <c r="F40" s="91">
        <v>54897983</v>
      </c>
      <c r="G40" s="93">
        <f>IF(ISBLANK(F40),"-",$D$48/$F$45*F40)</f>
        <v>54820203.410149142</v>
      </c>
      <c r="I40" s="256"/>
      <c r="L40" s="71"/>
      <c r="M40" s="71"/>
      <c r="N40" s="94"/>
    </row>
    <row r="41" spans="1:14" ht="27" customHeight="1" x14ac:dyDescent="0.45">
      <c r="A41" s="78" t="s">
        <v>66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5">
      <c r="A42" s="78" t="s">
        <v>67</v>
      </c>
      <c r="B42" s="79">
        <v>1</v>
      </c>
      <c r="C42" s="100" t="s">
        <v>68</v>
      </c>
      <c r="D42" s="101">
        <f>AVERAGE(D38:D41)</f>
        <v>63480894</v>
      </c>
      <c r="E42" s="102">
        <f>AVERAGE(E38:E41)</f>
        <v>55441048.046375759</v>
      </c>
      <c r="F42" s="101">
        <f>AVERAGE(F38:F41)</f>
        <v>54935437.666666664</v>
      </c>
      <c r="G42" s="103">
        <f>AVERAGE(G38:G41)</f>
        <v>54857605.010957062</v>
      </c>
      <c r="H42" s="104"/>
    </row>
    <row r="43" spans="1:14" ht="26.25" customHeight="1" x14ac:dyDescent="0.45">
      <c r="A43" s="78" t="s">
        <v>69</v>
      </c>
      <c r="B43" s="79">
        <v>1</v>
      </c>
      <c r="C43" s="105" t="s">
        <v>70</v>
      </c>
      <c r="D43" s="106">
        <v>18.260000000000002</v>
      </c>
      <c r="E43" s="94"/>
      <c r="F43" s="106">
        <v>15.97</v>
      </c>
      <c r="H43" s="104"/>
    </row>
    <row r="44" spans="1:14" ht="26.25" customHeight="1" x14ac:dyDescent="0.45">
      <c r="A44" s="78" t="s">
        <v>71</v>
      </c>
      <c r="B44" s="79">
        <v>1</v>
      </c>
      <c r="C44" s="107" t="s">
        <v>72</v>
      </c>
      <c r="D44" s="108">
        <f>D43*$B$34</f>
        <v>18.260000000000002</v>
      </c>
      <c r="E44" s="109"/>
      <c r="F44" s="108">
        <f>F43*$B$34</f>
        <v>15.97</v>
      </c>
      <c r="H44" s="104"/>
    </row>
    <row r="45" spans="1:14" ht="19.5" customHeight="1" x14ac:dyDescent="0.35">
      <c r="A45" s="78" t="s">
        <v>73</v>
      </c>
      <c r="B45" s="110">
        <f>(B44/B43)*(B42/B41)*(B40/B39)*(B38/B37)*B36</f>
        <v>50</v>
      </c>
      <c r="C45" s="107" t="s">
        <v>74</v>
      </c>
      <c r="D45" s="111">
        <f>D44*$B$30/100</f>
        <v>18.320258000000003</v>
      </c>
      <c r="E45" s="112"/>
      <c r="F45" s="111">
        <f>F44*$B$30/100</f>
        <v>16.022700999999998</v>
      </c>
      <c r="H45" s="104"/>
    </row>
    <row r="46" spans="1:14" ht="19.5" customHeight="1" x14ac:dyDescent="0.35">
      <c r="A46" s="242" t="s">
        <v>75</v>
      </c>
      <c r="B46" s="243"/>
      <c r="C46" s="107" t="s">
        <v>76</v>
      </c>
      <c r="D46" s="113">
        <f>D45/$B$45</f>
        <v>0.36640516000000006</v>
      </c>
      <c r="E46" s="114"/>
      <c r="F46" s="115">
        <f>F45/$B$45</f>
        <v>0.32045401999999995</v>
      </c>
      <c r="H46" s="104"/>
    </row>
    <row r="47" spans="1:14" ht="27" customHeight="1" x14ac:dyDescent="0.45">
      <c r="A47" s="244"/>
      <c r="B47" s="245"/>
      <c r="C47" s="116" t="s">
        <v>77</v>
      </c>
      <c r="D47" s="117">
        <v>0.32</v>
      </c>
      <c r="E47" s="118"/>
      <c r="F47" s="114"/>
      <c r="H47" s="104"/>
    </row>
    <row r="48" spans="1:14" ht="18" x14ac:dyDescent="0.35">
      <c r="C48" s="119" t="s">
        <v>78</v>
      </c>
      <c r="D48" s="111">
        <f>D47*$B$45</f>
        <v>16</v>
      </c>
      <c r="F48" s="120"/>
      <c r="H48" s="104"/>
    </row>
    <row r="49" spans="1:12" ht="19.5" customHeight="1" x14ac:dyDescent="0.35">
      <c r="C49" s="121" t="s">
        <v>79</v>
      </c>
      <c r="D49" s="122">
        <f>D48/B34</f>
        <v>16</v>
      </c>
      <c r="F49" s="120"/>
      <c r="H49" s="104"/>
    </row>
    <row r="50" spans="1:12" ht="18" x14ac:dyDescent="0.35">
      <c r="C50" s="76" t="s">
        <v>80</v>
      </c>
      <c r="D50" s="123">
        <f>AVERAGE(E38:E41,G38:G41)</f>
        <v>55149326.528666414</v>
      </c>
      <c r="F50" s="124"/>
      <c r="H50" s="104"/>
    </row>
    <row r="51" spans="1:12" ht="18" x14ac:dyDescent="0.35">
      <c r="C51" s="78" t="s">
        <v>81</v>
      </c>
      <c r="D51" s="125">
        <f>STDEV(E38:E41,G38:G41)/D50</f>
        <v>6.0777542183189266E-3</v>
      </c>
      <c r="F51" s="124"/>
      <c r="H51" s="104"/>
    </row>
    <row r="52" spans="1:12" ht="19.5" customHeight="1" x14ac:dyDescent="0.35">
      <c r="C52" s="126" t="s">
        <v>17</v>
      </c>
      <c r="D52" s="127">
        <f>COUNT(E38:E41,G38:G41)</f>
        <v>6</v>
      </c>
      <c r="F52" s="124"/>
    </row>
    <row r="54" spans="1:12" ht="18" x14ac:dyDescent="0.35">
      <c r="A54" s="128" t="s">
        <v>1</v>
      </c>
      <c r="B54" s="129" t="s">
        <v>82</v>
      </c>
    </row>
    <row r="55" spans="1:12" ht="18" x14ac:dyDescent="0.35">
      <c r="A55" s="53" t="s">
        <v>83</v>
      </c>
      <c r="B55" s="130" t="str">
        <f>B21</f>
        <v>Each tablet contains: Isoniazid B.P. 100 mg.</v>
      </c>
    </row>
    <row r="56" spans="1:12" ht="26.25" customHeight="1" x14ac:dyDescent="0.45">
      <c r="A56" s="131" t="s">
        <v>84</v>
      </c>
      <c r="B56" s="132">
        <v>100</v>
      </c>
      <c r="C56" s="53" t="str">
        <f>B20</f>
        <v>Isoniazid BP</v>
      </c>
      <c r="H56" s="133"/>
    </row>
    <row r="57" spans="1:12" ht="18" x14ac:dyDescent="0.35">
      <c r="A57" s="130" t="s">
        <v>85</v>
      </c>
      <c r="B57" s="198">
        <f>Uniformity!C46</f>
        <v>188.17500000000001</v>
      </c>
      <c r="H57" s="133"/>
      <c r="J57" s="172"/>
      <c r="K57" s="172"/>
    </row>
    <row r="58" spans="1:12" ht="19.5" customHeight="1" x14ac:dyDescent="0.35">
      <c r="H58" s="133"/>
      <c r="J58" s="172"/>
      <c r="K58" s="172"/>
    </row>
    <row r="59" spans="1:12" s="14" customFormat="1" ht="27" customHeight="1" x14ac:dyDescent="0.45">
      <c r="A59" s="76" t="s">
        <v>86</v>
      </c>
      <c r="B59" s="77">
        <v>100</v>
      </c>
      <c r="C59" s="53"/>
      <c r="D59" s="134" t="s">
        <v>87</v>
      </c>
      <c r="E59" s="135" t="s">
        <v>59</v>
      </c>
      <c r="F59" s="135" t="s">
        <v>60</v>
      </c>
      <c r="G59" s="135" t="s">
        <v>88</v>
      </c>
      <c r="H59" s="80" t="s">
        <v>89</v>
      </c>
      <c r="J59" s="172"/>
      <c r="K59" s="172"/>
      <c r="L59" s="66"/>
    </row>
    <row r="60" spans="1:12" s="14" customFormat="1" ht="26.25" customHeight="1" x14ac:dyDescent="0.45">
      <c r="A60" s="78" t="s">
        <v>90</v>
      </c>
      <c r="B60" s="79">
        <v>1</v>
      </c>
      <c r="C60" s="259" t="s">
        <v>91</v>
      </c>
      <c r="D60" s="262">
        <v>64.510000000000005</v>
      </c>
      <c r="E60" s="136">
        <v>1</v>
      </c>
      <c r="F60" s="137">
        <v>56884356</v>
      </c>
      <c r="G60" s="333">
        <f>IF(ISBLANK(F60),"-",(F60/$D$50*$D$47*$B$68)*($B$57/$D$60))</f>
        <v>96.280313017036946</v>
      </c>
      <c r="H60" s="211">
        <f t="shared" ref="H60:H71" si="0">IF(ISBLANK(F60),"-",(G60/$B$56)*100)</f>
        <v>96.280313017036946</v>
      </c>
      <c r="J60" s="172"/>
      <c r="K60" s="172"/>
      <c r="L60" s="66"/>
    </row>
    <row r="61" spans="1:12" s="14" customFormat="1" ht="26.25" customHeight="1" x14ac:dyDescent="0.45">
      <c r="A61" s="78" t="s">
        <v>92</v>
      </c>
      <c r="B61" s="79">
        <v>1</v>
      </c>
      <c r="C61" s="260"/>
      <c r="D61" s="263"/>
      <c r="E61" s="138">
        <v>2</v>
      </c>
      <c r="F61" s="91">
        <v>56735399</v>
      </c>
      <c r="G61" s="334">
        <f>IF(ISBLANK(F61),"-",(F61/$D$50*$D$47*$B$68)*($B$57/$D$60))</f>
        <v>96.028194023440903</v>
      </c>
      <c r="H61" s="212">
        <f t="shared" si="0"/>
        <v>96.028194023440903</v>
      </c>
      <c r="J61" s="172"/>
      <c r="K61" s="172"/>
      <c r="L61" s="66"/>
    </row>
    <row r="62" spans="1:12" s="14" customFormat="1" ht="26.25" customHeight="1" x14ac:dyDescent="0.45">
      <c r="A62" s="78" t="s">
        <v>93</v>
      </c>
      <c r="B62" s="79">
        <v>1</v>
      </c>
      <c r="C62" s="260"/>
      <c r="D62" s="263"/>
      <c r="E62" s="138">
        <v>3</v>
      </c>
      <c r="F62" s="139">
        <v>56970898</v>
      </c>
      <c r="G62" s="334">
        <f>IF(ISBLANK(F62),"-",(F62/$D$50*$D$47*$B$68)*($B$57/$D$60))</f>
        <v>96.426790738418205</v>
      </c>
      <c r="H62" s="212">
        <f t="shared" si="0"/>
        <v>96.426790738418205</v>
      </c>
      <c r="J62" s="172"/>
      <c r="K62" s="172"/>
      <c r="L62" s="66"/>
    </row>
    <row r="63" spans="1:12" ht="27" customHeight="1" x14ac:dyDescent="0.45">
      <c r="A63" s="78" t="s">
        <v>94</v>
      </c>
      <c r="B63" s="79">
        <v>1</v>
      </c>
      <c r="C63" s="269"/>
      <c r="D63" s="264"/>
      <c r="E63" s="140">
        <v>4</v>
      </c>
      <c r="F63" s="141"/>
      <c r="G63" s="334" t="str">
        <f>IF(ISBLANK(F63),"-",(F63/$D$50*$D$47*$B$68)*($B$57/$D$60))</f>
        <v>-</v>
      </c>
      <c r="H63" s="212" t="str">
        <f t="shared" si="0"/>
        <v>-</v>
      </c>
      <c r="J63" s="172"/>
      <c r="K63" s="172"/>
    </row>
    <row r="64" spans="1:12" ht="26.25" customHeight="1" x14ac:dyDescent="0.45">
      <c r="A64" s="78" t="s">
        <v>95</v>
      </c>
      <c r="B64" s="79">
        <v>1</v>
      </c>
      <c r="C64" s="259" t="s">
        <v>96</v>
      </c>
      <c r="D64" s="262">
        <v>61.79</v>
      </c>
      <c r="E64" s="136">
        <v>1</v>
      </c>
      <c r="F64" s="137">
        <v>54859927</v>
      </c>
      <c r="G64" s="333">
        <f>IF(ISBLANK(F64),"-",(F64/$D$50*$D$47*$B$68)*($B$57/$D$64))</f>
        <v>96.941273323295135</v>
      </c>
      <c r="H64" s="211">
        <f t="shared" si="0"/>
        <v>96.941273323295135</v>
      </c>
    </row>
    <row r="65" spans="1:8" ht="26.25" customHeight="1" x14ac:dyDescent="0.45">
      <c r="A65" s="78" t="s">
        <v>97</v>
      </c>
      <c r="B65" s="79">
        <v>1</v>
      </c>
      <c r="C65" s="260"/>
      <c r="D65" s="263"/>
      <c r="E65" s="138">
        <v>2</v>
      </c>
      <c r="F65" s="91">
        <v>54922521</v>
      </c>
      <c r="G65" s="334">
        <f>IF(ISBLANK(F65),"-",(F65/$D$50*$D$47*$B$68)*($B$57/$D$64))</f>
        <v>97.051881236834632</v>
      </c>
      <c r="H65" s="212">
        <f t="shared" si="0"/>
        <v>97.051881236834632</v>
      </c>
    </row>
    <row r="66" spans="1:8" ht="26.25" customHeight="1" x14ac:dyDescent="0.45">
      <c r="A66" s="78" t="s">
        <v>98</v>
      </c>
      <c r="B66" s="79">
        <v>1</v>
      </c>
      <c r="C66" s="260"/>
      <c r="D66" s="263"/>
      <c r="E66" s="138">
        <v>3</v>
      </c>
      <c r="F66" s="91">
        <v>54872697</v>
      </c>
      <c r="G66" s="334">
        <f>IF(ISBLANK(F66),"-",(F66/$D$50*$D$47*$B$68)*($B$57/$D$64))</f>
        <v>96.963838793722005</v>
      </c>
      <c r="H66" s="212">
        <f t="shared" si="0"/>
        <v>96.963838793722005</v>
      </c>
    </row>
    <row r="67" spans="1:8" ht="27" customHeight="1" x14ac:dyDescent="0.45">
      <c r="A67" s="78" t="s">
        <v>99</v>
      </c>
      <c r="B67" s="79">
        <v>1</v>
      </c>
      <c r="C67" s="269"/>
      <c r="D67" s="264"/>
      <c r="E67" s="140">
        <v>4</v>
      </c>
      <c r="F67" s="141"/>
      <c r="G67" s="335" t="str">
        <f>IF(ISBLANK(F67),"-",(F67/$D$50*$D$47*$B$68)*($B$57/$D$64))</f>
        <v>-</v>
      </c>
      <c r="H67" s="213" t="str">
        <f t="shared" si="0"/>
        <v>-</v>
      </c>
    </row>
    <row r="68" spans="1:8" ht="26.25" customHeight="1" x14ac:dyDescent="0.5">
      <c r="A68" s="78" t="s">
        <v>100</v>
      </c>
      <c r="B68" s="142">
        <f>(B67/B66)*(B65/B64)*(B63/B62)*(B61/B60)*B59</f>
        <v>100</v>
      </c>
      <c r="C68" s="259" t="s">
        <v>101</v>
      </c>
      <c r="D68" s="262">
        <v>62.36</v>
      </c>
      <c r="E68" s="136">
        <v>1</v>
      </c>
      <c r="F68" s="137">
        <v>56048463</v>
      </c>
      <c r="G68" s="333">
        <f>IF(ISBLANK(F68),"-",(F68/$D$50*$D$47*$B$68)*($B$57/$D$68))</f>
        <v>98.136212072294967</v>
      </c>
      <c r="H68" s="212">
        <f t="shared" si="0"/>
        <v>98.136212072294967</v>
      </c>
    </row>
    <row r="69" spans="1:8" ht="27" customHeight="1" x14ac:dyDescent="0.5">
      <c r="A69" s="126" t="s">
        <v>102</v>
      </c>
      <c r="B69" s="143">
        <f>(D47*B68)/B56*B57</f>
        <v>60.216000000000008</v>
      </c>
      <c r="C69" s="260"/>
      <c r="D69" s="263"/>
      <c r="E69" s="138">
        <v>2</v>
      </c>
      <c r="F69" s="91">
        <v>56266966</v>
      </c>
      <c r="G69" s="334">
        <f>IF(ISBLANK(F69),"-",(F69/$D$50*$D$47*$B$68)*($B$57/$D$68))</f>
        <v>98.518792710526441</v>
      </c>
      <c r="H69" s="212">
        <f t="shared" si="0"/>
        <v>98.518792710526441</v>
      </c>
    </row>
    <row r="70" spans="1:8" ht="26.25" customHeight="1" x14ac:dyDescent="0.45">
      <c r="A70" s="265" t="s">
        <v>75</v>
      </c>
      <c r="B70" s="266"/>
      <c r="C70" s="260"/>
      <c r="D70" s="263"/>
      <c r="E70" s="138">
        <v>3</v>
      </c>
      <c r="F70" s="91">
        <v>56332037</v>
      </c>
      <c r="G70" s="334">
        <f>IF(ISBLANK(F70),"-",(F70/$D$50*$D$47*$B$68)*($B$57/$D$68))</f>
        <v>98.6327266368815</v>
      </c>
      <c r="H70" s="212">
        <f t="shared" si="0"/>
        <v>98.6327266368815</v>
      </c>
    </row>
    <row r="71" spans="1:8" ht="27" customHeight="1" x14ac:dyDescent="0.45">
      <c r="A71" s="267"/>
      <c r="B71" s="268"/>
      <c r="C71" s="261"/>
      <c r="D71" s="264"/>
      <c r="E71" s="140">
        <v>4</v>
      </c>
      <c r="F71" s="141"/>
      <c r="G71" s="335" t="str">
        <f>IF(ISBLANK(F71),"-",(F71/$D$50*$D$47*$B$68)*($B$57/$D$68))</f>
        <v>-</v>
      </c>
      <c r="H71" s="213" t="str">
        <f t="shared" si="0"/>
        <v>-</v>
      </c>
    </row>
    <row r="72" spans="1:8" ht="26.25" customHeight="1" x14ac:dyDescent="0.45">
      <c r="A72" s="144"/>
      <c r="B72" s="144"/>
      <c r="C72" s="144"/>
      <c r="D72" s="144"/>
      <c r="E72" s="144"/>
      <c r="F72" s="146" t="s">
        <v>68</v>
      </c>
      <c r="G72" s="200">
        <f>AVERAGE(G60:G71)</f>
        <v>97.22000250582785</v>
      </c>
      <c r="H72" s="214">
        <f>AVERAGE(H60:H71)</f>
        <v>97.22000250582785</v>
      </c>
    </row>
    <row r="73" spans="1:8" ht="26.25" customHeight="1" x14ac:dyDescent="0.45">
      <c r="C73" s="144"/>
      <c r="D73" s="144"/>
      <c r="E73" s="144"/>
      <c r="F73" s="147" t="s">
        <v>81</v>
      </c>
      <c r="G73" s="199">
        <f>STDEV(G60:G71)/G72</f>
        <v>1.0042814249871168E-2</v>
      </c>
      <c r="H73" s="199">
        <f>STDEV(H60:H71)/H72</f>
        <v>1.0042814249871168E-2</v>
      </c>
    </row>
    <row r="74" spans="1:8" ht="27" customHeight="1" x14ac:dyDescent="0.45">
      <c r="A74" s="144"/>
      <c r="B74" s="144"/>
      <c r="C74" s="145"/>
      <c r="D74" s="145"/>
      <c r="E74" s="148"/>
      <c r="F74" s="149" t="s">
        <v>17</v>
      </c>
      <c r="G74" s="150">
        <f>COUNT(G60:G71)</f>
        <v>9</v>
      </c>
      <c r="H74" s="150">
        <f>COUNT(H60:H71)</f>
        <v>9</v>
      </c>
    </row>
    <row r="76" spans="1:8" ht="26.25" customHeight="1" x14ac:dyDescent="0.45">
      <c r="A76" s="62" t="s">
        <v>103</v>
      </c>
      <c r="B76" s="151" t="s">
        <v>104</v>
      </c>
      <c r="C76" s="246" t="str">
        <f>B26</f>
        <v>Isoniazid</v>
      </c>
      <c r="D76" s="246"/>
      <c r="E76" s="152" t="s">
        <v>105</v>
      </c>
      <c r="F76" s="152"/>
      <c r="G76" s="237">
        <f>H72</f>
        <v>97.22000250582785</v>
      </c>
      <c r="H76" s="154"/>
    </row>
    <row r="77" spans="1:8" ht="18" x14ac:dyDescent="0.35">
      <c r="A77" s="61" t="s">
        <v>106</v>
      </c>
      <c r="B77" s="61" t="s">
        <v>107</v>
      </c>
    </row>
    <row r="78" spans="1:8" ht="18" x14ac:dyDescent="0.35">
      <c r="A78" s="61"/>
      <c r="B78" s="61"/>
    </row>
    <row r="79" spans="1:8" ht="26.25" customHeight="1" x14ac:dyDescent="0.45">
      <c r="A79" s="62" t="s">
        <v>4</v>
      </c>
      <c r="B79" s="280" t="str">
        <f>B26</f>
        <v>Isoniazid</v>
      </c>
      <c r="C79" s="280"/>
    </row>
    <row r="80" spans="1:8" ht="26.25" customHeight="1" x14ac:dyDescent="0.45">
      <c r="A80" s="63" t="s">
        <v>45</v>
      </c>
      <c r="B80" s="280" t="str">
        <f>B27</f>
        <v>WRS 101/06</v>
      </c>
      <c r="C80" s="280"/>
    </row>
    <row r="81" spans="1:12" ht="27" customHeight="1" x14ac:dyDescent="0.45">
      <c r="A81" s="63" t="s">
        <v>5</v>
      </c>
      <c r="B81" s="155">
        <f>B28</f>
        <v>100.33</v>
      </c>
      <c r="H81" s="172"/>
    </row>
    <row r="82" spans="1:12" s="14" customFormat="1" ht="27" customHeight="1" x14ac:dyDescent="0.5">
      <c r="A82" s="63" t="s">
        <v>46</v>
      </c>
      <c r="B82" s="65">
        <v>0</v>
      </c>
      <c r="C82" s="248" t="s">
        <v>47</v>
      </c>
      <c r="D82" s="249"/>
      <c r="E82" s="249"/>
      <c r="F82" s="249"/>
      <c r="G82" s="250"/>
      <c r="H82" s="172"/>
      <c r="I82" s="66"/>
      <c r="J82" s="66"/>
      <c r="K82" s="66"/>
      <c r="L82" s="66"/>
    </row>
    <row r="83" spans="1:12" s="14" customFormat="1" ht="19.5" customHeight="1" x14ac:dyDescent="0.35">
      <c r="A83" s="63" t="s">
        <v>48</v>
      </c>
      <c r="B83" s="67">
        <f>B81-B82</f>
        <v>100.33</v>
      </c>
      <c r="C83" s="68"/>
      <c r="D83" s="68"/>
      <c r="E83" s="68"/>
      <c r="F83" s="68"/>
      <c r="G83" s="69"/>
      <c r="H83" s="172"/>
      <c r="I83" s="66"/>
      <c r="J83" s="66"/>
      <c r="K83" s="66"/>
      <c r="L83" s="66"/>
    </row>
    <row r="84" spans="1:12" s="14" customFormat="1" ht="27" customHeight="1" x14ac:dyDescent="0.45">
      <c r="A84" s="63" t="s">
        <v>49</v>
      </c>
      <c r="B84" s="70">
        <v>1</v>
      </c>
      <c r="C84" s="251" t="s">
        <v>108</v>
      </c>
      <c r="D84" s="252"/>
      <c r="E84" s="252"/>
      <c r="F84" s="252"/>
      <c r="G84" s="252"/>
      <c r="H84" s="253"/>
      <c r="I84" s="66"/>
      <c r="J84" s="66"/>
      <c r="K84" s="66"/>
      <c r="L84" s="66"/>
    </row>
    <row r="85" spans="1:12" s="14" customFormat="1" ht="27" customHeight="1" x14ac:dyDescent="0.45">
      <c r="A85" s="63" t="s">
        <v>51</v>
      </c>
      <c r="B85" s="70">
        <v>1</v>
      </c>
      <c r="C85" s="251" t="s">
        <v>109</v>
      </c>
      <c r="D85" s="252"/>
      <c r="E85" s="252"/>
      <c r="F85" s="252"/>
      <c r="G85" s="252"/>
      <c r="H85" s="253"/>
      <c r="I85" s="66"/>
      <c r="J85" s="66"/>
      <c r="K85" s="66"/>
      <c r="L85" s="66"/>
    </row>
    <row r="86" spans="1:12" s="14" customFormat="1" ht="18" x14ac:dyDescent="0.35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" x14ac:dyDescent="0.35">
      <c r="A87" s="63" t="s">
        <v>53</v>
      </c>
      <c r="B87" s="75">
        <f>B84/B85</f>
        <v>1</v>
      </c>
      <c r="C87" s="53" t="s">
        <v>54</v>
      </c>
      <c r="D87" s="53"/>
      <c r="E87" s="53"/>
      <c r="F87" s="53"/>
      <c r="G87" s="53"/>
      <c r="H87" s="172"/>
      <c r="I87" s="66"/>
      <c r="J87" s="66"/>
      <c r="K87" s="66"/>
      <c r="L87" s="66"/>
    </row>
    <row r="88" spans="1:12" ht="19.5" customHeight="1" x14ac:dyDescent="0.35">
      <c r="A88" s="61"/>
      <c r="B88" s="61"/>
    </row>
    <row r="89" spans="1:12" ht="27" customHeight="1" x14ac:dyDescent="0.45">
      <c r="A89" s="76" t="s">
        <v>55</v>
      </c>
      <c r="B89" s="77">
        <v>50</v>
      </c>
      <c r="D89" s="156" t="s">
        <v>56</v>
      </c>
      <c r="E89" s="157"/>
      <c r="F89" s="254" t="s">
        <v>57</v>
      </c>
      <c r="G89" s="255"/>
    </row>
    <row r="90" spans="1:12" ht="27" customHeight="1" x14ac:dyDescent="0.45">
      <c r="A90" s="78" t="s">
        <v>58</v>
      </c>
      <c r="B90" s="79">
        <v>4</v>
      </c>
      <c r="C90" s="158" t="s">
        <v>59</v>
      </c>
      <c r="D90" s="81" t="s">
        <v>60</v>
      </c>
      <c r="E90" s="82" t="s">
        <v>61</v>
      </c>
      <c r="F90" s="81" t="s">
        <v>60</v>
      </c>
      <c r="G90" s="159" t="s">
        <v>61</v>
      </c>
      <c r="I90" s="84" t="s">
        <v>62</v>
      </c>
    </row>
    <row r="91" spans="1:12" ht="26.25" customHeight="1" x14ac:dyDescent="0.45">
      <c r="A91" s="78" t="s">
        <v>63</v>
      </c>
      <c r="B91" s="79">
        <v>100</v>
      </c>
      <c r="C91" s="160">
        <v>1</v>
      </c>
      <c r="D91" s="86">
        <v>0.48599999999999999</v>
      </c>
      <c r="E91" s="87">
        <f>IF(ISBLANK(D91),"-",$D$101/$D$98*D91)</f>
        <v>0.73688918573089957</v>
      </c>
      <c r="F91" s="86">
        <v>0.41099999999999998</v>
      </c>
      <c r="G91" s="88">
        <f>IF(ISBLANK(F91),"-",$D$101/$F$98*F91)</f>
        <v>0.71253071917566635</v>
      </c>
      <c r="I91" s="89"/>
    </row>
    <row r="92" spans="1:12" ht="26.25" customHeight="1" x14ac:dyDescent="0.45">
      <c r="A92" s="78" t="s">
        <v>64</v>
      </c>
      <c r="B92" s="79">
        <v>1</v>
      </c>
      <c r="C92" s="145">
        <v>2</v>
      </c>
      <c r="D92" s="91">
        <v>0.48799999999999999</v>
      </c>
      <c r="E92" s="92">
        <f>IF(ISBLANK(D92),"-",$D$101/$D$98*D92)</f>
        <v>0.73992165151580036</v>
      </c>
      <c r="F92" s="91">
        <v>0.41399999999999998</v>
      </c>
      <c r="G92" s="93">
        <f>IF(ISBLANK(F92),"-",$D$101/$F$98*F92)</f>
        <v>0.71773167333023324</v>
      </c>
      <c r="I92" s="256">
        <f>ABS((F96/D96*D95)-F95)/D95</f>
        <v>2.5377477259026778E-2</v>
      </c>
    </row>
    <row r="93" spans="1:12" ht="26.25" customHeight="1" x14ac:dyDescent="0.45">
      <c r="A93" s="78" t="s">
        <v>65</v>
      </c>
      <c r="B93" s="79">
        <v>1</v>
      </c>
      <c r="C93" s="145">
        <v>3</v>
      </c>
      <c r="D93" s="91">
        <v>0.48499999999999999</v>
      </c>
      <c r="E93" s="92">
        <f>IF(ISBLANK(D93),"-",$D$101/$D$98*D93)</f>
        <v>0.73537295283844917</v>
      </c>
      <c r="F93" s="91">
        <v>0.41399999999999998</v>
      </c>
      <c r="G93" s="93">
        <f>IF(ISBLANK(F93),"-",$D$101/$F$98*F93)</f>
        <v>0.71773167333023324</v>
      </c>
      <c r="I93" s="256"/>
    </row>
    <row r="94" spans="1:12" ht="27" customHeight="1" x14ac:dyDescent="0.45">
      <c r="A94" s="78" t="s">
        <v>66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5">
      <c r="A95" s="78" t="s">
        <v>67</v>
      </c>
      <c r="B95" s="79">
        <v>1</v>
      </c>
      <c r="C95" s="163" t="s">
        <v>68</v>
      </c>
      <c r="D95" s="230">
        <f>AVERAGE(D91:D94)</f>
        <v>0.48633333333333334</v>
      </c>
      <c r="E95" s="102">
        <f>AVERAGE(E91:E94)</f>
        <v>0.73739459669504959</v>
      </c>
      <c r="F95" s="231">
        <f>AVERAGE(F91:F94)</f>
        <v>0.41299999999999998</v>
      </c>
      <c r="G95" s="164">
        <f>AVERAGE(G91:G94)</f>
        <v>0.71599802194537754</v>
      </c>
    </row>
    <row r="96" spans="1:12" ht="26.25" customHeight="1" x14ac:dyDescent="0.45">
      <c r="A96" s="78" t="s">
        <v>69</v>
      </c>
      <c r="B96" s="64">
        <v>1</v>
      </c>
      <c r="C96" s="165" t="s">
        <v>110</v>
      </c>
      <c r="D96" s="166">
        <v>18.260000000000002</v>
      </c>
      <c r="E96" s="94"/>
      <c r="F96" s="106">
        <v>15.97</v>
      </c>
    </row>
    <row r="97" spans="1:10" ht="26.25" customHeight="1" x14ac:dyDescent="0.45">
      <c r="A97" s="78" t="s">
        <v>71</v>
      </c>
      <c r="B97" s="64">
        <v>1</v>
      </c>
      <c r="C97" s="167" t="s">
        <v>111</v>
      </c>
      <c r="D97" s="168">
        <f>D96*$B$87</f>
        <v>18.260000000000002</v>
      </c>
      <c r="E97" s="109"/>
      <c r="F97" s="108">
        <f>F96*$B$87</f>
        <v>15.97</v>
      </c>
    </row>
    <row r="98" spans="1:10" ht="19.5" customHeight="1" x14ac:dyDescent="0.35">
      <c r="A98" s="78" t="s">
        <v>73</v>
      </c>
      <c r="B98" s="169">
        <f>(B97/B96)*(B95/B94)*(B93/B92)*(B91/B90)*B89</f>
        <v>1250</v>
      </c>
      <c r="C98" s="167" t="s">
        <v>112</v>
      </c>
      <c r="D98" s="170">
        <f>D97*$B$83/100</f>
        <v>18.320258000000003</v>
      </c>
      <c r="E98" s="112"/>
      <c r="F98" s="111">
        <f>F97*$B$83/100</f>
        <v>16.022700999999998</v>
      </c>
    </row>
    <row r="99" spans="1:10" ht="19.5" customHeight="1" x14ac:dyDescent="0.35">
      <c r="A99" s="242" t="s">
        <v>75</v>
      </c>
      <c r="B99" s="257"/>
      <c r="C99" s="167" t="s">
        <v>113</v>
      </c>
      <c r="D99" s="171">
        <f>D98/$B$98</f>
        <v>1.4656206400000002E-2</v>
      </c>
      <c r="E99" s="112"/>
      <c r="F99" s="115">
        <f>F98/$B$98</f>
        <v>1.2818160799999999E-2</v>
      </c>
      <c r="G99" s="172"/>
      <c r="H99" s="104"/>
    </row>
    <row r="100" spans="1:10" ht="19.5" customHeight="1" x14ac:dyDescent="0.35">
      <c r="A100" s="244"/>
      <c r="B100" s="258"/>
      <c r="C100" s="167" t="s">
        <v>77</v>
      </c>
      <c r="D100" s="173">
        <f>$B$56/$B$116</f>
        <v>2.2222222222222223E-2</v>
      </c>
      <c r="F100" s="120"/>
      <c r="G100" s="174"/>
      <c r="H100" s="104"/>
    </row>
    <row r="101" spans="1:10" ht="18" x14ac:dyDescent="0.35">
      <c r="C101" s="167" t="s">
        <v>78</v>
      </c>
      <c r="D101" s="168">
        <f>D100*$B$98</f>
        <v>27.777777777777779</v>
      </c>
      <c r="F101" s="120"/>
      <c r="G101" s="172"/>
      <c r="H101" s="104"/>
    </row>
    <row r="102" spans="1:10" ht="19.5" customHeight="1" x14ac:dyDescent="0.35">
      <c r="C102" s="175" t="s">
        <v>79</v>
      </c>
      <c r="D102" s="176">
        <f>D101/B34</f>
        <v>27.777777777777779</v>
      </c>
      <c r="F102" s="124"/>
      <c r="G102" s="172"/>
      <c r="H102" s="104"/>
      <c r="J102" s="177"/>
    </row>
    <row r="103" spans="1:10" ht="18" x14ac:dyDescent="0.35">
      <c r="C103" s="178" t="s">
        <v>80</v>
      </c>
      <c r="D103" s="232">
        <f>AVERAGE(E91:E94,G91:G94)</f>
        <v>0.72669630932021356</v>
      </c>
      <c r="F103" s="124"/>
      <c r="G103" s="179"/>
      <c r="H103" s="104"/>
      <c r="J103" s="180"/>
    </row>
    <row r="104" spans="1:10" ht="18" x14ac:dyDescent="0.35">
      <c r="C104" s="147" t="s">
        <v>81</v>
      </c>
      <c r="D104" s="181">
        <f>STDEV(E91:E94,G91:G94)/D103</f>
        <v>1.6461195238057384E-2</v>
      </c>
      <c r="F104" s="124"/>
      <c r="G104" s="172"/>
      <c r="H104" s="104"/>
      <c r="J104" s="180"/>
    </row>
    <row r="105" spans="1:10" ht="19.5" customHeight="1" x14ac:dyDescent="0.35">
      <c r="C105" s="149" t="s">
        <v>17</v>
      </c>
      <c r="D105" s="182">
        <f>COUNT(E91:E94,G91:G94)</f>
        <v>6</v>
      </c>
      <c r="F105" s="124"/>
      <c r="G105" s="172"/>
      <c r="H105" s="104"/>
      <c r="J105" s="180"/>
    </row>
    <row r="106" spans="1:10" ht="19.5" customHeight="1" x14ac:dyDescent="0.35">
      <c r="A106" s="128"/>
      <c r="B106" s="128"/>
      <c r="C106" s="128"/>
      <c r="D106" s="128"/>
      <c r="E106" s="128"/>
    </row>
    <row r="107" spans="1:10" ht="27" customHeight="1" x14ac:dyDescent="0.45">
      <c r="A107" s="76" t="s">
        <v>114</v>
      </c>
      <c r="B107" s="77">
        <v>900</v>
      </c>
      <c r="C107" s="215" t="s">
        <v>115</v>
      </c>
      <c r="D107" s="215" t="s">
        <v>60</v>
      </c>
      <c r="E107" s="215" t="s">
        <v>116</v>
      </c>
      <c r="F107" s="183" t="s">
        <v>117</v>
      </c>
    </row>
    <row r="108" spans="1:10" ht="26.25" customHeight="1" x14ac:dyDescent="0.45">
      <c r="A108" s="78" t="s">
        <v>118</v>
      </c>
      <c r="B108" s="79">
        <v>10</v>
      </c>
      <c r="C108" s="218">
        <v>1</v>
      </c>
      <c r="D108" s="227">
        <v>0.629</v>
      </c>
      <c r="E108" s="234">
        <f t="shared" ref="E108:E113" si="1">IF(ISBLANK(D108),"-",D108/$D$103*$D$100*$B$116)</f>
        <v>86.556102175391075</v>
      </c>
      <c r="F108" s="219">
        <f t="shared" ref="F108:F113" si="2">IF(ISBLANK(D108), "-", (E108/$B$56)*100)</f>
        <v>86.556102175391075</v>
      </c>
    </row>
    <row r="109" spans="1:10" ht="26.25" customHeight="1" x14ac:dyDescent="0.45">
      <c r="A109" s="78" t="s">
        <v>92</v>
      </c>
      <c r="B109" s="79">
        <v>50</v>
      </c>
      <c r="C109" s="216">
        <v>2</v>
      </c>
      <c r="D109" s="228">
        <v>0.628</v>
      </c>
      <c r="E109" s="235">
        <f t="shared" si="1"/>
        <v>86.4184931099294</v>
      </c>
      <c r="F109" s="220">
        <f t="shared" si="2"/>
        <v>86.4184931099294</v>
      </c>
    </row>
    <row r="110" spans="1:10" ht="26.25" customHeight="1" x14ac:dyDescent="0.45">
      <c r="A110" s="78" t="s">
        <v>93</v>
      </c>
      <c r="B110" s="79">
        <v>1</v>
      </c>
      <c r="C110" s="216">
        <v>3</v>
      </c>
      <c r="D110" s="228">
        <v>0.627</v>
      </c>
      <c r="E110" s="235">
        <f t="shared" si="1"/>
        <v>86.28088404446774</v>
      </c>
      <c r="F110" s="220">
        <f t="shared" si="2"/>
        <v>86.28088404446774</v>
      </c>
    </row>
    <row r="111" spans="1:10" ht="26.25" customHeight="1" x14ac:dyDescent="0.45">
      <c r="A111" s="78" t="s">
        <v>94</v>
      </c>
      <c r="B111" s="79">
        <v>1</v>
      </c>
      <c r="C111" s="216">
        <v>4</v>
      </c>
      <c r="D111" s="228">
        <v>0.628</v>
      </c>
      <c r="E111" s="235">
        <f t="shared" si="1"/>
        <v>86.4184931099294</v>
      </c>
      <c r="F111" s="220">
        <f t="shared" si="2"/>
        <v>86.4184931099294</v>
      </c>
    </row>
    <row r="112" spans="1:10" ht="26.25" customHeight="1" x14ac:dyDescent="0.45">
      <c r="A112" s="78" t="s">
        <v>95</v>
      </c>
      <c r="B112" s="79">
        <v>1</v>
      </c>
      <c r="C112" s="216">
        <v>5</v>
      </c>
      <c r="D112" s="228">
        <v>0.626</v>
      </c>
      <c r="E112" s="235">
        <f t="shared" si="1"/>
        <v>86.143274979006051</v>
      </c>
      <c r="F112" s="220">
        <f t="shared" si="2"/>
        <v>86.143274979006051</v>
      </c>
    </row>
    <row r="113" spans="1:10" ht="27" customHeight="1" x14ac:dyDescent="0.45">
      <c r="A113" s="78" t="s">
        <v>97</v>
      </c>
      <c r="B113" s="79">
        <v>1</v>
      </c>
      <c r="C113" s="217">
        <v>6</v>
      </c>
      <c r="D113" s="229">
        <v>0.63700000000000001</v>
      </c>
      <c r="E113" s="236">
        <f t="shared" si="1"/>
        <v>87.656974699084458</v>
      </c>
      <c r="F113" s="221">
        <f t="shared" si="2"/>
        <v>87.656974699084458</v>
      </c>
    </row>
    <row r="114" spans="1:10" ht="27" customHeight="1" x14ac:dyDescent="0.45">
      <c r="A114" s="78" t="s">
        <v>98</v>
      </c>
      <c r="B114" s="79">
        <v>1</v>
      </c>
      <c r="C114" s="184"/>
      <c r="D114" s="145"/>
      <c r="E114" s="52"/>
      <c r="F114" s="222"/>
    </row>
    <row r="115" spans="1:10" ht="26.25" customHeight="1" x14ac:dyDescent="0.45">
      <c r="A115" s="78" t="s">
        <v>99</v>
      </c>
      <c r="B115" s="79">
        <v>1</v>
      </c>
      <c r="C115" s="184"/>
      <c r="D115" s="203" t="s">
        <v>68</v>
      </c>
      <c r="E115" s="205">
        <f>AVERAGE(E108:E113)</f>
        <v>86.579037019634669</v>
      </c>
      <c r="F115" s="223">
        <f>AVERAGE(F108:F113)</f>
        <v>86.579037019634669</v>
      </c>
    </row>
    <row r="116" spans="1:10" ht="27" customHeight="1" x14ac:dyDescent="0.45">
      <c r="A116" s="78" t="s">
        <v>100</v>
      </c>
      <c r="B116" s="110">
        <f>(B115/B114)*(B113/B112)*(B111/B110)*(B109/B108)*B107</f>
        <v>4500</v>
      </c>
      <c r="C116" s="185"/>
      <c r="D116" s="204" t="s">
        <v>81</v>
      </c>
      <c r="E116" s="202">
        <f>STDEV(E108:E113)/E115</f>
        <v>6.3110880222757354E-3</v>
      </c>
      <c r="F116" s="186">
        <f>STDEV(F108:F113)/F115</f>
        <v>6.3110880222757354E-3</v>
      </c>
      <c r="I116" s="52"/>
    </row>
    <row r="117" spans="1:10" ht="27" customHeight="1" x14ac:dyDescent="0.45">
      <c r="A117" s="242" t="s">
        <v>75</v>
      </c>
      <c r="B117" s="243"/>
      <c r="C117" s="187"/>
      <c r="D117" s="149" t="s">
        <v>17</v>
      </c>
      <c r="E117" s="207">
        <f>COUNT(E108:E113)</f>
        <v>6</v>
      </c>
      <c r="F117" s="208">
        <f>COUNT(F108:F113)</f>
        <v>6</v>
      </c>
      <c r="H117" s="233"/>
      <c r="I117" s="52"/>
      <c r="J117" s="180"/>
    </row>
    <row r="118" spans="1:10" ht="26.25" customHeight="1" x14ac:dyDescent="0.35">
      <c r="A118" s="244"/>
      <c r="B118" s="245"/>
      <c r="C118" s="52"/>
      <c r="D118" s="206"/>
      <c r="E118" s="270" t="s">
        <v>119</v>
      </c>
      <c r="F118" s="271"/>
      <c r="G118" s="52"/>
      <c r="H118" s="52"/>
      <c r="I118" s="52"/>
    </row>
    <row r="119" spans="1:10" ht="25.5" customHeight="1" x14ac:dyDescent="0.45">
      <c r="A119" s="196"/>
      <c r="B119" s="74"/>
      <c r="C119" s="52"/>
      <c r="D119" s="204" t="s">
        <v>120</v>
      </c>
      <c r="E119" s="209">
        <f>MIN(E108:E113)</f>
        <v>86.143274979006051</v>
      </c>
      <c r="F119" s="224">
        <f>MIN(F108:F113)</f>
        <v>86.143274979006051</v>
      </c>
      <c r="G119" s="52"/>
      <c r="H119" s="52"/>
      <c r="I119" s="52"/>
    </row>
    <row r="120" spans="1:10" ht="24" customHeight="1" x14ac:dyDescent="0.45">
      <c r="A120" s="196"/>
      <c r="B120" s="74"/>
      <c r="C120" s="52"/>
      <c r="D120" s="121" t="s">
        <v>121</v>
      </c>
      <c r="E120" s="210">
        <f>MAX(E108:E113)</f>
        <v>87.656974699084458</v>
      </c>
      <c r="F120" s="225">
        <f>MAX(F108:F113)</f>
        <v>87.656974699084458</v>
      </c>
      <c r="G120" s="52"/>
      <c r="H120" s="52"/>
      <c r="I120" s="52"/>
    </row>
    <row r="121" spans="1:10" ht="27" customHeight="1" x14ac:dyDescent="0.35">
      <c r="A121" s="196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5">
      <c r="A122" s="196"/>
      <c r="B122" s="74"/>
      <c r="C122" s="52"/>
      <c r="D122" s="52"/>
      <c r="E122" s="52"/>
      <c r="F122" s="145"/>
      <c r="G122" s="52"/>
      <c r="H122" s="52"/>
      <c r="I122" s="52"/>
    </row>
    <row r="123" spans="1:10" ht="18" x14ac:dyDescent="0.35">
      <c r="A123" s="196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85">
      <c r="A124" s="62" t="s">
        <v>103</v>
      </c>
      <c r="B124" s="151" t="s">
        <v>122</v>
      </c>
      <c r="C124" s="246" t="str">
        <f>B26</f>
        <v>Isoniazid</v>
      </c>
      <c r="D124" s="246"/>
      <c r="E124" s="152" t="s">
        <v>123</v>
      </c>
      <c r="F124" s="152"/>
      <c r="G124" s="226">
        <f>F115</f>
        <v>86.579037019634669</v>
      </c>
      <c r="H124" s="52"/>
      <c r="I124" s="52"/>
    </row>
    <row r="125" spans="1:10" ht="45.75" customHeight="1" x14ac:dyDescent="0.85">
      <c r="A125" s="62"/>
      <c r="B125" s="151" t="s">
        <v>124</v>
      </c>
      <c r="C125" s="63" t="s">
        <v>125</v>
      </c>
      <c r="D125" s="226">
        <f>MIN(F108:F113)</f>
        <v>86.143274979006051</v>
      </c>
      <c r="E125" s="163" t="s">
        <v>126</v>
      </c>
      <c r="F125" s="226">
        <f>MAX(F108:F113)</f>
        <v>87.656974699084458</v>
      </c>
      <c r="G125" s="153"/>
      <c r="H125" s="52"/>
      <c r="I125" s="52"/>
    </row>
    <row r="126" spans="1:10" ht="19.5" customHeight="1" x14ac:dyDescent="0.35">
      <c r="A126" s="188"/>
      <c r="B126" s="188"/>
      <c r="C126" s="189"/>
      <c r="D126" s="189"/>
      <c r="E126" s="189"/>
      <c r="F126" s="189"/>
      <c r="G126" s="189"/>
      <c r="H126" s="189"/>
    </row>
    <row r="127" spans="1:10" ht="18" x14ac:dyDescent="0.35">
      <c r="B127" s="247" t="s">
        <v>23</v>
      </c>
      <c r="C127" s="247"/>
      <c r="E127" s="158" t="s">
        <v>24</v>
      </c>
      <c r="F127" s="190"/>
      <c r="G127" s="247" t="s">
        <v>25</v>
      </c>
      <c r="H127" s="247"/>
    </row>
    <row r="128" spans="1:10" ht="69.900000000000006" customHeight="1" x14ac:dyDescent="0.35">
      <c r="A128" s="191" t="s">
        <v>26</v>
      </c>
      <c r="B128" s="192"/>
      <c r="C128" s="192"/>
      <c r="E128" s="192"/>
      <c r="F128" s="52"/>
      <c r="G128" s="193"/>
      <c r="H128" s="193"/>
    </row>
    <row r="129" spans="1:9" ht="69.900000000000006" customHeight="1" x14ac:dyDescent="0.35">
      <c r="A129" s="191" t="s">
        <v>27</v>
      </c>
      <c r="B129" s="194"/>
      <c r="C129" s="194"/>
      <c r="E129" s="194"/>
      <c r="F129" s="52"/>
      <c r="G129" s="195"/>
      <c r="H129" s="195"/>
    </row>
    <row r="130" spans="1:9" ht="18" x14ac:dyDescent="0.35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" x14ac:dyDescent="0.35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" x14ac:dyDescent="0.35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" x14ac:dyDescent="0.35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" x14ac:dyDescent="0.35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" x14ac:dyDescent="0.35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" x14ac:dyDescent="0.35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" x14ac:dyDescent="0.35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" x14ac:dyDescent="0.35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3">
      <c r="A250" s="2">
        <v>0</v>
      </c>
    </row>
  </sheetData>
  <sheetProtection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Isoniazid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2016-12-19T08:51:54Z</cp:lastPrinted>
  <dcterms:created xsi:type="dcterms:W3CDTF">2005-07-05T10:19:27Z</dcterms:created>
  <dcterms:modified xsi:type="dcterms:W3CDTF">2017-03-20T12:25:42Z</dcterms:modified>
</cp:coreProperties>
</file>