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6" r:id="rId2"/>
    <sheet name="RD" sheetId="2" r:id="rId3"/>
    <sheet name="Sulfamethoxazole " sheetId="3" r:id="rId4"/>
    <sheet name="Trimethoprim" sheetId="4" r:id="rId5"/>
  </sheets>
  <definedNames>
    <definedName name="_xlnm.Print_Area" localSheetId="2">RD!$A$1:$F$43</definedName>
    <definedName name="_xlnm.Print_Area" localSheetId="3">'Sulfamethoxazole '!$A$1:$I$81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D30" i="5"/>
  <c r="C30" i="5"/>
  <c r="B30" i="5"/>
  <c r="B31" i="5" s="1"/>
  <c r="B21" i="5"/>
  <c r="B57" i="4" l="1"/>
  <c r="B57" i="3"/>
  <c r="C77" i="4"/>
  <c r="H72" i="4"/>
  <c r="G72" i="4"/>
  <c r="H71" i="4"/>
  <c r="G71" i="4"/>
  <c r="G70" i="4"/>
  <c r="H70" i="4" s="1"/>
  <c r="G69" i="4"/>
  <c r="H69" i="4" s="1"/>
  <c r="B69" i="4"/>
  <c r="H68" i="4"/>
  <c r="G68" i="4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B58" i="4"/>
  <c r="D58" i="4"/>
  <c r="E56" i="4"/>
  <c r="B55" i="4"/>
  <c r="B45" i="4"/>
  <c r="D48" i="4" s="1"/>
  <c r="D49" i="4" s="1"/>
  <c r="F42" i="4"/>
  <c r="D42" i="4"/>
  <c r="G41" i="4"/>
  <c r="E41" i="4"/>
  <c r="B34" i="4"/>
  <c r="F44" i="4" s="1"/>
  <c r="B30" i="4"/>
  <c r="C77" i="3"/>
  <c r="H72" i="3"/>
  <c r="G72" i="3"/>
  <c r="G71" i="3"/>
  <c r="H71" i="3" s="1"/>
  <c r="G70" i="3"/>
  <c r="H70" i="3" s="1"/>
  <c r="G69" i="3"/>
  <c r="H69" i="3" s="1"/>
  <c r="B69" i="3"/>
  <c r="H68" i="3"/>
  <c r="G68" i="3"/>
  <c r="G67" i="3"/>
  <c r="H67" i="3" s="1"/>
  <c r="H66" i="3"/>
  <c r="G66" i="3"/>
  <c r="H65" i="3"/>
  <c r="G65" i="3"/>
  <c r="H64" i="3"/>
  <c r="G64" i="3"/>
  <c r="H63" i="3"/>
  <c r="G63" i="3"/>
  <c r="G62" i="3"/>
  <c r="H62" i="3" s="1"/>
  <c r="H61" i="3"/>
  <c r="G61" i="3"/>
  <c r="D58" i="3"/>
  <c r="B58" i="3"/>
  <c r="E56" i="3"/>
  <c r="B55" i="3"/>
  <c r="B45" i="3"/>
  <c r="D48" i="3" s="1"/>
  <c r="D49" i="3" s="1"/>
  <c r="F44" i="3"/>
  <c r="D44" i="3"/>
  <c r="F42" i="3"/>
  <c r="D42" i="3"/>
  <c r="G41" i="3"/>
  <c r="E41" i="3"/>
  <c r="B34" i="3"/>
  <c r="B30" i="3"/>
  <c r="D33" i="2"/>
  <c r="C37" i="2" s="1"/>
  <c r="C33" i="2"/>
  <c r="B33" i="2"/>
  <c r="F45" i="4" l="1"/>
  <c r="D45" i="3"/>
  <c r="F45" i="3"/>
  <c r="H73" i="3"/>
  <c r="H74" i="3" s="1"/>
  <c r="H75" i="4"/>
  <c r="H73" i="4"/>
  <c r="H74" i="4" s="1"/>
  <c r="B70" i="3"/>
  <c r="H75" i="3"/>
  <c r="C35" i="2"/>
  <c r="C39" i="2"/>
  <c r="B70" i="4"/>
  <c r="D44" i="4"/>
  <c r="D45" i="4" s="1"/>
  <c r="F46" i="3" l="1"/>
  <c r="G40" i="3"/>
  <c r="G39" i="3"/>
  <c r="G38" i="3"/>
  <c r="G42" i="3" s="1"/>
  <c r="D46" i="3"/>
  <c r="E40" i="3"/>
  <c r="E38" i="3"/>
  <c r="E39" i="3"/>
  <c r="F46" i="4"/>
  <c r="G38" i="4"/>
  <c r="G40" i="4"/>
  <c r="G39" i="4"/>
  <c r="D46" i="4"/>
  <c r="E39" i="4"/>
  <c r="E40" i="4"/>
  <c r="E38" i="4"/>
  <c r="G77" i="3"/>
  <c r="G77" i="4"/>
  <c r="D50" i="3" l="1"/>
  <c r="D51" i="3" s="1"/>
  <c r="E42" i="3"/>
  <c r="D52" i="3"/>
  <c r="G42" i="4"/>
  <c r="D50" i="4"/>
  <c r="D51" i="4" s="1"/>
  <c r="D52" i="4"/>
  <c r="E42" i="4"/>
</calcChain>
</file>

<file path=xl/sharedStrings.xml><?xml version="1.0" encoding="utf-8"?>
<sst xmlns="http://schemas.openxmlformats.org/spreadsheetml/2006/main" count="319" uniqueCount="123">
  <si>
    <t>HPLC System Suitability Report</t>
  </si>
  <si>
    <t>Analysis Data</t>
  </si>
  <si>
    <t>Assay</t>
  </si>
  <si>
    <t>Sample(s)</t>
  </si>
  <si>
    <t>Reference Substance:</t>
  </si>
  <si>
    <t>CO-TRIMOXAZOLE SUSPENSION</t>
  </si>
  <si>
    <t>% age Purity:</t>
  </si>
  <si>
    <t>NDQB201612292</t>
  </si>
  <si>
    <t>Weight (mg):</t>
  </si>
  <si>
    <t>Sulfamethoxazole BP &amp; Trimethoprim BP</t>
  </si>
  <si>
    <t>Standard Conc (mg/mL):</t>
  </si>
  <si>
    <t>Each 5 mL contains: Sulphamethoxazole BP 240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</si>
  <si>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</si>
  <si>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</si>
  <si>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</si>
  <si>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</si>
  <si>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</si>
  <si>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</si>
  <si>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</si>
  <si>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</si>
  <si>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</si>
  <si>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</si>
  <si>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</si>
  <si>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</si>
  <si>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</si>
  <si>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</si>
  <si>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</si>
  <si>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</si>
  <si>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</si>
  <si>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</si>
  <si>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</si>
  <si>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</si>
  <si>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</si>
  <si>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</si>
  <si>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</si>
  <si>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</si>
  <si>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</si>
  <si>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</si>
  <si>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</si>
  <si>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</si>
  <si>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</si>
  <si>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</si>
  <si>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</si>
  <si>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</si>
  <si>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</si>
  <si>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</si>
  <si>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</si>
  <si>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</si>
  <si>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</si>
  <si>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</si>
  <si>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</si>
  <si>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</si>
  <si>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</si>
  <si>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</si>
  <si>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</si>
  <si>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</si>
  <si>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</si>
  <si>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</si>
  <si>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</si>
  <si>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</si>
  <si>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</si>
  <si>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</si>
  <si>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</si>
  <si>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</si>
  <si>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</si>
  <si>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</si>
  <si>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</si>
  <si>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</si>
  <si>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</si>
  <si>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</si>
  <si>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</si>
  <si>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</si>
  <si>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</si>
  <si>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</si>
  <si>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</si>
  <si>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</si>
  <si>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</si>
  <si>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</si>
  <si>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</si>
  <si>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</si>
  <si>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</si>
  <si>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</si>
  <si>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</si>
  <si>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</si>
  <si>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</si>
  <si>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</si>
  <si>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</si>
  <si>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</si>
  <si>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</si>
  <si>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</si>
  <si>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</si>
  <si>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</si>
  <si>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</si>
  <si>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</si>
  <si>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</si>
  <si>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</si>
  <si>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</si>
  <si>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</si>
  <si>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</si>
  <si>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</si>
  <si>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</si>
  <si>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</si>
  <si>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</si>
  <si>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</si>
  <si>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</si>
  <si>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</si>
  <si>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</si>
  <si>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</si>
  <si>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</si>
  <si>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</si>
  <si>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Sulfamethoxazole</t>
  </si>
  <si>
    <t>NDQE201607046</t>
  </si>
  <si>
    <t>RUTTO KENNEDY</t>
  </si>
  <si>
    <t xml:space="preserve"> Trimethoprim </t>
  </si>
  <si>
    <t>T7-4</t>
  </si>
  <si>
    <t>CO-TRI TABLETS</t>
  </si>
  <si>
    <t xml:space="preserve">Sulfamethoxazole 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</si>
  <si>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</si>
  <si>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</si>
  <si>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</si>
  <si>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19/12/2016</t>
  </si>
  <si>
    <t xml:space="preserve"> Trimethoprim</t>
  </si>
  <si>
    <t>Each 5 mL contains: Sulphamethoxazole BP 200 mg and  Trimethoprim BP 40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</si>
</sst>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3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4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3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317" customWidth="1"/>
    <col min="2" max="2" width="20.42578125" style="317" customWidth="1"/>
    <col min="3" max="3" width="31.85546875" style="317" customWidth="1"/>
    <col min="4" max="5" width="25.85546875" style="317" customWidth="1"/>
    <col min="6" max="6" width="25.7109375" style="317" customWidth="1"/>
    <col min="7" max="7" width="23.140625" style="317" customWidth="1"/>
    <col min="8" max="8" width="28.42578125" style="317" customWidth="1"/>
    <col min="9" max="9" width="21.5703125" style="317" customWidth="1"/>
    <col min="10" max="10" width="9.140625" style="317" customWidth="1"/>
    <col min="11" max="16384" width="9.140625" style="319"/>
  </cols>
  <sheetData>
    <row r="14" spans="1:7" ht="15" customHeight="1" x14ac:dyDescent="0.3">
      <c r="A14" s="316"/>
      <c r="C14" s="318"/>
      <c r="G14" s="318"/>
    </row>
    <row r="15" spans="1:7" ht="18.75" customHeight="1" x14ac:dyDescent="0.3">
      <c r="A15" s="406" t="s">
        <v>0</v>
      </c>
      <c r="B15" s="406"/>
      <c r="C15" s="406"/>
      <c r="D15" s="406"/>
      <c r="E15" s="406"/>
      <c r="F15" s="406"/>
    </row>
    <row r="16" spans="1:7" ht="16.5" customHeight="1" x14ac:dyDescent="0.3">
      <c r="A16" s="320" t="s">
        <v>1</v>
      </c>
      <c r="B16" s="321" t="s">
        <v>2</v>
      </c>
    </row>
    <row r="17" spans="1:6" ht="16.5" customHeight="1" x14ac:dyDescent="0.3">
      <c r="A17" s="322" t="s">
        <v>3</v>
      </c>
      <c r="B17" s="322" t="s">
        <v>115</v>
      </c>
      <c r="D17" s="323"/>
      <c r="E17" s="323"/>
      <c r="F17" s="324"/>
    </row>
    <row r="18" spans="1:6" ht="16.5" customHeight="1" x14ac:dyDescent="0.3">
      <c r="A18" s="325" t="s">
        <v>4</v>
      </c>
      <c r="B18" s="322" t="s">
        <v>116</v>
      </c>
      <c r="C18" s="324"/>
      <c r="D18" s="324"/>
      <c r="E18" s="324"/>
      <c r="F18" s="324"/>
    </row>
    <row r="19" spans="1:6" ht="16.5" customHeight="1" x14ac:dyDescent="0.3">
      <c r="A19" s="325" t="s">
        <v>6</v>
      </c>
      <c r="B19" s="326">
        <v>99.28</v>
      </c>
      <c r="C19" s="324"/>
      <c r="D19" s="324"/>
      <c r="E19" s="324"/>
      <c r="F19" s="324"/>
    </row>
    <row r="20" spans="1:6" ht="16.5" customHeight="1" x14ac:dyDescent="0.3">
      <c r="A20" s="322" t="s">
        <v>8</v>
      </c>
      <c r="B20" s="326">
        <v>16.23</v>
      </c>
      <c r="C20" s="324"/>
      <c r="D20" s="324"/>
      <c r="E20" s="324"/>
      <c r="F20" s="324"/>
    </row>
    <row r="21" spans="1:6" ht="16.5" customHeight="1" x14ac:dyDescent="0.3">
      <c r="A21" s="322" t="s">
        <v>10</v>
      </c>
      <c r="B21" s="327">
        <f>16.23/100</f>
        <v>0.1623</v>
      </c>
      <c r="C21" s="324"/>
      <c r="D21" s="324"/>
      <c r="E21" s="324"/>
      <c r="F21" s="324"/>
    </row>
    <row r="22" spans="1:6" ht="15.75" customHeight="1" x14ac:dyDescent="0.25">
      <c r="A22" s="324"/>
      <c r="B22" s="324"/>
      <c r="C22" s="324"/>
      <c r="D22" s="324"/>
      <c r="E22" s="324"/>
      <c r="F22" s="324"/>
    </row>
    <row r="23" spans="1:6" ht="16.5" customHeight="1" x14ac:dyDescent="0.3">
      <c r="A23" s="328" t="s">
        <v>12</v>
      </c>
      <c r="B23" s="329" t="s">
        <v>13</v>
      </c>
      <c r="C23" s="328" t="s">
        <v>14</v>
      </c>
      <c r="D23" s="328" t="s">
        <v>15</v>
      </c>
      <c r="E23" s="328" t="s">
        <v>117</v>
      </c>
      <c r="F23" s="328" t="s">
        <v>16</v>
      </c>
    </row>
    <row r="24" spans="1:6" ht="16.5" customHeight="1" x14ac:dyDescent="0.3">
      <c r="A24" s="330">
        <v>1</v>
      </c>
      <c r="B24" s="331">
        <v>49875935</v>
      </c>
      <c r="C24" s="331">
        <v>10951.1</v>
      </c>
      <c r="D24" s="332">
        <v>1</v>
      </c>
      <c r="E24" s="332">
        <v>13.472849999999999</v>
      </c>
      <c r="F24" s="333">
        <v>5.9</v>
      </c>
    </row>
    <row r="25" spans="1:6" ht="16.5" customHeight="1" x14ac:dyDescent="0.3">
      <c r="A25" s="330">
        <v>2</v>
      </c>
      <c r="B25" s="331">
        <v>49918100</v>
      </c>
      <c r="C25" s="331">
        <v>10964.5</v>
      </c>
      <c r="D25" s="332">
        <v>1</v>
      </c>
      <c r="E25" s="332">
        <v>13.47883</v>
      </c>
      <c r="F25" s="332">
        <v>5.9</v>
      </c>
    </row>
    <row r="26" spans="1:6" ht="16.5" customHeight="1" x14ac:dyDescent="0.3">
      <c r="A26" s="330">
        <v>3</v>
      </c>
      <c r="B26" s="331">
        <v>49957335</v>
      </c>
      <c r="C26" s="331">
        <v>10937</v>
      </c>
      <c r="D26" s="332">
        <v>1</v>
      </c>
      <c r="E26" s="332">
        <v>13.451000000000001</v>
      </c>
      <c r="F26" s="332">
        <v>5.9</v>
      </c>
    </row>
    <row r="27" spans="1:6" ht="16.5" customHeight="1" x14ac:dyDescent="0.3">
      <c r="A27" s="330">
        <v>4</v>
      </c>
      <c r="B27" s="331">
        <v>49851115</v>
      </c>
      <c r="C27" s="331">
        <v>10953.6</v>
      </c>
      <c r="D27" s="332">
        <v>1</v>
      </c>
      <c r="E27" s="332">
        <v>13.44937</v>
      </c>
      <c r="F27" s="332">
        <v>5.9</v>
      </c>
    </row>
    <row r="28" spans="1:6" ht="16.5" customHeight="1" x14ac:dyDescent="0.3">
      <c r="A28" s="330">
        <v>5</v>
      </c>
      <c r="B28" s="331">
        <v>50015695</v>
      </c>
      <c r="C28" s="331">
        <v>10906.8</v>
      </c>
      <c r="D28" s="332">
        <v>1</v>
      </c>
      <c r="E28" s="332">
        <v>13.438420000000001</v>
      </c>
      <c r="F28" s="332">
        <v>5.9</v>
      </c>
    </row>
    <row r="29" spans="1:6" ht="16.5" customHeight="1" x14ac:dyDescent="0.3">
      <c r="A29" s="330">
        <v>6</v>
      </c>
      <c r="B29" s="334">
        <v>49997118</v>
      </c>
      <c r="C29" s="334">
        <v>11002.2</v>
      </c>
      <c r="D29" s="335">
        <v>1</v>
      </c>
      <c r="E29" s="335">
        <v>13.46275</v>
      </c>
      <c r="F29" s="335">
        <v>5.9</v>
      </c>
    </row>
    <row r="30" spans="1:6" ht="16.5" customHeight="1" x14ac:dyDescent="0.3">
      <c r="A30" s="336" t="s">
        <v>17</v>
      </c>
      <c r="B30" s="337">
        <f>AVERAGE(B24:B29)</f>
        <v>49935883</v>
      </c>
      <c r="C30" s="338">
        <f>AVERAGE(C24:C29)</f>
        <v>10952.533333333333</v>
      </c>
      <c r="D30" s="339">
        <f>AVERAGE(D24:D29)</f>
        <v>1</v>
      </c>
      <c r="E30" s="339">
        <v>13.46</v>
      </c>
      <c r="F30" s="339">
        <f>AVERAGE(F24:F29)</f>
        <v>5.8999999999999995</v>
      </c>
    </row>
    <row r="31" spans="1:6" ht="16.5" customHeight="1" x14ac:dyDescent="0.3">
      <c r="A31" s="340" t="s">
        <v>18</v>
      </c>
      <c r="B31" s="341">
        <f>(STDEV(B24:B29)/B30)</f>
        <v>1.3185197237397671E-3</v>
      </c>
      <c r="C31" s="342"/>
      <c r="D31" s="342"/>
      <c r="E31" s="342"/>
      <c r="F31" s="343"/>
    </row>
    <row r="32" spans="1:6" s="317" customFormat="1" ht="16.5" customHeight="1" x14ac:dyDescent="0.3">
      <c r="A32" s="344" t="s">
        <v>19</v>
      </c>
      <c r="B32" s="345">
        <f>COUNT(B24:B29)</f>
        <v>6</v>
      </c>
      <c r="C32" s="346"/>
      <c r="D32" s="347"/>
      <c r="E32" s="347"/>
      <c r="F32" s="348"/>
    </row>
    <row r="33" spans="1:6" s="317" customFormat="1" ht="15.75" customHeight="1" x14ac:dyDescent="0.25">
      <c r="A33" s="324"/>
      <c r="B33" s="324"/>
      <c r="C33" s="324"/>
      <c r="D33" s="324"/>
      <c r="E33" s="324"/>
      <c r="F33" s="324"/>
    </row>
    <row r="34" spans="1:6" s="317" customFormat="1" ht="16.5" customHeight="1" x14ac:dyDescent="0.3">
      <c r="A34" s="325" t="s">
        <v>20</v>
      </c>
      <c r="B34" s="349" t="s">
        <v>21</v>
      </c>
      <c r="C34" s="350"/>
      <c r="D34" s="350"/>
      <c r="E34" s="350"/>
      <c r="F34" s="350"/>
    </row>
    <row r="35" spans="1:6" ht="16.5" customHeight="1" x14ac:dyDescent="0.3">
      <c r="A35" s="325"/>
      <c r="B35" s="349" t="s">
        <v>22</v>
      </c>
      <c r="C35" s="350"/>
      <c r="D35" s="350"/>
      <c r="E35" s="350"/>
      <c r="F35" s="350"/>
    </row>
    <row r="36" spans="1:6" ht="16.5" customHeight="1" x14ac:dyDescent="0.3">
      <c r="A36" s="325"/>
      <c r="B36" s="349" t="s">
        <v>23</v>
      </c>
      <c r="C36" s="350"/>
      <c r="D36" s="350"/>
      <c r="E36" s="350"/>
      <c r="F36" s="350"/>
    </row>
    <row r="37" spans="1:6" ht="15.75" customHeight="1" x14ac:dyDescent="0.25">
      <c r="A37" s="324"/>
      <c r="B37" s="324" t="s">
        <v>118</v>
      </c>
      <c r="C37" s="324"/>
      <c r="D37" s="324"/>
      <c r="E37" s="324"/>
      <c r="F37" s="324"/>
    </row>
    <row r="38" spans="1:6" ht="16.5" customHeight="1" x14ac:dyDescent="0.3">
      <c r="A38" s="320" t="s">
        <v>1</v>
      </c>
      <c r="B38" s="321" t="s">
        <v>24</v>
      </c>
    </row>
    <row r="39" spans="1:6" ht="16.5" customHeight="1" x14ac:dyDescent="0.3">
      <c r="A39" s="325" t="s">
        <v>4</v>
      </c>
      <c r="B39" s="322"/>
      <c r="C39" s="324"/>
      <c r="D39" s="324"/>
      <c r="E39" s="324"/>
      <c r="F39" s="324"/>
    </row>
    <row r="40" spans="1:6" ht="16.5" customHeight="1" x14ac:dyDescent="0.3">
      <c r="A40" s="325" t="s">
        <v>6</v>
      </c>
      <c r="B40" s="326"/>
      <c r="C40" s="324"/>
      <c r="D40" s="324"/>
      <c r="E40" s="324"/>
      <c r="F40" s="324"/>
    </row>
    <row r="41" spans="1:6" ht="16.5" customHeight="1" x14ac:dyDescent="0.3">
      <c r="A41" s="322" t="s">
        <v>8</v>
      </c>
      <c r="B41" s="326"/>
      <c r="C41" s="324"/>
      <c r="D41" s="324"/>
      <c r="E41" s="324"/>
      <c r="F41" s="324"/>
    </row>
    <row r="42" spans="1:6" ht="16.5" customHeight="1" x14ac:dyDescent="0.3">
      <c r="A42" s="322" t="s">
        <v>10</v>
      </c>
      <c r="B42" s="327"/>
      <c r="C42" s="324"/>
      <c r="D42" s="324"/>
      <c r="E42" s="324"/>
      <c r="F42" s="324"/>
    </row>
    <row r="43" spans="1:6" ht="15.75" customHeight="1" x14ac:dyDescent="0.25">
      <c r="A43" s="324"/>
      <c r="B43" s="324"/>
      <c r="C43" s="324"/>
      <c r="D43" s="324"/>
      <c r="E43" s="324"/>
      <c r="F43" s="324"/>
    </row>
    <row r="44" spans="1:6" ht="16.5" customHeight="1" x14ac:dyDescent="0.3">
      <c r="A44" s="328" t="s">
        <v>12</v>
      </c>
      <c r="B44" s="329" t="s">
        <v>13</v>
      </c>
      <c r="C44" s="328" t="s">
        <v>14</v>
      </c>
      <c r="D44" s="328" t="s">
        <v>15</v>
      </c>
      <c r="E44" s="328"/>
      <c r="F44" s="328" t="s">
        <v>16</v>
      </c>
    </row>
    <row r="45" spans="1:6" ht="16.5" customHeight="1" x14ac:dyDescent="0.3">
      <c r="A45" s="330">
        <v>1</v>
      </c>
      <c r="B45" s="331"/>
      <c r="C45" s="331"/>
      <c r="D45" s="332"/>
      <c r="E45" s="332"/>
      <c r="F45" s="333"/>
    </row>
    <row r="46" spans="1:6" ht="16.5" customHeight="1" x14ac:dyDescent="0.3">
      <c r="A46" s="330">
        <v>2</v>
      </c>
      <c r="B46" s="331"/>
      <c r="C46" s="331"/>
      <c r="D46" s="332"/>
      <c r="E46" s="332"/>
      <c r="F46" s="332"/>
    </row>
    <row r="47" spans="1:6" ht="16.5" customHeight="1" x14ac:dyDescent="0.3">
      <c r="A47" s="330">
        <v>3</v>
      </c>
      <c r="B47" s="331"/>
      <c r="C47" s="331"/>
      <c r="D47" s="332"/>
      <c r="E47" s="332"/>
      <c r="F47" s="332"/>
    </row>
    <row r="48" spans="1:6" ht="16.5" customHeight="1" x14ac:dyDescent="0.3">
      <c r="A48" s="330">
        <v>4</v>
      </c>
      <c r="B48" s="331"/>
      <c r="C48" s="331"/>
      <c r="D48" s="332"/>
      <c r="E48" s="332"/>
      <c r="F48" s="332"/>
    </row>
    <row r="49" spans="1:8" ht="16.5" customHeight="1" x14ac:dyDescent="0.3">
      <c r="A49" s="330">
        <v>5</v>
      </c>
      <c r="B49" s="331"/>
      <c r="C49" s="331"/>
      <c r="D49" s="332"/>
      <c r="E49" s="332"/>
      <c r="F49" s="332"/>
    </row>
    <row r="50" spans="1:8" ht="16.5" customHeight="1" x14ac:dyDescent="0.3">
      <c r="A50" s="330">
        <v>6</v>
      </c>
      <c r="B50" s="334"/>
      <c r="C50" s="334"/>
      <c r="D50" s="335"/>
      <c r="E50" s="335"/>
      <c r="F50" s="335"/>
    </row>
    <row r="51" spans="1:8" ht="16.5" customHeight="1" x14ac:dyDescent="0.3">
      <c r="A51" s="336" t="s">
        <v>17</v>
      </c>
      <c r="B51" s="337" t="e">
        <f>AVERAGE(B45:B50)</f>
        <v>#DIV/0!</v>
      </c>
      <c r="C51" s="338" t="e">
        <f>AVERAGE(C45:C50)</f>
        <v>#DIV/0!</v>
      </c>
      <c r="D51" s="339" t="e">
        <f>AVERAGE(D45:D50)</f>
        <v>#DIV/0!</v>
      </c>
      <c r="E51" s="339"/>
      <c r="F51" s="339" t="e">
        <f>AVERAGE(F45:F50)</f>
        <v>#DIV/0!</v>
      </c>
    </row>
    <row r="52" spans="1:8" ht="16.5" customHeight="1" x14ac:dyDescent="0.3">
      <c r="A52" s="340" t="s">
        <v>18</v>
      </c>
      <c r="B52" s="341" t="e">
        <f>(STDEV(B45:B50)/B51)</f>
        <v>#DIV/0!</v>
      </c>
      <c r="C52" s="342"/>
      <c r="D52" s="342"/>
      <c r="E52" s="342"/>
      <c r="F52" s="343"/>
    </row>
    <row r="53" spans="1:8" s="317" customFormat="1" ht="16.5" customHeight="1" x14ac:dyDescent="0.3">
      <c r="A53" s="344" t="s">
        <v>19</v>
      </c>
      <c r="B53" s="345">
        <f>COUNT(B45:B50)</f>
        <v>0</v>
      </c>
      <c r="C53" s="346"/>
      <c r="D53" s="347"/>
      <c r="E53" s="347"/>
      <c r="F53" s="348"/>
    </row>
    <row r="54" spans="1:8" s="317" customFormat="1" ht="15.75" customHeight="1" x14ac:dyDescent="0.25">
      <c r="A54" s="324"/>
      <c r="B54" s="324"/>
      <c r="C54" s="324"/>
      <c r="D54" s="324"/>
      <c r="E54" s="324"/>
      <c r="F54" s="324"/>
    </row>
    <row r="55" spans="1:8" s="317" customFormat="1" ht="16.5" customHeight="1" x14ac:dyDescent="0.3">
      <c r="A55" s="325" t="s">
        <v>20</v>
      </c>
      <c r="B55" s="349" t="s">
        <v>21</v>
      </c>
      <c r="C55" s="350"/>
      <c r="D55" s="350"/>
      <c r="E55" s="350"/>
      <c r="F55" s="350"/>
    </row>
    <row r="56" spans="1:8" ht="16.5" customHeight="1" x14ac:dyDescent="0.3">
      <c r="A56" s="325"/>
      <c r="B56" s="349" t="s">
        <v>22</v>
      </c>
      <c r="C56" s="350"/>
      <c r="D56" s="350"/>
      <c r="E56" s="350"/>
      <c r="F56" s="350"/>
    </row>
    <row r="57" spans="1:8" ht="16.5" customHeight="1" x14ac:dyDescent="0.3">
      <c r="A57" s="325"/>
      <c r="B57" s="349" t="s">
        <v>23</v>
      </c>
      <c r="C57" s="350"/>
      <c r="D57" s="350"/>
      <c r="E57" s="350"/>
      <c r="F57" s="350"/>
    </row>
    <row r="58" spans="1:8" ht="14.25" customHeight="1" thickBot="1" x14ac:dyDescent="0.35">
      <c r="A58" s="351"/>
      <c r="B58" s="352" t="s">
        <v>119</v>
      </c>
      <c r="D58" s="353"/>
      <c r="E58" s="354"/>
      <c r="G58" s="319"/>
      <c r="H58" s="319"/>
    </row>
    <row r="59" spans="1:8" ht="15" customHeight="1" x14ac:dyDescent="0.3">
      <c r="B59" s="407" t="s">
        <v>25</v>
      </c>
      <c r="C59" s="407"/>
      <c r="F59" s="355" t="s">
        <v>26</v>
      </c>
      <c r="G59" s="356"/>
      <c r="H59" s="355" t="s">
        <v>27</v>
      </c>
    </row>
    <row r="60" spans="1:8" ht="15" customHeight="1" x14ac:dyDescent="0.3">
      <c r="A60" s="357" t="s">
        <v>28</v>
      </c>
      <c r="B60" s="358" t="s">
        <v>112</v>
      </c>
      <c r="C60" s="358"/>
      <c r="F60" s="358" t="s">
        <v>120</v>
      </c>
      <c r="H60" s="358"/>
    </row>
    <row r="61" spans="1:8" ht="15" customHeight="1" x14ac:dyDescent="0.3">
      <c r="A61" s="357" t="s">
        <v>29</v>
      </c>
      <c r="B61" s="359"/>
      <c r="C61" s="359"/>
      <c r="F61" s="359"/>
      <c r="H61" s="36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61" sqref="B61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364"/>
  </cols>
  <sheetData>
    <row r="14" spans="1:6" ht="15" customHeight="1" x14ac:dyDescent="0.3">
      <c r="A14" s="361"/>
      <c r="C14" s="363"/>
      <c r="F14" s="363"/>
    </row>
    <row r="15" spans="1:6" ht="18.75" customHeight="1" x14ac:dyDescent="0.3">
      <c r="A15" s="408" t="s">
        <v>0</v>
      </c>
      <c r="B15" s="408"/>
      <c r="C15" s="408"/>
      <c r="D15" s="408"/>
      <c r="E15" s="408"/>
    </row>
    <row r="16" spans="1:6" ht="16.5" customHeight="1" x14ac:dyDescent="0.3">
      <c r="A16" s="365" t="s">
        <v>1</v>
      </c>
      <c r="B16" s="366" t="s">
        <v>2</v>
      </c>
    </row>
    <row r="17" spans="1:5" ht="16.5" customHeight="1" x14ac:dyDescent="0.3">
      <c r="A17" s="367" t="s">
        <v>3</v>
      </c>
      <c r="B17" s="367" t="s">
        <v>115</v>
      </c>
      <c r="D17" s="368"/>
      <c r="E17" s="369"/>
    </row>
    <row r="18" spans="1:5" ht="16.5" customHeight="1" x14ac:dyDescent="0.3">
      <c r="A18" s="370" t="s">
        <v>4</v>
      </c>
      <c r="B18" s="367" t="s">
        <v>121</v>
      </c>
      <c r="C18" s="369"/>
      <c r="D18" s="369"/>
      <c r="E18" s="369"/>
    </row>
    <row r="19" spans="1:5" ht="16.5" customHeight="1" x14ac:dyDescent="0.3">
      <c r="A19" s="370" t="s">
        <v>6</v>
      </c>
      <c r="B19" s="371">
        <v>99.3</v>
      </c>
      <c r="C19" s="369"/>
      <c r="D19" s="369"/>
      <c r="E19" s="369"/>
    </row>
    <row r="20" spans="1:5" ht="16.5" customHeight="1" x14ac:dyDescent="0.3">
      <c r="A20" s="367" t="s">
        <v>8</v>
      </c>
      <c r="B20" s="371">
        <v>19.18</v>
      </c>
      <c r="C20" s="369"/>
      <c r="D20" s="369"/>
      <c r="E20" s="369"/>
    </row>
    <row r="21" spans="1:5" ht="16.5" customHeight="1" x14ac:dyDescent="0.3">
      <c r="A21" s="367" t="s">
        <v>10</v>
      </c>
      <c r="B21" s="372">
        <f>19.18/25*4/100</f>
        <v>3.0688E-2</v>
      </c>
      <c r="C21" s="369"/>
      <c r="D21" s="369"/>
      <c r="E21" s="369"/>
    </row>
    <row r="22" spans="1:5" ht="15.75" customHeight="1" x14ac:dyDescent="0.25">
      <c r="A22" s="369"/>
      <c r="B22" s="369"/>
      <c r="C22" s="369"/>
      <c r="D22" s="369"/>
      <c r="E22" s="369"/>
    </row>
    <row r="23" spans="1:5" ht="16.5" customHeight="1" x14ac:dyDescent="0.3">
      <c r="A23" s="373" t="s">
        <v>12</v>
      </c>
      <c r="B23" s="374" t="s">
        <v>13</v>
      </c>
      <c r="C23" s="373" t="s">
        <v>14</v>
      </c>
      <c r="D23" s="373" t="s">
        <v>15</v>
      </c>
      <c r="E23" s="373" t="s">
        <v>16</v>
      </c>
    </row>
    <row r="24" spans="1:5" ht="16.5" customHeight="1" x14ac:dyDescent="0.3">
      <c r="A24" s="375">
        <v>1</v>
      </c>
      <c r="B24" s="376">
        <v>3591472</v>
      </c>
      <c r="C24" s="376">
        <v>7957.4</v>
      </c>
      <c r="D24" s="377">
        <v>1.1000000000000001</v>
      </c>
      <c r="E24" s="378">
        <v>3.4</v>
      </c>
    </row>
    <row r="25" spans="1:5" ht="16.5" customHeight="1" x14ac:dyDescent="0.3">
      <c r="A25" s="375">
        <v>2</v>
      </c>
      <c r="B25" s="376">
        <v>3591443</v>
      </c>
      <c r="C25" s="376">
        <v>7960.5</v>
      </c>
      <c r="D25" s="377">
        <v>1.1000000000000001</v>
      </c>
      <c r="E25" s="377">
        <v>3.4</v>
      </c>
    </row>
    <row r="26" spans="1:5" ht="16.5" customHeight="1" x14ac:dyDescent="0.3">
      <c r="A26" s="375">
        <v>3</v>
      </c>
      <c r="B26" s="376">
        <v>3592607</v>
      </c>
      <c r="C26" s="376">
        <v>7973.9</v>
      </c>
      <c r="D26" s="377">
        <v>1</v>
      </c>
      <c r="E26" s="377">
        <v>3.4</v>
      </c>
    </row>
    <row r="27" spans="1:5" ht="16.5" customHeight="1" x14ac:dyDescent="0.3">
      <c r="A27" s="375">
        <v>4</v>
      </c>
      <c r="B27" s="376">
        <v>3583759</v>
      </c>
      <c r="C27" s="376">
        <v>7955.9</v>
      </c>
      <c r="D27" s="377">
        <v>1</v>
      </c>
      <c r="E27" s="377">
        <v>3.4</v>
      </c>
    </row>
    <row r="28" spans="1:5" ht="16.5" customHeight="1" x14ac:dyDescent="0.3">
      <c r="A28" s="375">
        <v>5</v>
      </c>
      <c r="B28" s="376">
        <v>3592894</v>
      </c>
      <c r="C28" s="376">
        <v>7932</v>
      </c>
      <c r="D28" s="377">
        <v>1</v>
      </c>
      <c r="E28" s="377">
        <v>3.4</v>
      </c>
    </row>
    <row r="29" spans="1:5" ht="16.5" customHeight="1" x14ac:dyDescent="0.3">
      <c r="A29" s="375">
        <v>6</v>
      </c>
      <c r="B29" s="379">
        <v>3591056</v>
      </c>
      <c r="C29" s="379">
        <v>7956.8</v>
      </c>
      <c r="D29" s="380">
        <v>1.1000000000000001</v>
      </c>
      <c r="E29" s="380">
        <v>3.4</v>
      </c>
    </row>
    <row r="30" spans="1:5" ht="16.5" customHeight="1" x14ac:dyDescent="0.3">
      <c r="A30" s="381" t="s">
        <v>17</v>
      </c>
      <c r="B30" s="382">
        <f>AVERAGE(B24:B29)</f>
        <v>3590538.5</v>
      </c>
      <c r="C30" s="383">
        <f>AVERAGE(C24:C29)</f>
        <v>7956.083333333333</v>
      </c>
      <c r="D30" s="384">
        <f>AVERAGE(D24:D29)</f>
        <v>1.05</v>
      </c>
      <c r="E30" s="384">
        <f>AVERAGE(E24:E29)</f>
        <v>3.4</v>
      </c>
    </row>
    <row r="31" spans="1:5" ht="16.5" customHeight="1" x14ac:dyDescent="0.3">
      <c r="A31" s="385" t="s">
        <v>18</v>
      </c>
      <c r="B31" s="386">
        <f>(STDEV(B24:B29)/B30)</f>
        <v>9.4649106665656822E-4</v>
      </c>
      <c r="C31" s="387"/>
      <c r="D31" s="387"/>
      <c r="E31" s="388"/>
    </row>
    <row r="32" spans="1:5" s="362" customFormat="1" ht="16.5" customHeight="1" x14ac:dyDescent="0.3">
      <c r="A32" s="389" t="s">
        <v>19</v>
      </c>
      <c r="B32" s="390">
        <f>COUNT(B24:B29)</f>
        <v>6</v>
      </c>
      <c r="C32" s="391"/>
      <c r="D32" s="392"/>
      <c r="E32" s="393"/>
    </row>
    <row r="33" spans="1:5" s="362" customFormat="1" ht="15.75" customHeight="1" x14ac:dyDescent="0.25">
      <c r="A33" s="369"/>
      <c r="B33" s="369"/>
      <c r="C33" s="369"/>
      <c r="D33" s="369"/>
      <c r="E33" s="369"/>
    </row>
    <row r="34" spans="1:5" s="362" customFormat="1" ht="16.5" customHeight="1" x14ac:dyDescent="0.3">
      <c r="A34" s="370" t="s">
        <v>20</v>
      </c>
      <c r="B34" s="394" t="s">
        <v>21</v>
      </c>
      <c r="C34" s="395"/>
      <c r="D34" s="395"/>
      <c r="E34" s="395"/>
    </row>
    <row r="35" spans="1:5" ht="16.5" customHeight="1" x14ac:dyDescent="0.3">
      <c r="A35" s="370"/>
      <c r="B35" s="394" t="s">
        <v>22</v>
      </c>
      <c r="C35" s="395"/>
      <c r="D35" s="395"/>
      <c r="E35" s="395"/>
    </row>
    <row r="36" spans="1:5" ht="16.5" customHeight="1" x14ac:dyDescent="0.3">
      <c r="A36" s="370"/>
      <c r="B36" s="394" t="s">
        <v>23</v>
      </c>
      <c r="C36" s="395"/>
      <c r="D36" s="395"/>
      <c r="E36" s="395"/>
    </row>
    <row r="37" spans="1:5" ht="15.75" customHeight="1" x14ac:dyDescent="0.25">
      <c r="A37" s="369"/>
      <c r="B37" s="369"/>
      <c r="C37" s="369"/>
      <c r="D37" s="369"/>
      <c r="E37" s="369"/>
    </row>
    <row r="38" spans="1:5" ht="16.5" customHeight="1" x14ac:dyDescent="0.3">
      <c r="A38" s="365" t="s">
        <v>1</v>
      </c>
      <c r="B38" s="366" t="s">
        <v>24</v>
      </c>
    </row>
    <row r="39" spans="1:5" ht="16.5" customHeight="1" x14ac:dyDescent="0.3">
      <c r="A39" s="370" t="s">
        <v>4</v>
      </c>
      <c r="B39" s="367"/>
      <c r="C39" s="369"/>
      <c r="D39" s="369"/>
      <c r="E39" s="369"/>
    </row>
    <row r="40" spans="1:5" ht="16.5" customHeight="1" x14ac:dyDescent="0.3">
      <c r="A40" s="370" t="s">
        <v>6</v>
      </c>
      <c r="B40" s="371"/>
      <c r="C40" s="369"/>
      <c r="D40" s="369"/>
      <c r="E40" s="369"/>
    </row>
    <row r="41" spans="1:5" ht="16.5" customHeight="1" x14ac:dyDescent="0.3">
      <c r="A41" s="367" t="s">
        <v>8</v>
      </c>
      <c r="B41" s="371"/>
      <c r="C41" s="369"/>
      <c r="D41" s="369"/>
      <c r="E41" s="369"/>
    </row>
    <row r="42" spans="1:5" ht="16.5" customHeight="1" x14ac:dyDescent="0.3">
      <c r="A42" s="367" t="s">
        <v>10</v>
      </c>
      <c r="B42" s="372"/>
      <c r="C42" s="369"/>
      <c r="D42" s="369"/>
      <c r="E42" s="369"/>
    </row>
    <row r="43" spans="1:5" ht="15.75" customHeight="1" x14ac:dyDescent="0.25">
      <c r="A43" s="369"/>
      <c r="B43" s="369"/>
      <c r="C43" s="369"/>
      <c r="D43" s="369"/>
      <c r="E43" s="369"/>
    </row>
    <row r="44" spans="1:5" ht="16.5" customHeight="1" x14ac:dyDescent="0.3">
      <c r="A44" s="373" t="s">
        <v>12</v>
      </c>
      <c r="B44" s="374" t="s">
        <v>13</v>
      </c>
      <c r="C44" s="373" t="s">
        <v>14</v>
      </c>
      <c r="D44" s="373" t="s">
        <v>15</v>
      </c>
      <c r="E44" s="373" t="s">
        <v>16</v>
      </c>
    </row>
    <row r="45" spans="1:5" ht="16.5" customHeight="1" x14ac:dyDescent="0.3">
      <c r="A45" s="375">
        <v>1</v>
      </c>
      <c r="B45" s="376"/>
      <c r="C45" s="376"/>
      <c r="D45" s="377"/>
      <c r="E45" s="378"/>
    </row>
    <row r="46" spans="1:5" ht="16.5" customHeight="1" x14ac:dyDescent="0.3">
      <c r="A46" s="375">
        <v>2</v>
      </c>
      <c r="B46" s="376"/>
      <c r="C46" s="376"/>
      <c r="D46" s="377"/>
      <c r="E46" s="377"/>
    </row>
    <row r="47" spans="1:5" ht="16.5" customHeight="1" x14ac:dyDescent="0.3">
      <c r="A47" s="375">
        <v>3</v>
      </c>
      <c r="B47" s="376"/>
      <c r="C47" s="376"/>
      <c r="D47" s="377"/>
      <c r="E47" s="377"/>
    </row>
    <row r="48" spans="1:5" ht="16.5" customHeight="1" x14ac:dyDescent="0.3">
      <c r="A48" s="375">
        <v>4</v>
      </c>
      <c r="B48" s="376"/>
      <c r="C48" s="376"/>
      <c r="D48" s="377"/>
      <c r="E48" s="377"/>
    </row>
    <row r="49" spans="1:7" ht="16.5" customHeight="1" x14ac:dyDescent="0.3">
      <c r="A49" s="375">
        <v>5</v>
      </c>
      <c r="B49" s="376"/>
      <c r="C49" s="376"/>
      <c r="D49" s="377"/>
      <c r="E49" s="377"/>
    </row>
    <row r="50" spans="1:7" ht="16.5" customHeight="1" x14ac:dyDescent="0.3">
      <c r="A50" s="375">
        <v>6</v>
      </c>
      <c r="B50" s="379"/>
      <c r="C50" s="379"/>
      <c r="D50" s="380"/>
      <c r="E50" s="380"/>
    </row>
    <row r="51" spans="1:7" ht="16.5" customHeight="1" x14ac:dyDescent="0.3">
      <c r="A51" s="381" t="s">
        <v>17</v>
      </c>
      <c r="B51" s="382" t="e">
        <f>AVERAGE(B45:B50)</f>
        <v>#DIV/0!</v>
      </c>
      <c r="C51" s="383" t="e">
        <f>AVERAGE(C45:C50)</f>
        <v>#DIV/0!</v>
      </c>
      <c r="D51" s="384" t="e">
        <f>AVERAGE(D45:D50)</f>
        <v>#DIV/0!</v>
      </c>
      <c r="E51" s="384" t="e">
        <f>AVERAGE(E45:E50)</f>
        <v>#DIV/0!</v>
      </c>
    </row>
    <row r="52" spans="1:7" ht="16.5" customHeight="1" x14ac:dyDescent="0.3">
      <c r="A52" s="385" t="s">
        <v>18</v>
      </c>
      <c r="B52" s="386" t="e">
        <f>(STDEV(B45:B50)/B51)</f>
        <v>#DIV/0!</v>
      </c>
      <c r="C52" s="387"/>
      <c r="D52" s="387"/>
      <c r="E52" s="388"/>
    </row>
    <row r="53" spans="1:7" s="362" customFormat="1" ht="16.5" customHeight="1" x14ac:dyDescent="0.3">
      <c r="A53" s="389" t="s">
        <v>19</v>
      </c>
      <c r="B53" s="390">
        <f>COUNT(B45:B50)</f>
        <v>0</v>
      </c>
      <c r="C53" s="391"/>
      <c r="D53" s="392"/>
      <c r="E53" s="393"/>
    </row>
    <row r="54" spans="1:7" s="362" customFormat="1" ht="15.75" customHeight="1" x14ac:dyDescent="0.25">
      <c r="A54" s="369"/>
      <c r="B54" s="369"/>
      <c r="C54" s="369"/>
      <c r="D54" s="369"/>
      <c r="E54" s="369"/>
    </row>
    <row r="55" spans="1:7" s="362" customFormat="1" ht="16.5" customHeight="1" x14ac:dyDescent="0.3">
      <c r="A55" s="370" t="s">
        <v>20</v>
      </c>
      <c r="B55" s="394" t="s">
        <v>21</v>
      </c>
      <c r="C55" s="395"/>
      <c r="D55" s="395"/>
      <c r="E55" s="395"/>
    </row>
    <row r="56" spans="1:7" ht="16.5" customHeight="1" x14ac:dyDescent="0.3">
      <c r="A56" s="370"/>
      <c r="B56" s="394" t="s">
        <v>22</v>
      </c>
      <c r="C56" s="395"/>
      <c r="D56" s="395"/>
      <c r="E56" s="395"/>
    </row>
    <row r="57" spans="1:7" ht="16.5" customHeight="1" x14ac:dyDescent="0.3">
      <c r="A57" s="370"/>
      <c r="B57" s="394" t="s">
        <v>23</v>
      </c>
      <c r="C57" s="395"/>
      <c r="D57" s="395"/>
      <c r="E57" s="395"/>
    </row>
    <row r="58" spans="1:7" ht="14.25" customHeight="1" thickBot="1" x14ac:dyDescent="0.3">
      <c r="A58" s="396"/>
      <c r="B58" s="397"/>
      <c r="D58" s="398"/>
      <c r="F58" s="364"/>
      <c r="G58" s="364"/>
    </row>
    <row r="59" spans="1:7" ht="15" customHeight="1" x14ac:dyDescent="0.3">
      <c r="B59" s="409" t="s">
        <v>25</v>
      </c>
      <c r="C59" s="409"/>
      <c r="E59" s="399" t="s">
        <v>26</v>
      </c>
      <c r="F59" s="400"/>
      <c r="G59" s="399" t="s">
        <v>27</v>
      </c>
    </row>
    <row r="60" spans="1:7" ht="15" customHeight="1" x14ac:dyDescent="0.3">
      <c r="A60" s="401" t="s">
        <v>28</v>
      </c>
      <c r="B60" s="402" t="s">
        <v>112</v>
      </c>
      <c r="C60" s="402"/>
      <c r="E60" s="402" t="s">
        <v>120</v>
      </c>
      <c r="G60" s="402"/>
    </row>
    <row r="61" spans="1:7" ht="15" customHeight="1" x14ac:dyDescent="0.3">
      <c r="A61" s="401" t="s">
        <v>29</v>
      </c>
      <c r="B61" s="403"/>
      <c r="C61" s="403"/>
      <c r="E61" s="403"/>
      <c r="G61" s="40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15" t="s">
        <v>30</v>
      </c>
      <c r="B1" s="415"/>
      <c r="C1" s="415"/>
      <c r="D1" s="415"/>
      <c r="E1" s="415"/>
      <c r="F1" s="415"/>
      <c r="G1" s="57"/>
    </row>
    <row r="2" spans="1:7" ht="12.75" customHeight="1" x14ac:dyDescent="0.3">
      <c r="A2" s="415"/>
      <c r="B2" s="415"/>
      <c r="C2" s="415"/>
      <c r="D2" s="415"/>
      <c r="E2" s="415"/>
      <c r="F2" s="415"/>
      <c r="G2" s="57"/>
    </row>
    <row r="3" spans="1:7" ht="12.75" customHeight="1" x14ac:dyDescent="0.3">
      <c r="A3" s="415"/>
      <c r="B3" s="415"/>
      <c r="C3" s="415"/>
      <c r="D3" s="415"/>
      <c r="E3" s="415"/>
      <c r="F3" s="415"/>
      <c r="G3" s="57"/>
    </row>
    <row r="4" spans="1:7" ht="12.75" customHeight="1" x14ac:dyDescent="0.3">
      <c r="A4" s="415"/>
      <c r="B4" s="415"/>
      <c r="C4" s="415"/>
      <c r="D4" s="415"/>
      <c r="E4" s="415"/>
      <c r="F4" s="415"/>
      <c r="G4" s="57"/>
    </row>
    <row r="5" spans="1:7" ht="12.75" customHeight="1" x14ac:dyDescent="0.3">
      <c r="A5" s="415"/>
      <c r="B5" s="415"/>
      <c r="C5" s="415"/>
      <c r="D5" s="415"/>
      <c r="E5" s="415"/>
      <c r="F5" s="415"/>
      <c r="G5" s="57"/>
    </row>
    <row r="6" spans="1:7" ht="12.75" customHeight="1" x14ac:dyDescent="0.3">
      <c r="A6" s="415"/>
      <c r="B6" s="415"/>
      <c r="C6" s="415"/>
      <c r="D6" s="415"/>
      <c r="E6" s="415"/>
      <c r="F6" s="415"/>
      <c r="G6" s="57"/>
    </row>
    <row r="7" spans="1:7" ht="12.75" customHeight="1" x14ac:dyDescent="0.3">
      <c r="A7" s="415"/>
      <c r="B7" s="415"/>
      <c r="C7" s="415"/>
      <c r="D7" s="415"/>
      <c r="E7" s="415"/>
      <c r="F7" s="415"/>
      <c r="G7" s="57"/>
    </row>
    <row r="8" spans="1:7" ht="15" customHeight="1" x14ac:dyDescent="0.3">
      <c r="A8" s="414" t="s">
        <v>31</v>
      </c>
      <c r="B8" s="414"/>
      <c r="C8" s="414"/>
      <c r="D8" s="414"/>
      <c r="E8" s="414"/>
      <c r="F8" s="414"/>
      <c r="G8" s="58"/>
    </row>
    <row r="9" spans="1:7" ht="12.75" customHeight="1" x14ac:dyDescent="0.3">
      <c r="A9" s="414"/>
      <c r="B9" s="414"/>
      <c r="C9" s="414"/>
      <c r="D9" s="414"/>
      <c r="E9" s="414"/>
      <c r="F9" s="414"/>
      <c r="G9" s="58"/>
    </row>
    <row r="10" spans="1:7" ht="12.75" customHeight="1" x14ac:dyDescent="0.3">
      <c r="A10" s="414"/>
      <c r="B10" s="414"/>
      <c r="C10" s="414"/>
      <c r="D10" s="414"/>
      <c r="E10" s="414"/>
      <c r="F10" s="414"/>
      <c r="G10" s="58"/>
    </row>
    <row r="11" spans="1:7" ht="12.75" customHeight="1" x14ac:dyDescent="0.3">
      <c r="A11" s="414"/>
      <c r="B11" s="414"/>
      <c r="C11" s="414"/>
      <c r="D11" s="414"/>
      <c r="E11" s="414"/>
      <c r="F11" s="414"/>
      <c r="G11" s="58"/>
    </row>
    <row r="12" spans="1:7" ht="12.75" customHeight="1" x14ac:dyDescent="0.3">
      <c r="A12" s="414"/>
      <c r="B12" s="414"/>
      <c r="C12" s="414"/>
      <c r="D12" s="414"/>
      <c r="E12" s="414"/>
      <c r="F12" s="414"/>
      <c r="G12" s="58"/>
    </row>
    <row r="13" spans="1:7" ht="12.75" customHeight="1" x14ac:dyDescent="0.3">
      <c r="A13" s="414"/>
      <c r="B13" s="414"/>
      <c r="C13" s="414"/>
      <c r="D13" s="414"/>
      <c r="E13" s="414"/>
      <c r="F13" s="414"/>
      <c r="G13" s="58"/>
    </row>
    <row r="14" spans="1:7" ht="12.75" customHeight="1" x14ac:dyDescent="0.3">
      <c r="A14" s="414"/>
      <c r="B14" s="414"/>
      <c r="C14" s="414"/>
      <c r="D14" s="414"/>
      <c r="E14" s="414"/>
      <c r="F14" s="414"/>
      <c r="G14" s="58"/>
    </row>
    <row r="15" spans="1:7" ht="13.5" customHeight="1" x14ac:dyDescent="0.3"/>
    <row r="16" spans="1:7" ht="19.5" customHeight="1" x14ac:dyDescent="0.3">
      <c r="A16" s="410" t="s">
        <v>32</v>
      </c>
      <c r="B16" s="411"/>
      <c r="C16" s="411"/>
      <c r="D16" s="411"/>
      <c r="E16" s="411"/>
      <c r="F16" s="412"/>
    </row>
    <row r="17" spans="1:13" ht="18.75" customHeight="1" x14ac:dyDescent="0.3">
      <c r="A17" s="413" t="s">
        <v>33</v>
      </c>
      <c r="B17" s="413"/>
      <c r="C17" s="413"/>
      <c r="D17" s="413"/>
      <c r="E17" s="413"/>
      <c r="F17" s="413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405" t="s">
        <v>5</v>
      </c>
    </row>
    <row r="21" spans="1:13" ht="16.5" customHeight="1" x14ac:dyDescent="0.3">
      <c r="A21" s="4" t="s">
        <v>35</v>
      </c>
      <c r="B21" s="405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122</v>
      </c>
    </row>
    <row r="24" spans="1:13" ht="16.5" customHeight="1" x14ac:dyDescent="0.3">
      <c r="A24" s="4" t="s">
        <v>38</v>
      </c>
      <c r="B24" s="60">
        <v>42718</v>
      </c>
    </row>
    <row r="25" spans="1:13" ht="16.5" customHeight="1" x14ac:dyDescent="0.3">
      <c r="A25" s="4" t="s">
        <v>39</v>
      </c>
      <c r="B25" s="60">
        <v>42720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11.02417</v>
      </c>
      <c r="C29" s="12">
        <v>17.351859999999999</v>
      </c>
      <c r="D29" s="12">
        <v>17.800630000000002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17.34684</v>
      </c>
      <c r="D30" s="12">
        <v>17.811399999999999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17.342790000000001</v>
      </c>
      <c r="D31" s="15">
        <v>17.808509999999998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11.02417</v>
      </c>
      <c r="C33" s="18">
        <f>AVERAGE(C29:C32)</f>
        <v>17.347163333333334</v>
      </c>
      <c r="D33" s="18">
        <f>AVERAGE(D29:D32)</f>
        <v>17.806846666666669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6.3229933333333346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6.7826766666666689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1.0727002717067551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40" t="s">
        <v>30</v>
      </c>
      <c r="B1" s="440"/>
      <c r="C1" s="440"/>
      <c r="D1" s="440"/>
      <c r="E1" s="440"/>
      <c r="F1" s="440"/>
      <c r="G1" s="440"/>
      <c r="H1" s="440"/>
    </row>
    <row r="2" spans="1:8" x14ac:dyDescent="0.25">
      <c r="A2" s="440"/>
      <c r="B2" s="440"/>
      <c r="C2" s="440"/>
      <c r="D2" s="440"/>
      <c r="E2" s="440"/>
      <c r="F2" s="440"/>
      <c r="G2" s="440"/>
      <c r="H2" s="440"/>
    </row>
    <row r="3" spans="1:8" x14ac:dyDescent="0.25">
      <c r="A3" s="440"/>
      <c r="B3" s="440"/>
      <c r="C3" s="440"/>
      <c r="D3" s="440"/>
      <c r="E3" s="440"/>
      <c r="F3" s="440"/>
      <c r="G3" s="440"/>
      <c r="H3" s="440"/>
    </row>
    <row r="4" spans="1:8" x14ac:dyDescent="0.25">
      <c r="A4" s="440"/>
      <c r="B4" s="440"/>
      <c r="C4" s="440"/>
      <c r="D4" s="440"/>
      <c r="E4" s="440"/>
      <c r="F4" s="440"/>
      <c r="G4" s="440"/>
      <c r="H4" s="440"/>
    </row>
    <row r="5" spans="1:8" x14ac:dyDescent="0.25">
      <c r="A5" s="440"/>
      <c r="B5" s="440"/>
      <c r="C5" s="440"/>
      <c r="D5" s="440"/>
      <c r="E5" s="440"/>
      <c r="F5" s="440"/>
      <c r="G5" s="440"/>
      <c r="H5" s="440"/>
    </row>
    <row r="6" spans="1:8" x14ac:dyDescent="0.25">
      <c r="A6" s="440"/>
      <c r="B6" s="440"/>
      <c r="C6" s="440"/>
      <c r="D6" s="440"/>
      <c r="E6" s="440"/>
      <c r="F6" s="440"/>
      <c r="G6" s="440"/>
      <c r="H6" s="440"/>
    </row>
    <row r="7" spans="1:8" x14ac:dyDescent="0.25">
      <c r="A7" s="440"/>
      <c r="B7" s="440"/>
      <c r="C7" s="440"/>
      <c r="D7" s="440"/>
      <c r="E7" s="440"/>
      <c r="F7" s="440"/>
      <c r="G7" s="440"/>
      <c r="H7" s="440"/>
    </row>
    <row r="8" spans="1:8" x14ac:dyDescent="0.25">
      <c r="A8" s="441" t="s">
        <v>31</v>
      </c>
      <c r="B8" s="441"/>
      <c r="C8" s="441"/>
      <c r="D8" s="441"/>
      <c r="E8" s="441"/>
      <c r="F8" s="441"/>
      <c r="G8" s="441"/>
      <c r="H8" s="441"/>
    </row>
    <row r="9" spans="1:8" x14ac:dyDescent="0.25">
      <c r="A9" s="441"/>
      <c r="B9" s="441"/>
      <c r="C9" s="441"/>
      <c r="D9" s="441"/>
      <c r="E9" s="441"/>
      <c r="F9" s="441"/>
      <c r="G9" s="441"/>
      <c r="H9" s="441"/>
    </row>
    <row r="10" spans="1:8" x14ac:dyDescent="0.25">
      <c r="A10" s="441"/>
      <c r="B10" s="441"/>
      <c r="C10" s="441"/>
      <c r="D10" s="441"/>
      <c r="E10" s="441"/>
      <c r="F10" s="441"/>
      <c r="G10" s="441"/>
      <c r="H10" s="441"/>
    </row>
    <row r="11" spans="1:8" x14ac:dyDescent="0.25">
      <c r="A11" s="441"/>
      <c r="B11" s="441"/>
      <c r="C11" s="441"/>
      <c r="D11" s="441"/>
      <c r="E11" s="441"/>
      <c r="F11" s="441"/>
      <c r="G11" s="441"/>
      <c r="H11" s="441"/>
    </row>
    <row r="12" spans="1:8" x14ac:dyDescent="0.25">
      <c r="A12" s="441"/>
      <c r="B12" s="441"/>
      <c r="C12" s="441"/>
      <c r="D12" s="441"/>
      <c r="E12" s="441"/>
      <c r="F12" s="441"/>
      <c r="G12" s="441"/>
      <c r="H12" s="441"/>
    </row>
    <row r="13" spans="1:8" x14ac:dyDescent="0.25">
      <c r="A13" s="441"/>
      <c r="B13" s="441"/>
      <c r="C13" s="441"/>
      <c r="D13" s="441"/>
      <c r="E13" s="441"/>
      <c r="F13" s="441"/>
      <c r="G13" s="441"/>
      <c r="H13" s="441"/>
    </row>
    <row r="14" spans="1:8" x14ac:dyDescent="0.25">
      <c r="A14" s="441"/>
      <c r="B14" s="441"/>
      <c r="C14" s="441"/>
      <c r="D14" s="441"/>
      <c r="E14" s="441"/>
      <c r="F14" s="441"/>
      <c r="G14" s="441"/>
      <c r="H14" s="441"/>
    </row>
    <row r="15" spans="1:8" ht="19.5" customHeight="1" x14ac:dyDescent="0.25"/>
    <row r="16" spans="1:8" ht="19.5" customHeight="1" x14ac:dyDescent="0.3">
      <c r="A16" s="410" t="s">
        <v>32</v>
      </c>
      <c r="B16" s="411"/>
      <c r="C16" s="411"/>
      <c r="D16" s="411"/>
      <c r="E16" s="411"/>
      <c r="F16" s="411"/>
      <c r="G16" s="411"/>
      <c r="H16" s="412"/>
    </row>
    <row r="17" spans="1:14" ht="20.25" customHeight="1" x14ac:dyDescent="0.25">
      <c r="A17" s="442" t="s">
        <v>45</v>
      </c>
      <c r="B17" s="442"/>
      <c r="C17" s="442"/>
      <c r="D17" s="442"/>
      <c r="E17" s="442"/>
      <c r="F17" s="442"/>
      <c r="G17" s="442"/>
      <c r="H17" s="442"/>
    </row>
    <row r="18" spans="1:14" ht="26.25" customHeight="1" x14ac:dyDescent="0.4">
      <c r="A18" s="63" t="s">
        <v>34</v>
      </c>
      <c r="B18" s="424" t="s">
        <v>5</v>
      </c>
      <c r="C18" s="424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315" t="s">
        <v>110</v>
      </c>
      <c r="C20" s="165"/>
    </row>
    <row r="21" spans="1:14" ht="26.25" customHeight="1" x14ac:dyDescent="0.4">
      <c r="A21" s="63" t="s">
        <v>37</v>
      </c>
      <c r="B21" s="416" t="s">
        <v>11</v>
      </c>
      <c r="C21" s="416"/>
      <c r="D21" s="416"/>
      <c r="E21" s="416"/>
      <c r="F21" s="416"/>
      <c r="G21" s="416"/>
      <c r="H21" s="416"/>
      <c r="I21" s="416"/>
    </row>
    <row r="22" spans="1:14" ht="26.25" customHeight="1" x14ac:dyDescent="0.4">
      <c r="A22" s="63" t="s">
        <v>38</v>
      </c>
      <c r="B22" s="166">
        <v>42718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>
        <v>42720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424" t="s">
        <v>110</v>
      </c>
      <c r="C26" s="424"/>
    </row>
    <row r="27" spans="1:14" ht="26.25" customHeight="1" x14ac:dyDescent="0.4">
      <c r="A27" s="68" t="s">
        <v>46</v>
      </c>
      <c r="B27" s="416" t="s">
        <v>111</v>
      </c>
      <c r="C27" s="416"/>
    </row>
    <row r="28" spans="1:14" ht="27" customHeight="1" x14ac:dyDescent="0.4">
      <c r="A28" s="68" t="s">
        <v>6</v>
      </c>
      <c r="B28" s="163">
        <v>99.28</v>
      </c>
    </row>
    <row r="29" spans="1:14" s="3" customFormat="1" ht="27" customHeight="1" x14ac:dyDescent="0.4">
      <c r="A29" s="68" t="s">
        <v>47</v>
      </c>
      <c r="B29" s="162">
        <v>0</v>
      </c>
      <c r="C29" s="427" t="s">
        <v>48</v>
      </c>
      <c r="D29" s="428"/>
      <c r="E29" s="428"/>
      <c r="F29" s="428"/>
      <c r="G29" s="428"/>
      <c r="H29" s="429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99.28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430" t="s">
        <v>51</v>
      </c>
      <c r="D31" s="431"/>
      <c r="E31" s="431"/>
      <c r="F31" s="431"/>
      <c r="G31" s="431"/>
      <c r="H31" s="432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430" t="s">
        <v>53</v>
      </c>
      <c r="D32" s="431"/>
      <c r="E32" s="431"/>
      <c r="F32" s="431"/>
      <c r="G32" s="431"/>
      <c r="H32" s="432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418" t="s">
        <v>57</v>
      </c>
      <c r="E36" s="419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50184865</v>
      </c>
      <c r="E38" s="128">
        <f>IF(ISBLANK(D38),"-",$D$48/$D$45*D38)</f>
        <v>49832474.655473821</v>
      </c>
      <c r="F38" s="169">
        <v>48151933</v>
      </c>
      <c r="G38" s="120">
        <f>IF(ISBLANK(F38),"-",$D$48/$F$45*F38)</f>
        <v>50522022.100792378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49955358</v>
      </c>
      <c r="E39" s="129">
        <f>IF(ISBLANK(D39),"-",$D$48/$D$45*D39)</f>
        <v>49604579.218059495</v>
      </c>
      <c r="F39" s="170">
        <v>48294927</v>
      </c>
      <c r="G39" s="121">
        <f>IF(ISBLANK(F39),"-",$D$48/$F$45*F39)</f>
        <v>50672054.416800976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49901476</v>
      </c>
      <c r="E40" s="129">
        <f>IF(ISBLANK(D40),"-",$D$48/$D$45*D40)</f>
        <v>49551075.569113024</v>
      </c>
      <c r="F40" s="170">
        <v>48078312</v>
      </c>
      <c r="G40" s="121">
        <f>IF(ISBLANK(F40),"-",$D$48/$F$45*F40)</f>
        <v>50444777.397260278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50013899.666666664</v>
      </c>
      <c r="E42" s="110">
        <f>AVERAGE(E38:E41)</f>
        <v>49662709.814215444</v>
      </c>
      <c r="F42" s="88">
        <f>AVERAGE(F38:F41)</f>
        <v>48175057.333333336</v>
      </c>
      <c r="G42" s="89">
        <f>AVERAGE(G38:G41)</f>
        <v>50546284.638284542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16.23</v>
      </c>
      <c r="E43" s="85"/>
      <c r="F43" s="172">
        <v>15.36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16.23</v>
      </c>
      <c r="E44" s="91"/>
      <c r="F44" s="90">
        <f>F43*$B$34</f>
        <v>15.36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16.113143999999998</v>
      </c>
      <c r="E45" s="93"/>
      <c r="F45" s="92">
        <f>F44*$B$30/100</f>
        <v>15.249407999999999</v>
      </c>
      <c r="G45" s="93"/>
    </row>
    <row r="46" spans="1:14" ht="19.5" customHeight="1" x14ac:dyDescent="0.3">
      <c r="A46" s="420" t="s">
        <v>75</v>
      </c>
      <c r="B46" s="425"/>
      <c r="C46" s="150" t="s">
        <v>76</v>
      </c>
      <c r="D46" s="151">
        <f>D45/$B$45</f>
        <v>0.16113143999999999</v>
      </c>
      <c r="E46" s="93"/>
      <c r="F46" s="94">
        <f>F45/$B$45</f>
        <v>0.15249407999999998</v>
      </c>
      <c r="G46" s="93"/>
    </row>
    <row r="47" spans="1:14" ht="27" customHeight="1" x14ac:dyDescent="0.4">
      <c r="A47" s="422"/>
      <c r="B47" s="426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50104497.226249993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9.9488758200228858E-3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contains: Sulphamethoxazole BP 240 mg and  Trimethoprim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RD!C39</f>
        <v>1.0727002717067551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5.3635013585337754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5</v>
      </c>
      <c r="C61" s="436" t="s">
        <v>95</v>
      </c>
      <c r="D61" s="433">
        <v>3.4950999999999999</v>
      </c>
      <c r="E61" s="132">
        <v>1</v>
      </c>
      <c r="F61" s="177">
        <v>40294483</v>
      </c>
      <c r="G61" s="143">
        <f>IF(ISBLANK(F61),"-",(F61/$D$50*$D$47*$B$69)*$D$58/$D$61)</f>
        <v>197.45932628332559</v>
      </c>
      <c r="H61" s="140">
        <f t="shared" ref="H61:H72" si="0">IF(ISBLANK(F61),"-",G61/$D$56)</f>
        <v>0.98729663141662793</v>
      </c>
      <c r="L61" s="70"/>
    </row>
    <row r="62" spans="1:12" s="3" customFormat="1" ht="26.25" customHeight="1" x14ac:dyDescent="0.4">
      <c r="A62" s="79" t="s">
        <v>96</v>
      </c>
      <c r="B62" s="168">
        <v>50</v>
      </c>
      <c r="C62" s="437"/>
      <c r="D62" s="434"/>
      <c r="E62" s="133">
        <v>2</v>
      </c>
      <c r="F62" s="170">
        <v>40259279</v>
      </c>
      <c r="G62" s="144">
        <f>IF(ISBLANK(F62),"-",(F62/$D$50*$D$47*$B$69)*$D$58/$D$61)</f>
        <v>197.28681239048126</v>
      </c>
      <c r="H62" s="141">
        <f t="shared" si="0"/>
        <v>0.98643406195240635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437"/>
      <c r="D63" s="434"/>
      <c r="E63" s="133">
        <v>3</v>
      </c>
      <c r="F63" s="170">
        <v>40319343</v>
      </c>
      <c r="G63" s="144">
        <f>IF(ISBLANK(F63),"-",(F63/$D$50*$D$47*$B$69)*$D$58/$D$61)</f>
        <v>197.58115037649992</v>
      </c>
      <c r="H63" s="141">
        <f t="shared" si="0"/>
        <v>0.98790575188249963</v>
      </c>
      <c r="L63" s="70"/>
    </row>
    <row r="64" spans="1:12" ht="27" customHeight="1" x14ac:dyDescent="0.4">
      <c r="A64" s="79" t="s">
        <v>98</v>
      </c>
      <c r="B64" s="168">
        <v>1</v>
      </c>
      <c r="C64" s="438"/>
      <c r="D64" s="435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436" t="s">
        <v>100</v>
      </c>
      <c r="D65" s="433">
        <v>4.1905000000000001</v>
      </c>
      <c r="E65" s="103">
        <v>1</v>
      </c>
      <c r="F65" s="170">
        <v>47774079</v>
      </c>
      <c r="G65" s="143">
        <f>IF(ISBLANK(F65),"-",(F65/$D$50*$D$47*$B$69)*$D$58/$D$65)</f>
        <v>195.26218619113905</v>
      </c>
      <c r="H65" s="140">
        <f t="shared" si="0"/>
        <v>0.97631093095569521</v>
      </c>
    </row>
    <row r="66" spans="1:11" ht="23.25" customHeight="1" x14ac:dyDescent="0.4">
      <c r="A66" s="79" t="s">
        <v>101</v>
      </c>
      <c r="B66" s="168">
        <v>1</v>
      </c>
      <c r="C66" s="437"/>
      <c r="D66" s="434"/>
      <c r="E66" s="104">
        <v>2</v>
      </c>
      <c r="F66" s="170">
        <v>47907200</v>
      </c>
      <c r="G66" s="144">
        <f>IF(ISBLANK(F66),"-",(F66/$D$50*$D$47*$B$69)*$D$58/$D$65)</f>
        <v>195.80627826014475</v>
      </c>
      <c r="H66" s="141">
        <f t="shared" si="0"/>
        <v>0.97903139130072381</v>
      </c>
    </row>
    <row r="67" spans="1:11" ht="24.75" customHeight="1" x14ac:dyDescent="0.4">
      <c r="A67" s="79" t="s">
        <v>102</v>
      </c>
      <c r="B67" s="168">
        <v>1</v>
      </c>
      <c r="C67" s="437"/>
      <c r="D67" s="434"/>
      <c r="E67" s="104">
        <v>3</v>
      </c>
      <c r="F67" s="170">
        <v>47922851</v>
      </c>
      <c r="G67" s="144">
        <f>IF(ISBLANK(F67),"-",(F67/$D$50*$D$47*$B$69)*$D$58/$D$65)</f>
        <v>195.87024701768121</v>
      </c>
      <c r="H67" s="141">
        <f t="shared" si="0"/>
        <v>0.97935123508840605</v>
      </c>
    </row>
    <row r="68" spans="1:11" ht="27" customHeight="1" x14ac:dyDescent="0.4">
      <c r="A68" s="79" t="s">
        <v>103</v>
      </c>
      <c r="B68" s="168">
        <v>1</v>
      </c>
      <c r="C68" s="438"/>
      <c r="D68" s="435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436" t="s">
        <v>105</v>
      </c>
      <c r="D69" s="433">
        <v>4.5247999999999999</v>
      </c>
      <c r="E69" s="103">
        <v>1</v>
      </c>
      <c r="F69" s="177">
        <v>51291831</v>
      </c>
      <c r="G69" s="143">
        <f>IF(ISBLANK(F69),"-",(F69/$D$50*$D$47*$B$69)*$D$58/$D$69)</f>
        <v>194.15138095449785</v>
      </c>
      <c r="H69" s="141">
        <f t="shared" si="0"/>
        <v>0.97075690477248922</v>
      </c>
    </row>
    <row r="70" spans="1:11" ht="22.5" customHeight="1" x14ac:dyDescent="0.4">
      <c r="A70" s="157" t="s">
        <v>106</v>
      </c>
      <c r="B70" s="179">
        <f>(D47*B69)/D56*D58</f>
        <v>4.2908010868270203</v>
      </c>
      <c r="C70" s="437"/>
      <c r="D70" s="434"/>
      <c r="E70" s="104">
        <v>2</v>
      </c>
      <c r="F70" s="170">
        <v>51300899</v>
      </c>
      <c r="G70" s="144">
        <f>IF(ISBLANK(F70),"-",(F70/$D$50*$D$47*$B$69)*$D$58/$D$69)</f>
        <v>194.18570542075631</v>
      </c>
      <c r="H70" s="141">
        <f t="shared" si="0"/>
        <v>0.97092852710378152</v>
      </c>
    </row>
    <row r="71" spans="1:11" ht="23.25" customHeight="1" x14ac:dyDescent="0.4">
      <c r="A71" s="420" t="s">
        <v>75</v>
      </c>
      <c r="B71" s="421"/>
      <c r="C71" s="437"/>
      <c r="D71" s="434"/>
      <c r="E71" s="104">
        <v>3</v>
      </c>
      <c r="F71" s="170">
        <v>51324953</v>
      </c>
      <c r="G71" s="144">
        <f>IF(ISBLANK(F71),"-",(F71/$D$50*$D$47*$B$69)*$D$58/$D$69)</f>
        <v>194.27675534481696</v>
      </c>
      <c r="H71" s="141">
        <f t="shared" si="0"/>
        <v>0.97138377672408482</v>
      </c>
    </row>
    <row r="72" spans="1:11" ht="23.25" customHeight="1" x14ac:dyDescent="0.4">
      <c r="A72" s="422"/>
      <c r="B72" s="423"/>
      <c r="C72" s="439"/>
      <c r="D72" s="435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0.97882213457741274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7.2383713777227892E-3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417" t="str">
        <f>B20</f>
        <v>Sulfamethoxazole</v>
      </c>
      <c r="D77" s="417"/>
      <c r="E77" s="131" t="s">
        <v>109</v>
      </c>
      <c r="F77" s="131"/>
      <c r="G77" s="185">
        <f>H73</f>
        <v>0.97882213457741274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 t="s">
        <v>112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40" t="s">
        <v>30</v>
      </c>
      <c r="B1" s="440"/>
      <c r="C1" s="440"/>
      <c r="D1" s="440"/>
      <c r="E1" s="440"/>
      <c r="F1" s="440"/>
      <c r="G1" s="440"/>
      <c r="H1" s="440"/>
    </row>
    <row r="2" spans="1:8" x14ac:dyDescent="0.25">
      <c r="A2" s="440"/>
      <c r="B2" s="440"/>
      <c r="C2" s="440"/>
      <c r="D2" s="440"/>
      <c r="E2" s="440"/>
      <c r="F2" s="440"/>
      <c r="G2" s="440"/>
      <c r="H2" s="440"/>
    </row>
    <row r="3" spans="1:8" x14ac:dyDescent="0.25">
      <c r="A3" s="440"/>
      <c r="B3" s="440"/>
      <c r="C3" s="440"/>
      <c r="D3" s="440"/>
      <c r="E3" s="440"/>
      <c r="F3" s="440"/>
      <c r="G3" s="440"/>
      <c r="H3" s="440"/>
    </row>
    <row r="4" spans="1:8" x14ac:dyDescent="0.25">
      <c r="A4" s="440"/>
      <c r="B4" s="440"/>
      <c r="C4" s="440"/>
      <c r="D4" s="440"/>
      <c r="E4" s="440"/>
      <c r="F4" s="440"/>
      <c r="G4" s="440"/>
      <c r="H4" s="440"/>
    </row>
    <row r="5" spans="1:8" x14ac:dyDescent="0.25">
      <c r="A5" s="440"/>
      <c r="B5" s="440"/>
      <c r="C5" s="440"/>
      <c r="D5" s="440"/>
      <c r="E5" s="440"/>
      <c r="F5" s="440"/>
      <c r="G5" s="440"/>
      <c r="H5" s="440"/>
    </row>
    <row r="6" spans="1:8" x14ac:dyDescent="0.25">
      <c r="A6" s="440"/>
      <c r="B6" s="440"/>
      <c r="C6" s="440"/>
      <c r="D6" s="440"/>
      <c r="E6" s="440"/>
      <c r="F6" s="440"/>
      <c r="G6" s="440"/>
      <c r="H6" s="440"/>
    </row>
    <row r="7" spans="1:8" x14ac:dyDescent="0.25">
      <c r="A7" s="440"/>
      <c r="B7" s="440"/>
      <c r="C7" s="440"/>
      <c r="D7" s="440"/>
      <c r="E7" s="440"/>
      <c r="F7" s="440"/>
      <c r="G7" s="440"/>
      <c r="H7" s="440"/>
    </row>
    <row r="8" spans="1:8" x14ac:dyDescent="0.25">
      <c r="A8" s="441" t="s">
        <v>31</v>
      </c>
      <c r="B8" s="441"/>
      <c r="C8" s="441"/>
      <c r="D8" s="441"/>
      <c r="E8" s="441"/>
      <c r="F8" s="441"/>
      <c r="G8" s="441"/>
      <c r="H8" s="441"/>
    </row>
    <row r="9" spans="1:8" x14ac:dyDescent="0.25">
      <c r="A9" s="441"/>
      <c r="B9" s="441"/>
      <c r="C9" s="441"/>
      <c r="D9" s="441"/>
      <c r="E9" s="441"/>
      <c r="F9" s="441"/>
      <c r="G9" s="441"/>
      <c r="H9" s="441"/>
    </row>
    <row r="10" spans="1:8" x14ac:dyDescent="0.25">
      <c r="A10" s="441"/>
      <c r="B10" s="441"/>
      <c r="C10" s="441"/>
      <c r="D10" s="441"/>
      <c r="E10" s="441"/>
      <c r="F10" s="441"/>
      <c r="G10" s="441"/>
      <c r="H10" s="441"/>
    </row>
    <row r="11" spans="1:8" x14ac:dyDescent="0.25">
      <c r="A11" s="441"/>
      <c r="B11" s="441"/>
      <c r="C11" s="441"/>
      <c r="D11" s="441"/>
      <c r="E11" s="441"/>
      <c r="F11" s="441"/>
      <c r="G11" s="441"/>
      <c r="H11" s="441"/>
    </row>
    <row r="12" spans="1:8" x14ac:dyDescent="0.25">
      <c r="A12" s="441"/>
      <c r="B12" s="441"/>
      <c r="C12" s="441"/>
      <c r="D12" s="441"/>
      <c r="E12" s="441"/>
      <c r="F12" s="441"/>
      <c r="G12" s="441"/>
      <c r="H12" s="441"/>
    </row>
    <row r="13" spans="1:8" x14ac:dyDescent="0.25">
      <c r="A13" s="441"/>
      <c r="B13" s="441"/>
      <c r="C13" s="441"/>
      <c r="D13" s="441"/>
      <c r="E13" s="441"/>
      <c r="F13" s="441"/>
      <c r="G13" s="441"/>
      <c r="H13" s="441"/>
    </row>
    <row r="14" spans="1:8" x14ac:dyDescent="0.25">
      <c r="A14" s="441"/>
      <c r="B14" s="441"/>
      <c r="C14" s="441"/>
      <c r="D14" s="441"/>
      <c r="E14" s="441"/>
      <c r="F14" s="441"/>
      <c r="G14" s="441"/>
      <c r="H14" s="441"/>
    </row>
    <row r="15" spans="1:8" ht="19.5" customHeight="1" x14ac:dyDescent="0.25"/>
    <row r="16" spans="1:8" ht="19.5" customHeight="1" x14ac:dyDescent="0.3">
      <c r="A16" s="410" t="s">
        <v>32</v>
      </c>
      <c r="B16" s="411"/>
      <c r="C16" s="411"/>
      <c r="D16" s="411"/>
      <c r="E16" s="411"/>
      <c r="F16" s="411"/>
      <c r="G16" s="411"/>
      <c r="H16" s="412"/>
    </row>
    <row r="17" spans="1:14" ht="20.25" customHeight="1" x14ac:dyDescent="0.25">
      <c r="A17" s="442" t="s">
        <v>45</v>
      </c>
      <c r="B17" s="442"/>
      <c r="C17" s="442"/>
      <c r="D17" s="442"/>
      <c r="E17" s="442"/>
      <c r="F17" s="442"/>
      <c r="G17" s="442"/>
      <c r="H17" s="442"/>
    </row>
    <row r="18" spans="1:14" ht="26.25" customHeight="1" x14ac:dyDescent="0.4">
      <c r="A18" s="190" t="s">
        <v>34</v>
      </c>
      <c r="B18" s="424" t="s">
        <v>5</v>
      </c>
      <c r="C18" s="424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113</v>
      </c>
      <c r="C20" s="292"/>
    </row>
    <row r="21" spans="1:14" ht="26.25" customHeight="1" x14ac:dyDescent="0.4">
      <c r="A21" s="190" t="s">
        <v>37</v>
      </c>
      <c r="B21" s="416" t="s">
        <v>11</v>
      </c>
      <c r="C21" s="416"/>
      <c r="D21" s="416"/>
      <c r="E21" s="416"/>
      <c r="F21" s="416"/>
      <c r="G21" s="416"/>
      <c r="H21" s="416"/>
      <c r="I21" s="416"/>
    </row>
    <row r="22" spans="1:14" ht="26.25" customHeight="1" x14ac:dyDescent="0.4">
      <c r="A22" s="190" t="s">
        <v>38</v>
      </c>
      <c r="B22" s="293">
        <v>42718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>
        <v>42720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424" t="s">
        <v>113</v>
      </c>
      <c r="C26" s="424"/>
    </row>
    <row r="27" spans="1:14" ht="26.25" customHeight="1" x14ac:dyDescent="0.4">
      <c r="A27" s="195" t="s">
        <v>46</v>
      </c>
      <c r="B27" s="416" t="s">
        <v>114</v>
      </c>
      <c r="C27" s="416"/>
    </row>
    <row r="28" spans="1:14" ht="27" customHeight="1" x14ac:dyDescent="0.4">
      <c r="A28" s="195" t="s">
        <v>6</v>
      </c>
      <c r="B28" s="290">
        <v>99.3</v>
      </c>
    </row>
    <row r="29" spans="1:14" s="3" customFormat="1" ht="27" customHeight="1" x14ac:dyDescent="0.4">
      <c r="A29" s="195" t="s">
        <v>47</v>
      </c>
      <c r="B29" s="289">
        <v>0</v>
      </c>
      <c r="C29" s="427" t="s">
        <v>48</v>
      </c>
      <c r="D29" s="428"/>
      <c r="E29" s="428"/>
      <c r="F29" s="428"/>
      <c r="G29" s="428"/>
      <c r="H29" s="429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99.3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430" t="s">
        <v>51</v>
      </c>
      <c r="D31" s="431"/>
      <c r="E31" s="431"/>
      <c r="F31" s="431"/>
      <c r="G31" s="431"/>
      <c r="H31" s="432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430" t="s">
        <v>53</v>
      </c>
      <c r="D32" s="431"/>
      <c r="E32" s="431"/>
      <c r="F32" s="431"/>
      <c r="G32" s="431"/>
      <c r="H32" s="432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418" t="s">
        <v>57</v>
      </c>
      <c r="E36" s="419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3605034</v>
      </c>
      <c r="E38" s="255">
        <f>IF(ISBLANK(D38),"-",$D$48/$D$45*D38)</f>
        <v>3785659.155275668</v>
      </c>
      <c r="F38" s="296">
        <v>3803092</v>
      </c>
      <c r="G38" s="247">
        <f>IF(ISBLANK(F38),"-",$D$48/$F$45*F38)</f>
        <v>3810847.0737951738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3587484</v>
      </c>
      <c r="E39" s="256">
        <f>IF(ISBLANK(D39),"-",$D$48/$D$45*D39)</f>
        <v>3767229.8372234423</v>
      </c>
      <c r="F39" s="297">
        <v>3816217</v>
      </c>
      <c r="G39" s="248">
        <f>IF(ISBLANK(F39),"-",$D$48/$F$45*F39)</f>
        <v>3823998.8376345872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3586029</v>
      </c>
      <c r="E40" s="256">
        <f>IF(ISBLANK(D40),"-",$D$48/$D$45*D40)</f>
        <v>3765701.9364960352</v>
      </c>
      <c r="F40" s="297">
        <v>3803428</v>
      </c>
      <c r="G40" s="248">
        <f>IF(ISBLANK(F40),"-",$D$48/$F$45*F40)</f>
        <v>3811183.7589494628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3592849</v>
      </c>
      <c r="E42" s="237">
        <f>AVERAGE(E38:E41)</f>
        <v>3772863.642998382</v>
      </c>
      <c r="F42" s="215">
        <f>AVERAGE(F38:F41)</f>
        <v>3807579</v>
      </c>
      <c r="G42" s="216">
        <f>AVERAGE(G38:G41)</f>
        <v>3815343.2234597411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19.18</v>
      </c>
      <c r="E43" s="212"/>
      <c r="F43" s="299">
        <v>20.100000000000001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19.18</v>
      </c>
      <c r="E44" s="218"/>
      <c r="F44" s="217">
        <f>F43*$B$34</f>
        <v>20.100000000000001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19.045739999999999</v>
      </c>
      <c r="E45" s="220"/>
      <c r="F45" s="219">
        <f>F44*$B$30/100</f>
        <v>19.959299999999999</v>
      </c>
      <c r="G45" s="220"/>
    </row>
    <row r="46" spans="1:14" ht="19.5" customHeight="1" x14ac:dyDescent="0.3">
      <c r="A46" s="420" t="s">
        <v>75</v>
      </c>
      <c r="B46" s="425"/>
      <c r="C46" s="277" t="s">
        <v>76</v>
      </c>
      <c r="D46" s="278">
        <f>D45/$B$45</f>
        <v>3.0473183999999997E-2</v>
      </c>
      <c r="E46" s="220"/>
      <c r="F46" s="221">
        <f>F45/$B$45</f>
        <v>3.1934879999999999E-2</v>
      </c>
      <c r="G46" s="220"/>
    </row>
    <row r="47" spans="1:14" ht="27" customHeight="1" x14ac:dyDescent="0.4">
      <c r="A47" s="422"/>
      <c r="B47" s="426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3794103.4332290613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6.5266346649062567E-3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contains: Sulphamethoxazole BP 240 mg and  Trimethoprim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 Trimethoprim </v>
      </c>
    </row>
    <row r="57" spans="1:12" ht="18.75" x14ac:dyDescent="0.3">
      <c r="A57" s="191" t="s">
        <v>86</v>
      </c>
      <c r="B57" s="313">
        <f>RD!C39</f>
        <v>1.0727002717067551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5.3635013585337754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5</v>
      </c>
      <c r="C61" s="436" t="s">
        <v>95</v>
      </c>
      <c r="D61" s="433">
        <v>3.4950999999999999</v>
      </c>
      <c r="E61" s="259">
        <v>1</v>
      </c>
      <c r="F61" s="304">
        <v>2940263</v>
      </c>
      <c r="G61" s="270">
        <f>IF(ISBLANK(F61),"-",(F61/$D$50*$D$47*$B$69)*$D$58/$D$61)</f>
        <v>38.05535518885771</v>
      </c>
      <c r="H61" s="267">
        <f t="shared" ref="H61:H72" si="0">IF(ISBLANK(F61),"-",G61/$D$56)</f>
        <v>0.95138387972144278</v>
      </c>
      <c r="L61" s="197"/>
    </row>
    <row r="62" spans="1:12" s="3" customFormat="1" ht="26.25" customHeight="1" x14ac:dyDescent="0.4">
      <c r="A62" s="206" t="s">
        <v>96</v>
      </c>
      <c r="B62" s="295">
        <v>50</v>
      </c>
      <c r="C62" s="437"/>
      <c r="D62" s="434"/>
      <c r="E62" s="260">
        <v>2</v>
      </c>
      <c r="F62" s="297">
        <v>2939520</v>
      </c>
      <c r="G62" s="271">
        <f>IF(ISBLANK(F62),"-",(F62/$D$50*$D$47*$B$69)*$D$58/$D$61)</f>
        <v>38.045738658327856</v>
      </c>
      <c r="H62" s="268">
        <f t="shared" si="0"/>
        <v>0.95114346645819636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437"/>
      <c r="D63" s="434"/>
      <c r="E63" s="260">
        <v>3</v>
      </c>
      <c r="F63" s="297">
        <v>2944023</v>
      </c>
      <c r="G63" s="271">
        <f>IF(ISBLANK(F63),"-",(F63/$D$50*$D$47*$B$69)*$D$58/$D$61)</f>
        <v>38.104020269331841</v>
      </c>
      <c r="H63" s="268">
        <f t="shared" si="0"/>
        <v>0.95260050673329599</v>
      </c>
      <c r="L63" s="197"/>
    </row>
    <row r="64" spans="1:12" ht="27" customHeight="1" x14ac:dyDescent="0.4">
      <c r="A64" s="206" t="s">
        <v>98</v>
      </c>
      <c r="B64" s="295">
        <v>1</v>
      </c>
      <c r="C64" s="438"/>
      <c r="D64" s="435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436" t="s">
        <v>100</v>
      </c>
      <c r="D65" s="433">
        <v>4.1905000000000001</v>
      </c>
      <c r="E65" s="230">
        <v>1</v>
      </c>
      <c r="F65" s="297">
        <v>3470816</v>
      </c>
      <c r="G65" s="270">
        <f>IF(ISBLANK(F65),"-",(F65/$D$50*$D$47*$B$69)*$D$58/$D$65)</f>
        <v>37.46752043517732</v>
      </c>
      <c r="H65" s="267">
        <f t="shared" si="0"/>
        <v>0.93668801087943299</v>
      </c>
    </row>
    <row r="66" spans="1:11" ht="23.25" customHeight="1" x14ac:dyDescent="0.4">
      <c r="A66" s="206" t="s">
        <v>101</v>
      </c>
      <c r="B66" s="295">
        <v>1</v>
      </c>
      <c r="C66" s="437"/>
      <c r="D66" s="434"/>
      <c r="E66" s="231">
        <v>2</v>
      </c>
      <c r="F66" s="297">
        <v>3484255</v>
      </c>
      <c r="G66" s="271">
        <f>IF(ISBLANK(F66),"-",(F66/$D$50*$D$47*$B$69)*$D$58/$D$65)</f>
        <v>37.612594679138496</v>
      </c>
      <c r="H66" s="268">
        <f t="shared" si="0"/>
        <v>0.94031486697846245</v>
      </c>
    </row>
    <row r="67" spans="1:11" ht="24.75" customHeight="1" x14ac:dyDescent="0.4">
      <c r="A67" s="206" t="s">
        <v>102</v>
      </c>
      <c r="B67" s="295">
        <v>1</v>
      </c>
      <c r="C67" s="437"/>
      <c r="D67" s="434"/>
      <c r="E67" s="231">
        <v>3</v>
      </c>
      <c r="F67" s="297">
        <v>3486664</v>
      </c>
      <c r="G67" s="271">
        <f>IF(ISBLANK(F67),"-",(F67/$D$50*$D$47*$B$69)*$D$58/$D$65)</f>
        <v>37.638599876973338</v>
      </c>
      <c r="H67" s="268">
        <f t="shared" si="0"/>
        <v>0.94096499692433344</v>
      </c>
    </row>
    <row r="68" spans="1:11" ht="27" customHeight="1" x14ac:dyDescent="0.4">
      <c r="A68" s="206" t="s">
        <v>103</v>
      </c>
      <c r="B68" s="295">
        <v>1</v>
      </c>
      <c r="C68" s="438"/>
      <c r="D68" s="435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436" t="s">
        <v>105</v>
      </c>
      <c r="D69" s="433">
        <v>4.5247999999999999</v>
      </c>
      <c r="E69" s="230">
        <v>1</v>
      </c>
      <c r="F69" s="304">
        <v>3698726</v>
      </c>
      <c r="G69" s="270">
        <f>IF(ISBLANK(F69),"-",(F69/$D$50*$D$47*$B$69)*$D$58/$D$69)</f>
        <v>36.977877500743915</v>
      </c>
      <c r="H69" s="268">
        <f t="shared" si="0"/>
        <v>0.92444693751859786</v>
      </c>
    </row>
    <row r="70" spans="1:11" ht="22.5" customHeight="1" x14ac:dyDescent="0.4">
      <c r="A70" s="284" t="s">
        <v>106</v>
      </c>
      <c r="B70" s="306">
        <f>(D47*B69)/D56*D58</f>
        <v>4.2908010868270203</v>
      </c>
      <c r="C70" s="437"/>
      <c r="D70" s="434"/>
      <c r="E70" s="231">
        <v>2</v>
      </c>
      <c r="F70" s="297">
        <v>3701334</v>
      </c>
      <c r="G70" s="271">
        <f>IF(ISBLANK(F70),"-",(F70/$D$50*$D$47*$B$69)*$D$58/$D$69)</f>
        <v>37.003950885071909</v>
      </c>
      <c r="H70" s="268">
        <f t="shared" si="0"/>
        <v>0.9250987721267977</v>
      </c>
    </row>
    <row r="71" spans="1:11" ht="23.25" customHeight="1" x14ac:dyDescent="0.4">
      <c r="A71" s="420" t="s">
        <v>75</v>
      </c>
      <c r="B71" s="421"/>
      <c r="C71" s="437"/>
      <c r="D71" s="434"/>
      <c r="E71" s="231">
        <v>3</v>
      </c>
      <c r="F71" s="297">
        <v>3704493</v>
      </c>
      <c r="G71" s="271">
        <f>IF(ISBLANK(F71),"-",(F71/$D$50*$D$47*$B$69)*$D$58/$D$69)</f>
        <v>37.035532871686989</v>
      </c>
      <c r="H71" s="268">
        <f t="shared" si="0"/>
        <v>0.92588832179217473</v>
      </c>
    </row>
    <row r="72" spans="1:11" ht="23.25" customHeight="1" x14ac:dyDescent="0.4">
      <c r="A72" s="422"/>
      <c r="B72" s="423"/>
      <c r="C72" s="439"/>
      <c r="D72" s="435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0.93872552879252602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1.233723143748164E-2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417" t="str">
        <f>B20</f>
        <v xml:space="preserve"> Trimethoprim </v>
      </c>
      <c r="D77" s="417"/>
      <c r="E77" s="258" t="s">
        <v>109</v>
      </c>
      <c r="F77" s="258"/>
      <c r="G77" s="312">
        <f>H73</f>
        <v>0.93872552879252602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 t="s">
        <v>112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 </vt:lpstr>
      <vt:lpstr>Trimethoprim</vt:lpstr>
      <vt:lpstr>RD!Print_Area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2016-12-17T13:38:06Z</cp:lastPrinted>
  <dcterms:created xsi:type="dcterms:W3CDTF">2005-07-05T10:19:27Z</dcterms:created>
  <dcterms:modified xsi:type="dcterms:W3CDTF">2016-12-17T13:38:08Z</dcterms:modified>
</cp:coreProperties>
</file>