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210" yWindow="495" windowWidth="23640" windowHeight="11685" activeTab="2"/>
  </bookViews>
  <sheets>
    <sheet name="Uniformity" sheetId="9" r:id="rId1"/>
    <sheet name="LOPINAVIR" sheetId="3" r:id="rId2"/>
    <sheet name="RITONAVIR" sheetId="4" r:id="rId3"/>
  </sheets>
  <definedNames>
    <definedName name="_xlnm.Print_Area" localSheetId="1">LOPINAVIR!$A$1:$I$130</definedName>
    <definedName name="_xlnm.Print_Area" localSheetId="2">RITONAVIR!$A$1:$I$130</definedName>
    <definedName name="_xlnm.Print_Area" localSheetId="0">Uniformity!$A$1:$F$54</definedName>
  </definedNames>
  <calcPr calcId="144525"/>
</workbook>
</file>

<file path=xl/calcChain.xml><?xml version="1.0" encoding="utf-8"?>
<calcChain xmlns="http://schemas.openxmlformats.org/spreadsheetml/2006/main">
  <c r="B57" i="3" l="1"/>
  <c r="C46" i="9"/>
  <c r="D50" i="9" s="1"/>
  <c r="C45" i="9"/>
  <c r="C19" i="9"/>
  <c r="D35" i="9" l="1"/>
  <c r="D36" i="9"/>
  <c r="D30" i="9"/>
  <c r="D38" i="9"/>
  <c r="B49" i="9"/>
  <c r="D27" i="9"/>
  <c r="D43" i="9"/>
  <c r="D28" i="9"/>
  <c r="D29" i="9"/>
  <c r="D37" i="9"/>
  <c r="D31" i="9"/>
  <c r="D39" i="9"/>
  <c r="C49" i="9"/>
  <c r="D24" i="9"/>
  <c r="D32" i="9"/>
  <c r="D40" i="9"/>
  <c r="D49" i="9"/>
  <c r="D25" i="9"/>
  <c r="D33" i="9"/>
  <c r="D41" i="9"/>
  <c r="C50" i="9"/>
  <c r="D26" i="9"/>
  <c r="D34" i="9"/>
  <c r="D42" i="9"/>
  <c r="B57" i="4"/>
  <c r="F96" i="3"/>
  <c r="D96" i="3"/>
  <c r="F96" i="4"/>
  <c r="D96" i="4"/>
  <c r="D68" i="4"/>
  <c r="D64" i="4"/>
  <c r="D60" i="4"/>
  <c r="C124" i="4"/>
  <c r="B116" i="4"/>
  <c r="D100" i="4" s="1"/>
  <c r="B98" i="4"/>
  <c r="F95" i="4"/>
  <c r="D95" i="4"/>
  <c r="B87" i="4"/>
  <c r="D97" i="4" s="1"/>
  <c r="D98" i="4" s="1"/>
  <c r="B81" i="4"/>
  <c r="B83" i="4" s="1"/>
  <c r="B80" i="4"/>
  <c r="B79" i="4"/>
  <c r="C76" i="4"/>
  <c r="B68" i="4"/>
  <c r="C56" i="4"/>
  <c r="B55" i="4"/>
  <c r="B45" i="4"/>
  <c r="D48" i="4" s="1"/>
  <c r="F42" i="4"/>
  <c r="D42" i="4"/>
  <c r="B34" i="4"/>
  <c r="D44" i="4" s="1"/>
  <c r="B30" i="4"/>
  <c r="C124" i="3"/>
  <c r="B116" i="3"/>
  <c r="D100" i="3" s="1"/>
  <c r="B98" i="3"/>
  <c r="F95" i="3"/>
  <c r="D95" i="3"/>
  <c r="B87" i="3"/>
  <c r="F97" i="3" s="1"/>
  <c r="B81" i="3"/>
  <c r="B83" i="3" s="1"/>
  <c r="B80" i="3"/>
  <c r="B79" i="3"/>
  <c r="C76" i="3"/>
  <c r="B68" i="3"/>
  <c r="C56" i="3"/>
  <c r="B55" i="3"/>
  <c r="B45" i="3"/>
  <c r="D48" i="3" s="1"/>
  <c r="F42" i="3"/>
  <c r="D42" i="3"/>
  <c r="B34" i="3"/>
  <c r="F44" i="3" s="1"/>
  <c r="B30" i="3"/>
  <c r="I92" i="3" l="1"/>
  <c r="D101" i="4"/>
  <c r="D102" i="4" s="1"/>
  <c r="D99" i="4"/>
  <c r="I92" i="4"/>
  <c r="F97" i="4"/>
  <c r="F98" i="4" s="1"/>
  <c r="F99" i="4" s="1"/>
  <c r="I39" i="4"/>
  <c r="I39" i="3"/>
  <c r="D101" i="3"/>
  <c r="D102" i="3" s="1"/>
  <c r="F44" i="4"/>
  <c r="F45" i="4" s="1"/>
  <c r="D45" i="4"/>
  <c r="E38" i="4" s="1"/>
  <c r="D49" i="3"/>
  <c r="D44" i="3"/>
  <c r="D45" i="3" s="1"/>
  <c r="F45" i="3"/>
  <c r="G41" i="3" s="1"/>
  <c r="F98" i="3"/>
  <c r="F99" i="3" s="1"/>
  <c r="E94" i="4"/>
  <c r="B69" i="3"/>
  <c r="B69" i="4"/>
  <c r="D49" i="4"/>
  <c r="D97" i="3"/>
  <c r="D98" i="3" s="1"/>
  <c r="D99" i="3" s="1"/>
  <c r="E92" i="3" l="1"/>
  <c r="E93" i="4"/>
  <c r="E91" i="4"/>
  <c r="E92" i="4"/>
  <c r="G92" i="4"/>
  <c r="G93" i="4"/>
  <c r="G91" i="4"/>
  <c r="G94" i="4"/>
  <c r="E94" i="3"/>
  <c r="G94" i="3"/>
  <c r="D46" i="4"/>
  <c r="G40" i="4"/>
  <c r="G41" i="4"/>
  <c r="G39" i="4"/>
  <c r="G38" i="4"/>
  <c r="F46" i="4"/>
  <c r="E39" i="4"/>
  <c r="E40" i="4"/>
  <c r="E41" i="4"/>
  <c r="D46" i="3"/>
  <c r="E41" i="3"/>
  <c r="E40" i="3"/>
  <c r="E38" i="3"/>
  <c r="E39" i="3"/>
  <c r="G92" i="3"/>
  <c r="G38" i="3"/>
  <c r="G39" i="3"/>
  <c r="F46" i="3"/>
  <c r="G40" i="3"/>
  <c r="G91" i="3"/>
  <c r="E93" i="3"/>
  <c r="E91" i="3"/>
  <c r="G93" i="3"/>
  <c r="E95" i="4" l="1"/>
  <c r="D105" i="4"/>
  <c r="D103" i="4"/>
  <c r="D104" i="4" s="1"/>
  <c r="G95" i="4"/>
  <c r="G42" i="4"/>
  <c r="D52" i="4"/>
  <c r="D50" i="4"/>
  <c r="D51" i="4" s="1"/>
  <c r="E42" i="4"/>
  <c r="E42" i="3"/>
  <c r="D52" i="3"/>
  <c r="G95" i="3"/>
  <c r="G42" i="3"/>
  <c r="D50" i="3"/>
  <c r="G71" i="4"/>
  <c r="H71" i="4" s="1"/>
  <c r="E95" i="3"/>
  <c r="D105" i="3"/>
  <c r="D103" i="3"/>
  <c r="E110" i="4" l="1"/>
  <c r="F110" i="4" s="1"/>
  <c r="E111" i="4"/>
  <c r="F111" i="4" s="1"/>
  <c r="E108" i="4"/>
  <c r="F108" i="4" s="1"/>
  <c r="E112" i="4"/>
  <c r="F112" i="4" s="1"/>
  <c r="E109" i="4"/>
  <c r="F109" i="4" s="1"/>
  <c r="E113" i="4"/>
  <c r="F113" i="4" s="1"/>
  <c r="G70" i="4"/>
  <c r="H70" i="4" s="1"/>
  <c r="G62" i="4"/>
  <c r="H62" i="4" s="1"/>
  <c r="G68" i="4"/>
  <c r="H68" i="4" s="1"/>
  <c r="G61" i="4"/>
  <c r="H61" i="4" s="1"/>
  <c r="G66" i="4"/>
  <c r="H66" i="4" s="1"/>
  <c r="G63" i="4"/>
  <c r="H63" i="4" s="1"/>
  <c r="G67" i="4"/>
  <c r="H67" i="4" s="1"/>
  <c r="G65" i="4"/>
  <c r="H65" i="4" s="1"/>
  <c r="G60" i="4"/>
  <c r="G64" i="4"/>
  <c r="H64" i="4" s="1"/>
  <c r="G69" i="4"/>
  <c r="H69" i="4" s="1"/>
  <c r="D51" i="3"/>
  <c r="G65" i="3"/>
  <c r="H65" i="3" s="1"/>
  <c r="G70" i="3"/>
  <c r="H70" i="3" s="1"/>
  <c r="G68" i="3"/>
  <c r="H68" i="3" s="1"/>
  <c r="G63" i="3"/>
  <c r="H63" i="3" s="1"/>
  <c r="G61" i="3"/>
  <c r="H61" i="3" s="1"/>
  <c r="G67" i="3"/>
  <c r="H67" i="3" s="1"/>
  <c r="G66" i="3"/>
  <c r="H66" i="3" s="1"/>
  <c r="G71" i="3"/>
  <c r="H71" i="3" s="1"/>
  <c r="G62" i="3"/>
  <c r="H62" i="3" s="1"/>
  <c r="G64" i="3"/>
  <c r="H64" i="3" s="1"/>
  <c r="G60" i="3"/>
  <c r="G69" i="3"/>
  <c r="H69" i="3" s="1"/>
  <c r="E110" i="3"/>
  <c r="F110" i="3" s="1"/>
  <c r="E113" i="3"/>
  <c r="F113" i="3" s="1"/>
  <c r="E109" i="3"/>
  <c r="F109" i="3" s="1"/>
  <c r="E108" i="3"/>
  <c r="D104" i="3"/>
  <c r="E112" i="3"/>
  <c r="F112" i="3" s="1"/>
  <c r="E111" i="3"/>
  <c r="F111" i="3" s="1"/>
  <c r="E117" i="4" l="1"/>
  <c r="E115" i="4"/>
  <c r="E116" i="4" s="1"/>
  <c r="E120" i="4"/>
  <c r="E119" i="4"/>
  <c r="G72" i="4"/>
  <c r="G73" i="4" s="1"/>
  <c r="G74" i="4"/>
  <c r="H60" i="4"/>
  <c r="H72" i="4" s="1"/>
  <c r="G72" i="3"/>
  <c r="G73" i="3" s="1"/>
  <c r="H60" i="3"/>
  <c r="G74" i="3"/>
  <c r="E115" i="3"/>
  <c r="E116" i="3" s="1"/>
  <c r="E119" i="3"/>
  <c r="E120" i="3"/>
  <c r="E117" i="3"/>
  <c r="F108" i="3"/>
  <c r="F125" i="4"/>
  <c r="F117" i="4"/>
  <c r="D125" i="4"/>
  <c r="F120" i="4"/>
  <c r="F115" i="4"/>
  <c r="F119" i="4"/>
  <c r="H74" i="4" l="1"/>
  <c r="H72" i="3"/>
  <c r="H74" i="3"/>
  <c r="G76" i="4"/>
  <c r="H73" i="4"/>
  <c r="F119" i="3"/>
  <c r="F125" i="3"/>
  <c r="F117" i="3"/>
  <c r="D125" i="3"/>
  <c r="F120" i="3"/>
  <c r="F115" i="3"/>
  <c r="G124" i="4"/>
  <c r="F116" i="4"/>
  <c r="G76" i="3" l="1"/>
  <c r="H73" i="3"/>
  <c r="F116" i="3"/>
  <c r="G124" i="3"/>
</calcChain>
</file>

<file path=xl/sharedStrings.xml><?xml version="1.0" encoding="utf-8"?>
<sst xmlns="http://schemas.openxmlformats.org/spreadsheetml/2006/main" count="358" uniqueCount="123">
  <si>
    <t>Analysis Data</t>
  </si>
  <si>
    <t>Reference Substance:</t>
  </si>
  <si>
    <t>LOPINAVIR/ RITONAVIR TABLETS</t>
  </si>
  <si>
    <t>% age Purity:</t>
  </si>
  <si>
    <t>Each film-coated tablet contains Lopinavir 200 mg, Ritonavir 50 mg</t>
  </si>
  <si>
    <t>n:</t>
  </si>
  <si>
    <t>Name</t>
  </si>
  <si>
    <t>Date</t>
  </si>
  <si>
    <t>Signature</t>
  </si>
  <si>
    <t>Analysed by:</t>
  </si>
  <si>
    <t>Reviewed By:</t>
  </si>
  <si>
    <t>Please enter the required information in the cells highlighted in green</t>
  </si>
  <si>
    <t>Uniformity of Weight Test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</si>
  <si>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</si>
  <si>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</si>
  <si>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</si>
  <si>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</si>
  <si>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</si>
  <si>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</si>
  <si>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Uniformity of weight</t>
  </si>
  <si>
    <t>Tablet weight (mg)</t>
  </si>
  <si>
    <t>% Deviation</t>
  </si>
  <si>
    <t>Total</t>
  </si>
  <si>
    <t>Average</t>
  </si>
  <si>
    <t>% Deviation from mean</t>
  </si>
  <si>
    <t>National Quality Control Laboratory</t>
  </si>
  <si>
    <t>Laboratory Data Calculation Spreadsheet</t>
  </si>
  <si>
    <t>Analysis Report</t>
  </si>
  <si>
    <t>Code:</t>
  </si>
  <si>
    <t>% Water content:</t>
  </si>
  <si>
    <t>If correction for water content is not needed please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</si>
  <si>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</si>
  <si>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</si>
  <si>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</si>
  <si>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</si>
  <si>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</si>
  <si>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</si>
  <si>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</si>
  <si>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Standard dilution volume (mL):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</si>
  <si>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</si>
  <si>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</si>
  <si>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transfer Volume (mL:</t>
    </r>
  </si>
  <si>
    <t>Injection</t>
  </si>
  <si>
    <t>Response:</t>
  </si>
  <si>
    <t>Normalised Response:</t>
  </si>
  <si>
    <t xml:space="preserve">Std Response Deviation 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</si>
  <si>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</si>
  <si>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</si>
  <si>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</si>
  <si>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</si>
  <si>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</si>
  <si>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</si>
  <si>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Transfer Volume (mL):</t>
    </r>
  </si>
  <si>
    <t>Mass of RS (mg):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</si>
  <si>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Final Volume (mL):</t>
    </r>
  </si>
  <si>
    <t>Mass of WRS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</si>
  <si>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</si>
  <si>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</si>
  <si>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</si>
  <si>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</si>
  <si>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Concentration (mg/mL):</t>
  </si>
  <si>
    <t>Desired Weight as free base (mg):</t>
  </si>
  <si>
    <t>Desired Weight as salt (mg):</t>
  </si>
  <si>
    <t>Average Normalised Response:</t>
  </si>
  <si>
    <t>RSD:</t>
  </si>
  <si>
    <t>Determination of Content of Active Ingredient in the Sample</t>
  </si>
  <si>
    <t xml:space="preserve">Label Claim: </t>
  </si>
  <si>
    <t>Each Tablet contains</t>
  </si>
  <si>
    <t>Average Tablet Content Weight (mg):</t>
  </si>
  <si>
    <t>Initial Sample dilution Volume (mL):</t>
  </si>
  <si>
    <t>Powder Weight (mg)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</si>
  <si>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</si>
  <si>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</si>
  <si>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(mL):</t>
    </r>
  </si>
  <si>
    <t>Assay Smp A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</si>
  <si>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</si>
  <si>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</si>
  <si>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</si>
  <si>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</si>
  <si>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</si>
  <si>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</si>
  <si>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</si>
  <si>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Final Volume (mL):</t>
    </r>
  </si>
  <si>
    <t>Sample Dilution Factor</t>
  </si>
  <si>
    <t>Assay Smp C</t>
  </si>
  <si>
    <t>Desired Sample Weight (mg):</t>
  </si>
  <si>
    <t>Comment:</t>
  </si>
  <si>
    <t xml:space="preserve">The content of </t>
  </si>
  <si>
    <t xml:space="preserve">in the sample as a percentage of the stated  label claim is </t>
  </si>
  <si>
    <t>DISSOLUTION:</t>
  </si>
  <si>
    <t>Determination of Active Ingredient Dissolved</t>
  </si>
  <si>
    <t xml:space="preserve">Enter molecular mass of compound in free base form. If salt convertion is NOT needed, enter 1. </t>
  </si>
  <si>
    <t xml:space="preserve">Enter molecular mass of compound in salt form. If salt convertion is NOT needed, enter 1. </t>
  </si>
  <si>
    <t>Amt of RS (mg):</t>
  </si>
  <si>
    <t>Amt of RS as free base (mg):</t>
  </si>
  <si>
    <t>Purity correction:</t>
  </si>
  <si>
    <t>Conc (mg/mL):</t>
  </si>
  <si>
    <t>Average Normalised Peak Area:</t>
  </si>
  <si>
    <t>Medium Volume (mL):</t>
  </si>
  <si>
    <t>Unit No.</t>
  </si>
  <si>
    <t>Amt Released (mg):</t>
  </si>
  <si>
    <t>%age Released: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</si>
  <si>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(mL:</t>
    </r>
  </si>
  <si>
    <t>Range</t>
  </si>
  <si>
    <t>Minimum:</t>
  </si>
  <si>
    <t>Maximum:</t>
  </si>
  <si>
    <t xml:space="preserve">The amount  of </t>
  </si>
  <si>
    <t xml:space="preserve">dissolved as a percentage of the stated  label claim is </t>
  </si>
  <si>
    <t>Range:</t>
  </si>
  <si>
    <t>Minimum</t>
  </si>
  <si>
    <t>Maximum</t>
  </si>
  <si>
    <t>Ritonavir</t>
  </si>
  <si>
    <t>Lopinavir</t>
  </si>
  <si>
    <t>L20 2</t>
  </si>
  <si>
    <t>R9 1</t>
  </si>
  <si>
    <t xml:space="preserve">Lopinavir 200mg </t>
  </si>
  <si>
    <t>Ritonavir 50mg</t>
  </si>
  <si>
    <t>LOPINAVIR/ RITONAVIR 200 MG/50 MG TABLETS</t>
  </si>
  <si>
    <t>NDQB201612299</t>
  </si>
  <si>
    <t>Lopinavir USP 200 mg Ritonavir USP 50 mg</t>
  </si>
  <si>
    <t>Each film coated tablets contains lopinavir USP 200 mg ritonavir USP 50 mg</t>
  </si>
  <si>
    <t>2016-12-15 10:31:53</t>
  </si>
  <si>
    <t>NDQB201611299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</si>
</sst>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164" formatCode="0.00000"/>
    <numFmt numFmtId="165" formatCode="0.0%"/>
    <numFmt numFmtId="166" formatCode="0.0000"/>
    <numFmt numFmtId="167" formatCode="[$-409]d/mmm/yy;@"/>
    <numFmt numFmtId="168" formatCode="dd\-mmm\-yyyy"/>
    <numFmt numFmtId="169" formatCode="dd\-mmm\-yy"/>
    <numFmt numFmtId="170" formatCode="0.0000\ &quot;mg&quot;"/>
    <numFmt numFmtId="171" formatCode="0.000"/>
    <numFmt numFmtId="172" formatCode="0.0\ &quot;mg&quot;"/>
    <numFmt numFmtId="173" formatCode="0.00\ &quot;%&quot;"/>
    <numFmt numFmtId="174" formatCode="0.0\ &quot;%&quot;"/>
    <numFmt numFmtId="175" formatCode="0\ &quot;%&quot;"/>
  </numFmts>
  <fonts count="25" x14ac:knownFonts="1">
    <font>
      <sz val="10"/>
      <color rgb="FF000000"/>
      <name val="Arial"/>
    </font>
    <font>
      <b/>
      <sz val="10"/>
      <color rgb="FF000000"/>
      <name val="Book Antiqua"/>
    </font>
    <font>
      <sz val="10"/>
      <color rgb="FF000000"/>
      <name val="Book Antiqua"/>
    </font>
    <font>
      <b/>
      <u/>
      <sz val="14"/>
      <color rgb="FF000000"/>
      <name val="Book Antiqua"/>
    </font>
    <font>
      <b/>
      <u/>
      <sz val="12"/>
      <color rgb="FF000000"/>
      <name val="Book Antiqua"/>
    </font>
    <font>
      <b/>
      <sz val="12"/>
      <color rgb="FF000000"/>
      <name val="Book Antiqua"/>
    </font>
    <font>
      <sz val="12"/>
      <color rgb="FF000000"/>
      <name val="Book Antiqua"/>
    </font>
    <font>
      <b/>
      <sz val="10"/>
      <color rgb="FF000000"/>
      <name val="Arial"/>
    </font>
    <font>
      <sz val="12"/>
      <color rgb="FF000000"/>
      <name val="Arial"/>
    </font>
    <font>
      <b/>
      <i/>
      <sz val="10"/>
      <color rgb="FF000000"/>
      <name val="Book Antiqua"/>
    </font>
    <font>
      <sz val="14"/>
      <color rgb="FF000000"/>
      <name val="Book Antiqua"/>
    </font>
    <font>
      <b/>
      <sz val="14"/>
      <color rgb="FF000000"/>
      <name val="Book Antiqua"/>
    </font>
    <font>
      <b/>
      <sz val="20"/>
      <color rgb="FF000000"/>
      <name val="Book Antiqua"/>
    </font>
    <font>
      <sz val="20"/>
      <color rgb="FF000000"/>
      <name val="Book Antiqua"/>
    </font>
    <font>
      <b/>
      <sz val="14"/>
      <color rgb="FF000000"/>
      <name val="Calibri"/>
    </font>
    <font>
      <i/>
      <sz val="14"/>
      <color rgb="FF000000"/>
      <name val="Arial"/>
    </font>
    <font>
      <i/>
      <sz val="14"/>
      <color rgb="FF000000"/>
      <name val="Book Antiqua"/>
    </font>
    <font>
      <sz val="14"/>
      <color rgb="FF000000"/>
      <name val="Arial"/>
    </font>
    <font>
      <b/>
      <i/>
      <sz val="14"/>
      <color rgb="FF000000"/>
      <name val="Book Antiqua"/>
    </font>
    <font>
      <b/>
      <u/>
      <sz val="16"/>
      <color rgb="FF000000"/>
      <name val="Book Antiqua"/>
    </font>
    <font>
      <b/>
      <sz val="72"/>
      <color rgb="FF000000"/>
      <name val="Book Antiqua"/>
    </font>
    <font>
      <b/>
      <sz val="52"/>
      <color rgb="FF000000"/>
      <name val="Book Antiqua"/>
    </font>
    <font>
      <b/>
      <sz val="36"/>
      <color rgb="FF000000"/>
      <name val="Book Antiqua"/>
    </font>
    <font>
      <vertAlign val="superscript"/>
      <sz val="14"/>
      <color rgb="FF000000"/>
      <name val="Book Antiqua"/>
    </font>
    <font>
      <sz val="10"/>
      <color rgb="FF000000"/>
      <name val="Arial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5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</borders>
  <cellStyleXfs count="3">
    <xf numFmtId="0" fontId="0" fillId="0" borderId="0"/>
    <xf numFmtId="0" fontId="24" fillId="2" borderId="0"/>
    <xf numFmtId="0" fontId="24" fillId="2" borderId="0"/>
  </cellStyleXfs>
  <cellXfs count="467">
    <xf numFmtId="0" fontId="0" fillId="2" borderId="0" xfId="0" applyFill="1"/>
    <xf numFmtId="0" fontId="2" fillId="2" borderId="0" xfId="0" applyFont="1" applyFill="1"/>
    <xf numFmtId="0" fontId="5" fillId="2" borderId="1" xfId="0" applyFont="1" applyFill="1" applyBorder="1" applyAlignment="1">
      <alignment horizontal="center"/>
    </xf>
    <xf numFmtId="0" fontId="10" fillId="2" borderId="0" xfId="0" applyFont="1" applyFill="1"/>
    <xf numFmtId="0" fontId="10" fillId="2" borderId="0" xfId="0" applyFont="1" applyFill="1"/>
    <xf numFmtId="0" fontId="11" fillId="2" borderId="0" xfId="0" applyFont="1" applyFill="1"/>
    <xf numFmtId="0" fontId="12" fillId="2" borderId="0" xfId="0" applyFont="1" applyFill="1" applyAlignment="1" applyProtection="1">
      <alignment horizontal="left"/>
      <protection locked="0"/>
    </xf>
    <xf numFmtId="0" fontId="13" fillId="2" borderId="0" xfId="0" applyFont="1" applyFill="1"/>
    <xf numFmtId="0" fontId="13" fillId="3" borderId="0" xfId="0" applyFont="1" applyFill="1" applyAlignment="1" applyProtection="1">
      <alignment horizontal="left"/>
      <protection locked="0"/>
    </xf>
    <xf numFmtId="0" fontId="10" fillId="3" borderId="0" xfId="0" applyFont="1" applyFill="1" applyProtection="1">
      <protection locked="0"/>
    </xf>
    <xf numFmtId="168" fontId="13" fillId="3" borderId="0" xfId="0" applyNumberFormat="1" applyFont="1" applyFill="1" applyAlignment="1" applyProtection="1">
      <alignment horizontal="center"/>
      <protection locked="0"/>
    </xf>
    <xf numFmtId="169" fontId="10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11" fillId="2" borderId="0" xfId="0" applyFont="1" applyFill="1" applyAlignment="1">
      <alignment horizontal="right"/>
    </xf>
    <xf numFmtId="0" fontId="10" fillId="2" borderId="0" xfId="0" applyFont="1" applyFill="1" applyAlignment="1">
      <alignment horizontal="right"/>
    </xf>
    <xf numFmtId="0" fontId="12" fillId="3" borderId="0" xfId="0" applyFont="1" applyFill="1" applyAlignment="1" applyProtection="1">
      <alignment horizontal="center"/>
      <protection locked="0"/>
    </xf>
    <xf numFmtId="0" fontId="13" fillId="3" borderId="0" xfId="0" applyFont="1" applyFill="1" applyAlignment="1" applyProtection="1">
      <alignment horizontal="center"/>
      <protection locked="0"/>
    </xf>
    <xf numFmtId="0" fontId="14" fillId="2" borderId="0" xfId="0" applyFont="1" applyFill="1" applyAlignment="1">
      <alignment vertical="center" wrapText="1"/>
    </xf>
    <xf numFmtId="0" fontId="11" fillId="2" borderId="0" xfId="0" applyFont="1" applyFill="1" applyAlignment="1">
      <alignment horizontal="center"/>
    </xf>
    <xf numFmtId="0" fontId="15" fillId="2" borderId="0" xfId="0" applyFont="1" applyFill="1"/>
    <xf numFmtId="0" fontId="16" fillId="2" borderId="0" xfId="0" applyFont="1" applyFill="1"/>
    <xf numFmtId="2" fontId="12" fillId="3" borderId="0" xfId="0" applyNumberFormat="1" applyFont="1" applyFill="1" applyAlignment="1" applyProtection="1">
      <alignment horizontal="center"/>
      <protection locked="0"/>
    </xf>
    <xf numFmtId="0" fontId="11" fillId="2" borderId="0" xfId="0" applyFont="1" applyFill="1" applyAlignment="1">
      <alignment vertical="center" wrapText="1"/>
    </xf>
    <xf numFmtId="0" fontId="17" fillId="2" borderId="0" xfId="0" applyFont="1" applyFill="1"/>
    <xf numFmtId="2" fontId="11" fillId="2" borderId="0" xfId="0" applyNumberFormat="1" applyFont="1" applyFill="1" applyAlignment="1">
      <alignment horizontal="center"/>
    </xf>
    <xf numFmtId="0" fontId="18" fillId="2" borderId="0" xfId="0" applyFont="1" applyFill="1" applyAlignment="1">
      <alignment horizontal="left" vertical="center" wrapText="1"/>
    </xf>
    <xf numFmtId="170" fontId="11" fillId="2" borderId="0" xfId="0" applyNumberFormat="1" applyFont="1" applyFill="1" applyAlignment="1">
      <alignment horizontal="center"/>
    </xf>
    <xf numFmtId="0" fontId="10" fillId="2" borderId="15" xfId="0" applyFont="1" applyFill="1" applyBorder="1" applyAlignment="1">
      <alignment horizontal="right"/>
    </xf>
    <xf numFmtId="0" fontId="12" fillId="3" borderId="16" xfId="0" applyFont="1" applyFill="1" applyBorder="1" applyAlignment="1" applyProtection="1">
      <alignment horizontal="center"/>
      <protection locked="0"/>
    </xf>
    <xf numFmtId="0" fontId="10" fillId="2" borderId="17" xfId="0" applyFont="1" applyFill="1" applyBorder="1" applyAlignment="1">
      <alignment horizontal="right"/>
    </xf>
    <xf numFmtId="0" fontId="12" fillId="3" borderId="18" xfId="0" applyFont="1" applyFill="1" applyBorder="1" applyAlignment="1" applyProtection="1">
      <alignment horizontal="center"/>
      <protection locked="0"/>
    </xf>
    <xf numFmtId="0" fontId="11" fillId="2" borderId="16" xfId="0" applyFont="1" applyFill="1" applyBorder="1" applyAlignment="1">
      <alignment horizontal="center"/>
    </xf>
    <xf numFmtId="0" fontId="11" fillId="2" borderId="19" xfId="0" applyFont="1" applyFill="1" applyBorder="1" applyAlignment="1">
      <alignment horizontal="center"/>
    </xf>
    <xf numFmtId="0" fontId="11" fillId="2" borderId="20" xfId="0" applyFont="1" applyFill="1" applyBorder="1" applyAlignment="1">
      <alignment horizontal="center"/>
    </xf>
    <xf numFmtId="0" fontId="11" fillId="2" borderId="21" xfId="0" applyFont="1" applyFill="1" applyBorder="1" applyAlignment="1">
      <alignment horizontal="center"/>
    </xf>
    <xf numFmtId="0" fontId="11" fillId="2" borderId="6" xfId="0" applyFont="1" applyFill="1" applyBorder="1" applyAlignment="1">
      <alignment horizontal="center"/>
    </xf>
    <xf numFmtId="0" fontId="10" fillId="2" borderId="22" xfId="0" applyFont="1" applyFill="1" applyBorder="1" applyAlignment="1">
      <alignment horizontal="center"/>
    </xf>
    <xf numFmtId="0" fontId="12" fillId="3" borderId="23" xfId="0" applyFont="1" applyFill="1" applyBorder="1" applyAlignment="1" applyProtection="1">
      <alignment horizontal="center"/>
      <protection locked="0"/>
    </xf>
    <xf numFmtId="171" fontId="10" fillId="2" borderId="20" xfId="0" applyNumberFormat="1" applyFont="1" applyFill="1" applyBorder="1" applyAlignment="1">
      <alignment horizontal="center"/>
    </xf>
    <xf numFmtId="171" fontId="10" fillId="2" borderId="24" xfId="0" applyNumberFormat="1" applyFont="1" applyFill="1" applyBorder="1" applyAlignment="1">
      <alignment horizontal="center"/>
    </xf>
    <xf numFmtId="0" fontId="17" fillId="2" borderId="7" xfId="0" applyFont="1" applyFill="1" applyBorder="1"/>
    <xf numFmtId="0" fontId="10" fillId="2" borderId="18" xfId="0" applyFont="1" applyFill="1" applyBorder="1" applyAlignment="1">
      <alignment horizontal="center"/>
    </xf>
    <xf numFmtId="0" fontId="12" fillId="3" borderId="17" xfId="0" applyFont="1" applyFill="1" applyBorder="1" applyAlignment="1" applyProtection="1">
      <alignment horizontal="center"/>
      <protection locked="0"/>
    </xf>
    <xf numFmtId="171" fontId="10" fillId="2" borderId="25" xfId="0" applyNumberFormat="1" applyFont="1" applyFill="1" applyBorder="1" applyAlignment="1">
      <alignment horizontal="center"/>
    </xf>
    <xf numFmtId="171" fontId="10" fillId="2" borderId="26" xfId="0" applyNumberFormat="1" applyFont="1" applyFill="1" applyBorder="1" applyAlignment="1">
      <alignment horizontal="center"/>
    </xf>
    <xf numFmtId="0" fontId="10" fillId="2" borderId="0" xfId="0" applyFont="1" applyFill="1"/>
    <xf numFmtId="0" fontId="10" fillId="2" borderId="27" xfId="0" applyFont="1" applyFill="1" applyBorder="1" applyAlignment="1">
      <alignment horizontal="center"/>
    </xf>
    <xf numFmtId="0" fontId="12" fillId="3" borderId="28" xfId="0" applyFont="1" applyFill="1" applyBorder="1" applyAlignment="1" applyProtection="1">
      <alignment horizontal="center"/>
      <protection locked="0"/>
    </xf>
    <xf numFmtId="171" fontId="10" fillId="2" borderId="29" xfId="0" applyNumberFormat="1" applyFont="1" applyFill="1" applyBorder="1" applyAlignment="1">
      <alignment horizontal="center"/>
    </xf>
    <xf numFmtId="171" fontId="10" fillId="2" borderId="30" xfId="0" applyNumberFormat="1" applyFont="1" applyFill="1" applyBorder="1" applyAlignment="1">
      <alignment horizontal="center"/>
    </xf>
    <xf numFmtId="0" fontId="10" fillId="2" borderId="9" xfId="0" applyFont="1" applyFill="1" applyBorder="1"/>
    <xf numFmtId="0" fontId="10" fillId="2" borderId="18" xfId="0" applyFont="1" applyFill="1" applyBorder="1" applyAlignment="1">
      <alignment horizontal="right"/>
    </xf>
    <xf numFmtId="1" fontId="11" fillId="4" borderId="31" xfId="0" applyNumberFormat="1" applyFont="1" applyFill="1" applyBorder="1" applyAlignment="1">
      <alignment horizontal="center"/>
    </xf>
    <xf numFmtId="171" fontId="11" fillId="4" borderId="32" xfId="0" applyNumberFormat="1" applyFont="1" applyFill="1" applyBorder="1" applyAlignment="1">
      <alignment horizontal="center"/>
    </xf>
    <xf numFmtId="171" fontId="11" fillId="4" borderId="33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0" fillId="2" borderId="34" xfId="0" applyFont="1" applyFill="1" applyBorder="1" applyAlignment="1">
      <alignment horizontal="right"/>
    </xf>
    <xf numFmtId="0" fontId="12" fillId="3" borderId="10" xfId="0" applyFont="1" applyFill="1" applyBorder="1" applyAlignment="1" applyProtection="1">
      <alignment horizontal="center"/>
      <protection locked="0"/>
    </xf>
    <xf numFmtId="0" fontId="10" fillId="2" borderId="5" xfId="0" applyFont="1" applyFill="1" applyBorder="1" applyAlignment="1">
      <alignment horizontal="right"/>
    </xf>
    <xf numFmtId="2" fontId="10" fillId="4" borderId="35" xfId="0" applyNumberFormat="1" applyFont="1" applyFill="1" applyBorder="1" applyAlignment="1">
      <alignment horizontal="center"/>
    </xf>
    <xf numFmtId="0" fontId="10" fillId="2" borderId="0" xfId="0" applyFont="1" applyFill="1" applyAlignment="1">
      <alignment horizontal="center"/>
    </xf>
    <xf numFmtId="0" fontId="10" fillId="2" borderId="18" xfId="0" applyFont="1" applyFill="1" applyBorder="1" applyAlignment="1">
      <alignment horizontal="center"/>
    </xf>
    <xf numFmtId="2" fontId="10" fillId="5" borderId="35" xfId="0" applyNumberFormat="1" applyFont="1" applyFill="1" applyBorder="1" applyAlignment="1">
      <alignment horizontal="center"/>
    </xf>
    <xf numFmtId="2" fontId="10" fillId="2" borderId="0" xfId="0" applyNumberFormat="1" applyFont="1" applyFill="1" applyAlignment="1">
      <alignment horizontal="center"/>
    </xf>
    <xf numFmtId="166" fontId="10" fillId="4" borderId="35" xfId="0" applyNumberFormat="1" applyFont="1" applyFill="1" applyBorder="1" applyAlignment="1">
      <alignment horizontal="center"/>
    </xf>
    <xf numFmtId="166" fontId="10" fillId="2" borderId="0" xfId="0" applyNumberFormat="1" applyFont="1" applyFill="1" applyAlignment="1">
      <alignment horizontal="center"/>
    </xf>
    <xf numFmtId="166" fontId="10" fillId="4" borderId="11" xfId="0" applyNumberFormat="1" applyFont="1" applyFill="1" applyBorder="1" applyAlignment="1">
      <alignment horizontal="center"/>
    </xf>
    <xf numFmtId="0" fontId="10" fillId="2" borderId="36" xfId="0" applyFont="1" applyFill="1" applyBorder="1" applyAlignment="1">
      <alignment horizontal="right"/>
    </xf>
    <xf numFmtId="166" fontId="12" fillId="3" borderId="35" xfId="0" applyNumberFormat="1" applyFont="1" applyFill="1" applyBorder="1" applyAlignment="1" applyProtection="1">
      <alignment horizontal="center"/>
      <protection locked="0"/>
    </xf>
    <xf numFmtId="166" fontId="10" fillId="2" borderId="0" xfId="0" applyNumberFormat="1" applyFont="1" applyFill="1"/>
    <xf numFmtId="0" fontId="10" fillId="2" borderId="23" xfId="0" applyFont="1" applyFill="1" applyBorder="1" applyAlignment="1">
      <alignment horizontal="right"/>
    </xf>
    <xf numFmtId="1" fontId="10" fillId="2" borderId="0" xfId="0" applyNumberFormat="1" applyFont="1" applyFill="1" applyAlignment="1">
      <alignment horizontal="center"/>
    </xf>
    <xf numFmtId="0" fontId="10" fillId="2" borderId="9" xfId="0" applyFont="1" applyFill="1" applyBorder="1" applyAlignment="1">
      <alignment horizontal="right"/>
    </xf>
    <xf numFmtId="2" fontId="10" fillId="4" borderId="9" xfId="0" applyNumberFormat="1" applyFont="1" applyFill="1" applyBorder="1" applyAlignment="1">
      <alignment horizontal="center"/>
    </xf>
    <xf numFmtId="171" fontId="11" fillId="5" borderId="7" xfId="0" applyNumberFormat="1" applyFont="1" applyFill="1" applyBorder="1" applyAlignment="1">
      <alignment horizontal="center"/>
    </xf>
    <xf numFmtId="171" fontId="10" fillId="2" borderId="0" xfId="0" applyNumberFormat="1" applyFont="1" applyFill="1" applyAlignment="1">
      <alignment horizontal="center"/>
    </xf>
    <xf numFmtId="10" fontId="10" fillId="4" borderId="35" xfId="0" applyNumberFormat="1" applyFont="1" applyFill="1" applyBorder="1" applyAlignment="1">
      <alignment horizontal="center"/>
    </xf>
    <xf numFmtId="0" fontId="10" fillId="2" borderId="37" xfId="0" applyFont="1" applyFill="1" applyBorder="1" applyAlignment="1">
      <alignment horizontal="right"/>
    </xf>
    <xf numFmtId="0" fontId="10" fillId="5" borderId="9" xfId="0" applyFont="1" applyFill="1" applyBorder="1" applyAlignment="1">
      <alignment horizontal="center"/>
    </xf>
    <xf numFmtId="0" fontId="3" fillId="2" borderId="0" xfId="0" applyFont="1" applyFill="1"/>
    <xf numFmtId="0" fontId="11" fillId="2" borderId="0" xfId="0" applyFont="1" applyFill="1" applyAlignment="1">
      <alignment horizontal="left"/>
    </xf>
    <xf numFmtId="0" fontId="10" fillId="2" borderId="0" xfId="0" applyFont="1" applyFill="1" applyAlignment="1">
      <alignment horizontal="left"/>
    </xf>
    <xf numFmtId="0" fontId="10" fillId="2" borderId="0" xfId="0" applyFont="1" applyFill="1" applyAlignment="1">
      <alignment horizontal="left"/>
    </xf>
    <xf numFmtId="172" fontId="12" fillId="3" borderId="0" xfId="0" applyNumberFormat="1" applyFont="1" applyFill="1" applyAlignment="1" applyProtection="1">
      <alignment horizontal="center"/>
      <protection locked="0"/>
    </xf>
    <xf numFmtId="0" fontId="10" fillId="2" borderId="0" xfId="0" applyFont="1" applyFill="1" applyAlignment="1">
      <alignment horizontal="center"/>
    </xf>
    <xf numFmtId="2" fontId="11" fillId="2" borderId="7" xfId="0" applyNumberFormat="1" applyFont="1" applyFill="1" applyBorder="1" applyAlignment="1">
      <alignment horizontal="center"/>
    </xf>
    <xf numFmtId="0" fontId="11" fillId="2" borderId="7" xfId="0" applyFont="1" applyFill="1" applyBorder="1" applyAlignment="1">
      <alignment horizontal="center"/>
    </xf>
    <xf numFmtId="0" fontId="10" fillId="2" borderId="7" xfId="0" applyFont="1" applyFill="1" applyBorder="1" applyAlignment="1">
      <alignment horizontal="center"/>
    </xf>
    <xf numFmtId="0" fontId="10" fillId="2" borderId="8" xfId="0" applyFont="1" applyFill="1" applyBorder="1" applyAlignment="1">
      <alignment horizontal="center"/>
    </xf>
    <xf numFmtId="0" fontId="10" fillId="2" borderId="9" xfId="0" applyFont="1" applyFill="1" applyBorder="1" applyAlignment="1">
      <alignment horizontal="center"/>
    </xf>
    <xf numFmtId="0" fontId="13" fillId="2" borderId="18" xfId="0" applyFont="1" applyFill="1" applyBorder="1" applyAlignment="1">
      <alignment horizontal="center"/>
    </xf>
    <xf numFmtId="2" fontId="13" fillId="2" borderId="38" xfId="0" applyNumberFormat="1" applyFont="1" applyFill="1" applyBorder="1" applyAlignment="1">
      <alignment horizontal="center"/>
    </xf>
    <xf numFmtId="0" fontId="10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/>
    </xf>
    <xf numFmtId="0" fontId="10" fillId="2" borderId="39" xfId="0" applyFont="1" applyFill="1" applyBorder="1" applyAlignment="1">
      <alignment horizontal="right"/>
    </xf>
    <xf numFmtId="0" fontId="10" fillId="2" borderId="35" xfId="0" applyFont="1" applyFill="1" applyBorder="1" applyAlignment="1">
      <alignment horizontal="right"/>
    </xf>
    <xf numFmtId="2" fontId="10" fillId="2" borderId="0" xfId="0" applyNumberFormat="1" applyFont="1" applyFill="1" applyAlignment="1">
      <alignment horizontal="center"/>
    </xf>
    <xf numFmtId="0" fontId="10" fillId="2" borderId="11" xfId="0" applyFont="1" applyFill="1" applyBorder="1" applyAlignment="1">
      <alignment horizontal="right"/>
    </xf>
    <xf numFmtId="0" fontId="12" fillId="5" borderId="40" xfId="0" applyFont="1" applyFill="1" applyBorder="1" applyAlignment="1">
      <alignment horizontal="center"/>
    </xf>
    <xf numFmtId="0" fontId="10" fillId="2" borderId="0" xfId="0" applyFont="1" applyFill="1" applyAlignment="1">
      <alignment horizontal="right"/>
    </xf>
    <xf numFmtId="0" fontId="10" fillId="2" borderId="0" xfId="0" applyFont="1" applyFill="1"/>
    <xf numFmtId="165" fontId="12" fillId="2" borderId="0" xfId="0" applyNumberFormat="1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2" fillId="3" borderId="0" xfId="0" applyFont="1" applyFill="1" applyAlignment="1" applyProtection="1">
      <alignment horizontal="center"/>
      <protection locked="0"/>
    </xf>
    <xf numFmtId="0" fontId="11" fillId="2" borderId="41" xfId="0" applyFont="1" applyFill="1" applyBorder="1" applyAlignment="1">
      <alignment horizontal="center"/>
    </xf>
    <xf numFmtId="0" fontId="11" fillId="2" borderId="34" xfId="0" applyFont="1" applyFill="1" applyBorder="1" applyAlignment="1">
      <alignment horizontal="center"/>
    </xf>
    <xf numFmtId="0" fontId="11" fillId="2" borderId="4" xfId="0" applyFont="1" applyFill="1" applyBorder="1" applyAlignment="1">
      <alignment horizontal="center"/>
    </xf>
    <xf numFmtId="0" fontId="11" fillId="2" borderId="24" xfId="0" applyFont="1" applyFill="1" applyBorder="1" applyAlignment="1">
      <alignment horizontal="center"/>
    </xf>
    <xf numFmtId="0" fontId="10" fillId="2" borderId="42" xfId="0" applyFont="1" applyFill="1" applyBorder="1" applyAlignment="1">
      <alignment horizontal="center"/>
    </xf>
    <xf numFmtId="0" fontId="10" fillId="2" borderId="2" xfId="0" applyFont="1" applyFill="1" applyBorder="1" applyAlignment="1">
      <alignment horizontal="center"/>
    </xf>
    <xf numFmtId="171" fontId="12" fillId="3" borderId="28" xfId="0" applyNumberFormat="1" applyFont="1" applyFill="1" applyBorder="1" applyAlignment="1" applyProtection="1">
      <alignment horizontal="center"/>
      <protection locked="0"/>
    </xf>
    <xf numFmtId="0" fontId="10" fillId="2" borderId="0" xfId="0" applyFont="1" applyFill="1" applyAlignment="1">
      <alignment horizontal="right"/>
    </xf>
    <xf numFmtId="1" fontId="11" fillId="4" borderId="43" xfId="0" applyNumberFormat="1" applyFont="1" applyFill="1" applyBorder="1" applyAlignment="1">
      <alignment horizontal="center"/>
    </xf>
    <xf numFmtId="1" fontId="11" fillId="4" borderId="44" xfId="0" applyNumberFormat="1" applyFont="1" applyFill="1" applyBorder="1" applyAlignment="1">
      <alignment horizontal="center"/>
    </xf>
    <xf numFmtId="171" fontId="11" fillId="4" borderId="9" xfId="0" applyNumberFormat="1" applyFont="1" applyFill="1" applyBorder="1" applyAlignment="1">
      <alignment horizontal="center"/>
    </xf>
    <xf numFmtId="0" fontId="10" fillId="2" borderId="45" xfId="0" applyFont="1" applyFill="1" applyBorder="1" applyAlignment="1">
      <alignment horizontal="right"/>
    </xf>
    <xf numFmtId="0" fontId="12" fillId="3" borderId="46" xfId="0" applyFont="1" applyFill="1" applyBorder="1" applyAlignment="1" applyProtection="1">
      <alignment horizontal="center"/>
      <protection locked="0"/>
    </xf>
    <xf numFmtId="0" fontId="10" fillId="2" borderId="19" xfId="0" applyFont="1" applyFill="1" applyBorder="1" applyAlignment="1">
      <alignment horizontal="right"/>
    </xf>
    <xf numFmtId="2" fontId="10" fillId="4" borderId="21" xfId="0" applyNumberFormat="1" applyFont="1" applyFill="1" applyBorder="1" applyAlignment="1">
      <alignment horizontal="center"/>
    </xf>
    <xf numFmtId="0" fontId="10" fillId="2" borderId="0" xfId="0" applyFont="1" applyFill="1" applyAlignment="1">
      <alignment horizontal="center"/>
    </xf>
    <xf numFmtId="2" fontId="10" fillId="5" borderId="21" xfId="0" applyNumberFormat="1" applyFont="1" applyFill="1" applyBorder="1" applyAlignment="1">
      <alignment horizontal="center"/>
    </xf>
    <xf numFmtId="166" fontId="10" fillId="4" borderId="21" xfId="0" applyNumberFormat="1" applyFont="1" applyFill="1" applyBorder="1" applyAlignment="1">
      <alignment horizontal="center"/>
    </xf>
    <xf numFmtId="0" fontId="2" fillId="2" borderId="0" xfId="0" applyFont="1" applyFill="1"/>
    <xf numFmtId="166" fontId="10" fillId="5" borderId="21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10" fillId="2" borderId="47" xfId="0" applyFont="1" applyFill="1" applyBorder="1" applyAlignment="1">
      <alignment horizontal="right"/>
    </xf>
    <xf numFmtId="2" fontId="10" fillId="5" borderId="24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 wrapText="1"/>
    </xf>
    <xf numFmtId="0" fontId="10" fillId="2" borderId="10" xfId="0" applyFont="1" applyFill="1" applyBorder="1" applyAlignment="1">
      <alignment horizontal="right"/>
    </xf>
    <xf numFmtId="171" fontId="11" fillId="5" borderId="10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10" fontId="10" fillId="2" borderId="0" xfId="0" applyNumberFormat="1" applyFont="1" applyFill="1" applyAlignment="1">
      <alignment horizontal="center"/>
    </xf>
    <xf numFmtId="10" fontId="11" fillId="4" borderId="35" xfId="0" applyNumberFormat="1" applyFont="1" applyFill="1" applyBorder="1" applyAlignment="1">
      <alignment horizontal="center"/>
    </xf>
    <xf numFmtId="0" fontId="11" fillId="5" borderId="11" xfId="0" applyFont="1" applyFill="1" applyBorder="1" applyAlignment="1">
      <alignment horizontal="center"/>
    </xf>
    <xf numFmtId="0" fontId="11" fillId="2" borderId="16" xfId="0" applyFont="1" applyFill="1" applyBorder="1" applyAlignment="1">
      <alignment horizontal="center" wrapText="1"/>
    </xf>
    <xf numFmtId="0" fontId="10" fillId="2" borderId="17" xfId="0" applyFont="1" applyFill="1" applyBorder="1" applyAlignment="1">
      <alignment horizontal="center"/>
    </xf>
    <xf numFmtId="0" fontId="10" fillId="2" borderId="17" xfId="0" applyFont="1" applyFill="1" applyBorder="1"/>
    <xf numFmtId="10" fontId="12" fillId="4" borderId="21" xfId="0" applyNumberFormat="1" applyFont="1" applyFill="1" applyBorder="1" applyAlignment="1">
      <alignment horizontal="center"/>
    </xf>
    <xf numFmtId="0" fontId="10" fillId="2" borderId="37" xfId="0" applyFont="1" applyFill="1" applyBorder="1"/>
    <xf numFmtId="0" fontId="18" fillId="2" borderId="3" xfId="0" applyFont="1" applyFill="1" applyBorder="1" applyAlignment="1">
      <alignment horizontal="left" vertical="center" wrapText="1"/>
    </xf>
    <xf numFmtId="0" fontId="10" fillId="2" borderId="3" xfId="0" applyFont="1" applyFill="1" applyBorder="1"/>
    <xf numFmtId="0" fontId="10" fillId="2" borderId="4" xfId="0" applyFont="1" applyFill="1" applyBorder="1" applyAlignment="1">
      <alignment horizontal="center"/>
    </xf>
    <xf numFmtId="0" fontId="11" fillId="2" borderId="0" xfId="0" applyFont="1" applyFill="1" applyAlignment="1">
      <alignment horizontal="right"/>
    </xf>
    <xf numFmtId="0" fontId="10" fillId="2" borderId="2" xfId="0" applyFont="1" applyFill="1" applyBorder="1"/>
    <xf numFmtId="0" fontId="10" fillId="2" borderId="2" xfId="0" applyFont="1" applyFill="1" applyBorder="1"/>
    <xf numFmtId="0" fontId="11" fillId="2" borderId="5" xfId="0" applyFont="1" applyFill="1" applyBorder="1"/>
    <xf numFmtId="0" fontId="10" fillId="2" borderId="5" xfId="0" applyFont="1" applyFill="1" applyBorder="1"/>
    <xf numFmtId="0" fontId="18" fillId="2" borderId="0" xfId="0" applyFont="1" applyFill="1" applyAlignment="1">
      <alignment horizontal="right" vertical="center" wrapText="1"/>
    </xf>
    <xf numFmtId="0" fontId="12" fillId="2" borderId="0" xfId="0" applyFont="1" applyFill="1" applyAlignment="1" applyProtection="1">
      <alignment horizontal="right"/>
      <protection locked="0"/>
    </xf>
    <xf numFmtId="166" fontId="11" fillId="2" borderId="0" xfId="0" applyNumberFormat="1" applyFont="1" applyFill="1" applyAlignment="1" applyProtection="1">
      <alignment horizontal="center"/>
      <protection locked="0"/>
    </xf>
    <xf numFmtId="166" fontId="10" fillId="2" borderId="15" xfId="0" applyNumberFormat="1" applyFont="1" applyFill="1" applyBorder="1" applyAlignment="1">
      <alignment horizontal="center"/>
    </xf>
    <xf numFmtId="166" fontId="10" fillId="2" borderId="17" xfId="0" applyNumberFormat="1" applyFont="1" applyFill="1" applyBorder="1" applyAlignment="1">
      <alignment horizontal="center"/>
    </xf>
    <xf numFmtId="166" fontId="10" fillId="2" borderId="7" xfId="0" applyNumberFormat="1" applyFont="1" applyFill="1" applyBorder="1" applyAlignment="1">
      <alignment horizontal="center"/>
    </xf>
    <xf numFmtId="166" fontId="10" fillId="2" borderId="8" xfId="0" applyNumberFormat="1" applyFont="1" applyFill="1" applyBorder="1" applyAlignment="1">
      <alignment horizontal="center"/>
    </xf>
    <xf numFmtId="166" fontId="10" fillId="2" borderId="9" xfId="0" applyNumberFormat="1" applyFont="1" applyFill="1" applyBorder="1" applyAlignment="1">
      <alignment horizontal="center"/>
    </xf>
    <xf numFmtId="10" fontId="12" fillId="4" borderId="48" xfId="0" applyNumberFormat="1" applyFont="1" applyFill="1" applyBorder="1" applyAlignment="1">
      <alignment horizontal="center"/>
    </xf>
    <xf numFmtId="2" fontId="12" fillId="5" borderId="27" xfId="0" applyNumberFormat="1" applyFont="1" applyFill="1" applyBorder="1" applyAlignment="1">
      <alignment horizontal="center"/>
    </xf>
    <xf numFmtId="0" fontId="13" fillId="2" borderId="0" xfId="0" applyFont="1" applyFill="1"/>
    <xf numFmtId="10" fontId="12" fillId="4" borderId="48" xfId="0" applyNumberFormat="1" applyFont="1" applyFill="1" applyBorder="1" applyAlignment="1">
      <alignment horizontal="center"/>
    </xf>
    <xf numFmtId="171" fontId="10" fillId="2" borderId="10" xfId="0" applyNumberFormat="1" applyFont="1" applyFill="1" applyBorder="1" applyAlignment="1">
      <alignment horizontal="right"/>
    </xf>
    <xf numFmtId="0" fontId="10" fillId="2" borderId="8" xfId="0" applyFont="1" applyFill="1" applyBorder="1" applyAlignment="1">
      <alignment horizontal="right"/>
    </xf>
    <xf numFmtId="2" fontId="12" fillId="5" borderId="49" xfId="0" applyNumberFormat="1" applyFont="1" applyFill="1" applyBorder="1" applyAlignment="1">
      <alignment horizontal="center"/>
    </xf>
    <xf numFmtId="0" fontId="10" fillId="2" borderId="7" xfId="0" applyFont="1" applyFill="1" applyBorder="1"/>
    <xf numFmtId="0" fontId="12" fillId="5" borderId="22" xfId="0" applyFont="1" applyFill="1" applyBorder="1" applyAlignment="1">
      <alignment horizontal="center"/>
    </xf>
    <xf numFmtId="0" fontId="12" fillId="5" borderId="50" xfId="0" applyFont="1" applyFill="1" applyBorder="1" applyAlignment="1">
      <alignment horizontal="center"/>
    </xf>
    <xf numFmtId="2" fontId="12" fillId="4" borderId="48" xfId="0" applyNumberFormat="1" applyFont="1" applyFill="1" applyBorder="1" applyAlignment="1">
      <alignment horizontal="center"/>
    </xf>
    <xf numFmtId="2" fontId="12" fillId="5" borderId="40" xfId="0" applyNumberFormat="1" applyFont="1" applyFill="1" applyBorder="1" applyAlignment="1">
      <alignment horizontal="center"/>
    </xf>
    <xf numFmtId="166" fontId="10" fillId="2" borderId="37" xfId="0" applyNumberFormat="1" applyFont="1" applyFill="1" applyBorder="1" applyAlignment="1">
      <alignment horizontal="center"/>
    </xf>
    <xf numFmtId="173" fontId="10" fillId="2" borderId="7" xfId="0" applyNumberFormat="1" applyFont="1" applyFill="1" applyBorder="1" applyAlignment="1">
      <alignment horizontal="center" vertical="center"/>
    </xf>
    <xf numFmtId="173" fontId="10" fillId="2" borderId="8" xfId="0" applyNumberFormat="1" applyFont="1" applyFill="1" applyBorder="1" applyAlignment="1">
      <alignment horizontal="center" vertical="center"/>
    </xf>
    <xf numFmtId="173" fontId="10" fillId="2" borderId="9" xfId="0" applyNumberFormat="1" applyFont="1" applyFill="1" applyBorder="1" applyAlignment="1">
      <alignment horizontal="center" vertical="center"/>
    </xf>
    <xf numFmtId="173" fontId="12" fillId="5" borderId="27" xfId="0" applyNumberFormat="1" applyFont="1" applyFill="1" applyBorder="1" applyAlignment="1">
      <alignment horizontal="center"/>
    </xf>
    <xf numFmtId="0" fontId="11" fillId="2" borderId="7" xfId="0" applyFont="1" applyFill="1" applyBorder="1" applyAlignment="1">
      <alignment horizontal="center"/>
    </xf>
    <xf numFmtId="0" fontId="10" fillId="2" borderId="8" xfId="0" applyFont="1" applyFill="1" applyBorder="1" applyAlignment="1">
      <alignment horizontal="center"/>
    </xf>
    <xf numFmtId="0" fontId="10" fillId="2" borderId="9" xfId="0" applyFont="1" applyFill="1" applyBorder="1" applyAlignment="1">
      <alignment horizontal="center"/>
    </xf>
    <xf numFmtId="1" fontId="12" fillId="3" borderId="8" xfId="0" applyNumberFormat="1" applyFont="1" applyFill="1" applyBorder="1" applyAlignment="1" applyProtection="1">
      <alignment horizontal="center"/>
      <protection locked="0"/>
    </xf>
    <xf numFmtId="1" fontId="12" fillId="3" borderId="9" xfId="0" applyNumberFormat="1" applyFont="1" applyFill="1" applyBorder="1" applyAlignment="1" applyProtection="1">
      <alignment horizontal="center"/>
      <protection locked="0"/>
    </xf>
    <xf numFmtId="0" fontId="10" fillId="2" borderId="7" xfId="0" applyFont="1" applyFill="1" applyBorder="1" applyAlignment="1">
      <alignment horizontal="center"/>
    </xf>
    <xf numFmtId="1" fontId="12" fillId="3" borderId="7" xfId="0" applyNumberFormat="1" applyFont="1" applyFill="1" applyBorder="1" applyAlignment="1" applyProtection="1">
      <alignment horizontal="center"/>
      <protection locked="0"/>
    </xf>
    <xf numFmtId="173" fontId="10" fillId="2" borderId="16" xfId="0" applyNumberFormat="1" applyFont="1" applyFill="1" applyBorder="1" applyAlignment="1">
      <alignment horizontal="center"/>
    </xf>
    <xf numFmtId="173" fontId="10" fillId="2" borderId="18" xfId="0" applyNumberFormat="1" applyFont="1" applyFill="1" applyBorder="1" applyAlignment="1">
      <alignment horizontal="center"/>
    </xf>
    <xf numFmtId="173" fontId="10" fillId="2" borderId="38" xfId="0" applyNumberFormat="1" applyFont="1" applyFill="1" applyBorder="1" applyAlignment="1">
      <alignment horizontal="center"/>
    </xf>
    <xf numFmtId="173" fontId="10" fillId="2" borderId="18" xfId="0" applyNumberFormat="1" applyFont="1" applyFill="1" applyBorder="1" applyAlignment="1">
      <alignment horizontal="center"/>
    </xf>
    <xf numFmtId="174" fontId="12" fillId="5" borderId="46" xfId="0" applyNumberFormat="1" applyFont="1" applyFill="1" applyBorder="1" applyAlignment="1">
      <alignment horizontal="center"/>
    </xf>
    <xf numFmtId="174" fontId="12" fillId="4" borderId="48" xfId="0" applyNumberFormat="1" applyFont="1" applyFill="1" applyBorder="1" applyAlignment="1">
      <alignment horizontal="center"/>
    </xf>
    <xf numFmtId="174" fontId="12" fillId="5" borderId="40" xfId="0" applyNumberFormat="1" applyFont="1" applyFill="1" applyBorder="1" applyAlignment="1">
      <alignment horizontal="center"/>
    </xf>
    <xf numFmtId="175" fontId="22" fillId="2" borderId="0" xfId="0" applyNumberFormat="1" applyFont="1" applyFill="1" applyAlignment="1">
      <alignment horizontal="center"/>
    </xf>
    <xf numFmtId="0" fontId="10" fillId="2" borderId="0" xfId="0" applyFont="1" applyFill="1"/>
    <xf numFmtId="0" fontId="10" fillId="2" borderId="0" xfId="0" applyFont="1" applyFill="1"/>
    <xf numFmtId="0" fontId="11" fillId="2" borderId="0" xfId="0" applyFont="1" applyFill="1"/>
    <xf numFmtId="0" fontId="12" fillId="2" borderId="0" xfId="0" applyFont="1" applyFill="1" applyAlignment="1" applyProtection="1">
      <alignment horizontal="left"/>
      <protection locked="0"/>
    </xf>
    <xf numFmtId="0" fontId="13" fillId="2" borderId="0" xfId="0" applyFont="1" applyFill="1"/>
    <xf numFmtId="0" fontId="13" fillId="3" borderId="0" xfId="0" applyFont="1" applyFill="1" applyAlignment="1" applyProtection="1">
      <alignment horizontal="left"/>
      <protection locked="0"/>
    </xf>
    <xf numFmtId="0" fontId="10" fillId="3" borderId="0" xfId="0" applyFont="1" applyFill="1" applyProtection="1">
      <protection locked="0"/>
    </xf>
    <xf numFmtId="168" fontId="13" fillId="3" borderId="0" xfId="0" applyNumberFormat="1" applyFont="1" applyFill="1" applyAlignment="1" applyProtection="1">
      <alignment horizontal="center"/>
      <protection locked="0"/>
    </xf>
    <xf numFmtId="169" fontId="10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11" fillId="2" borderId="0" xfId="0" applyFont="1" applyFill="1" applyAlignment="1">
      <alignment horizontal="right"/>
    </xf>
    <xf numFmtId="0" fontId="10" fillId="2" borderId="0" xfId="0" applyFont="1" applyFill="1" applyAlignment="1">
      <alignment horizontal="right"/>
    </xf>
    <xf numFmtId="0" fontId="12" fillId="3" borderId="0" xfId="0" applyFont="1" applyFill="1" applyAlignment="1" applyProtection="1">
      <alignment horizontal="center"/>
      <protection locked="0"/>
    </xf>
    <xf numFmtId="0" fontId="13" fillId="3" borderId="0" xfId="0" applyFont="1" applyFill="1" applyAlignment="1" applyProtection="1">
      <alignment horizontal="center"/>
      <protection locked="0"/>
    </xf>
    <xf numFmtId="0" fontId="14" fillId="2" borderId="0" xfId="0" applyFont="1" applyFill="1" applyAlignment="1">
      <alignment vertical="center" wrapText="1"/>
    </xf>
    <xf numFmtId="0" fontId="11" fillId="2" borderId="0" xfId="0" applyFont="1" applyFill="1" applyAlignment="1">
      <alignment horizontal="center"/>
    </xf>
    <xf numFmtId="0" fontId="15" fillId="2" borderId="0" xfId="0" applyFont="1" applyFill="1"/>
    <xf numFmtId="0" fontId="16" fillId="2" borderId="0" xfId="0" applyFont="1" applyFill="1"/>
    <xf numFmtId="2" fontId="12" fillId="3" borderId="0" xfId="0" applyNumberFormat="1" applyFont="1" applyFill="1" applyAlignment="1" applyProtection="1">
      <alignment horizontal="center"/>
      <protection locked="0"/>
    </xf>
    <xf numFmtId="0" fontId="11" fillId="2" borderId="0" xfId="0" applyFont="1" applyFill="1" applyAlignment="1">
      <alignment vertical="center" wrapText="1"/>
    </xf>
    <xf numFmtId="0" fontId="17" fillId="2" borderId="0" xfId="0" applyFont="1" applyFill="1"/>
    <xf numFmtId="2" fontId="11" fillId="2" borderId="0" xfId="0" applyNumberFormat="1" applyFont="1" applyFill="1" applyAlignment="1">
      <alignment horizontal="center"/>
    </xf>
    <xf numFmtId="0" fontId="18" fillId="2" borderId="0" xfId="0" applyFont="1" applyFill="1" applyAlignment="1">
      <alignment horizontal="left" vertical="center" wrapText="1"/>
    </xf>
    <xf numFmtId="170" fontId="11" fillId="2" borderId="0" xfId="0" applyNumberFormat="1" applyFont="1" applyFill="1" applyAlignment="1">
      <alignment horizontal="center"/>
    </xf>
    <xf numFmtId="0" fontId="10" fillId="2" borderId="15" xfId="0" applyFont="1" applyFill="1" applyBorder="1" applyAlignment="1">
      <alignment horizontal="right"/>
    </xf>
    <xf numFmtId="0" fontId="12" fillId="3" borderId="16" xfId="0" applyFont="1" applyFill="1" applyBorder="1" applyAlignment="1" applyProtection="1">
      <alignment horizontal="center"/>
      <protection locked="0"/>
    </xf>
    <xf numFmtId="0" fontId="10" fillId="2" borderId="17" xfId="0" applyFont="1" applyFill="1" applyBorder="1" applyAlignment="1">
      <alignment horizontal="right"/>
    </xf>
    <xf numFmtId="0" fontId="12" fillId="3" borderId="18" xfId="0" applyFont="1" applyFill="1" applyBorder="1" applyAlignment="1" applyProtection="1">
      <alignment horizontal="center"/>
      <protection locked="0"/>
    </xf>
    <xf numFmtId="0" fontId="11" fillId="2" borderId="16" xfId="0" applyFont="1" applyFill="1" applyBorder="1" applyAlignment="1">
      <alignment horizontal="center"/>
    </xf>
    <xf numFmtId="0" fontId="11" fillId="2" borderId="19" xfId="0" applyFont="1" applyFill="1" applyBorder="1" applyAlignment="1">
      <alignment horizontal="center"/>
    </xf>
    <xf numFmtId="0" fontId="11" fillId="2" borderId="20" xfId="0" applyFont="1" applyFill="1" applyBorder="1" applyAlignment="1">
      <alignment horizontal="center"/>
    </xf>
    <xf numFmtId="0" fontId="11" fillId="2" borderId="21" xfId="0" applyFont="1" applyFill="1" applyBorder="1" applyAlignment="1">
      <alignment horizontal="center"/>
    </xf>
    <xf numFmtId="0" fontId="11" fillId="2" borderId="6" xfId="0" applyFont="1" applyFill="1" applyBorder="1" applyAlignment="1">
      <alignment horizontal="center"/>
    </xf>
    <xf numFmtId="0" fontId="10" fillId="2" borderId="22" xfId="0" applyFont="1" applyFill="1" applyBorder="1" applyAlignment="1">
      <alignment horizontal="center"/>
    </xf>
    <xf numFmtId="0" fontId="12" fillId="3" borderId="23" xfId="0" applyFont="1" applyFill="1" applyBorder="1" applyAlignment="1" applyProtection="1">
      <alignment horizontal="center"/>
      <protection locked="0"/>
    </xf>
    <xf numFmtId="171" fontId="10" fillId="2" borderId="20" xfId="0" applyNumberFormat="1" applyFont="1" applyFill="1" applyBorder="1" applyAlignment="1">
      <alignment horizontal="center"/>
    </xf>
    <xf numFmtId="171" fontId="10" fillId="2" borderId="24" xfId="0" applyNumberFormat="1" applyFont="1" applyFill="1" applyBorder="1" applyAlignment="1">
      <alignment horizontal="center"/>
    </xf>
    <xf numFmtId="0" fontId="17" fillId="2" borderId="7" xfId="0" applyFont="1" applyFill="1" applyBorder="1"/>
    <xf numFmtId="0" fontId="10" fillId="2" borderId="18" xfId="0" applyFont="1" applyFill="1" applyBorder="1" applyAlignment="1">
      <alignment horizontal="center"/>
    </xf>
    <xf numFmtId="0" fontId="12" fillId="3" borderId="17" xfId="0" applyFont="1" applyFill="1" applyBorder="1" applyAlignment="1" applyProtection="1">
      <alignment horizontal="center"/>
      <protection locked="0"/>
    </xf>
    <xf numFmtId="171" fontId="10" fillId="2" borderId="25" xfId="0" applyNumberFormat="1" applyFont="1" applyFill="1" applyBorder="1" applyAlignment="1">
      <alignment horizontal="center"/>
    </xf>
    <xf numFmtId="171" fontId="10" fillId="2" borderId="26" xfId="0" applyNumberFormat="1" applyFont="1" applyFill="1" applyBorder="1" applyAlignment="1">
      <alignment horizontal="center"/>
    </xf>
    <xf numFmtId="0" fontId="10" fillId="2" borderId="0" xfId="0" applyFont="1" applyFill="1"/>
    <xf numFmtId="0" fontId="10" fillId="2" borderId="27" xfId="0" applyFont="1" applyFill="1" applyBorder="1" applyAlignment="1">
      <alignment horizontal="center"/>
    </xf>
    <xf numFmtId="0" fontId="12" fillId="3" borderId="28" xfId="0" applyFont="1" applyFill="1" applyBorder="1" applyAlignment="1" applyProtection="1">
      <alignment horizontal="center"/>
      <protection locked="0"/>
    </xf>
    <xf numFmtId="171" fontId="10" fillId="2" borderId="29" xfId="0" applyNumberFormat="1" applyFont="1" applyFill="1" applyBorder="1" applyAlignment="1">
      <alignment horizontal="center"/>
    </xf>
    <xf numFmtId="171" fontId="10" fillId="2" borderId="30" xfId="0" applyNumberFormat="1" applyFont="1" applyFill="1" applyBorder="1" applyAlignment="1">
      <alignment horizontal="center"/>
    </xf>
    <xf numFmtId="0" fontId="10" fillId="2" borderId="9" xfId="0" applyFont="1" applyFill="1" applyBorder="1"/>
    <xf numFmtId="0" fontId="10" fillId="2" borderId="18" xfId="0" applyFont="1" applyFill="1" applyBorder="1" applyAlignment="1">
      <alignment horizontal="right"/>
    </xf>
    <xf numFmtId="1" fontId="11" fillId="4" borderId="31" xfId="0" applyNumberFormat="1" applyFont="1" applyFill="1" applyBorder="1" applyAlignment="1">
      <alignment horizontal="center"/>
    </xf>
    <xf numFmtId="171" fontId="11" fillId="4" borderId="32" xfId="0" applyNumberFormat="1" applyFont="1" applyFill="1" applyBorder="1" applyAlignment="1">
      <alignment horizontal="center"/>
    </xf>
    <xf numFmtId="171" fontId="11" fillId="4" borderId="33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0" fillId="2" borderId="34" xfId="0" applyFont="1" applyFill="1" applyBorder="1" applyAlignment="1">
      <alignment horizontal="right"/>
    </xf>
    <xf numFmtId="0" fontId="12" fillId="3" borderId="10" xfId="0" applyFont="1" applyFill="1" applyBorder="1" applyAlignment="1" applyProtection="1">
      <alignment horizontal="center"/>
      <protection locked="0"/>
    </xf>
    <xf numFmtId="0" fontId="10" fillId="2" borderId="5" xfId="0" applyFont="1" applyFill="1" applyBorder="1" applyAlignment="1">
      <alignment horizontal="right"/>
    </xf>
    <xf numFmtId="2" fontId="10" fillId="4" borderId="35" xfId="0" applyNumberFormat="1" applyFont="1" applyFill="1" applyBorder="1" applyAlignment="1">
      <alignment horizontal="center"/>
    </xf>
    <xf numFmtId="0" fontId="10" fillId="2" borderId="0" xfId="0" applyFont="1" applyFill="1" applyAlignment="1">
      <alignment horizontal="center"/>
    </xf>
    <xf numFmtId="0" fontId="10" fillId="2" borderId="18" xfId="0" applyFont="1" applyFill="1" applyBorder="1" applyAlignment="1">
      <alignment horizontal="center"/>
    </xf>
    <xf numFmtId="2" fontId="10" fillId="5" borderId="35" xfId="0" applyNumberFormat="1" applyFont="1" applyFill="1" applyBorder="1" applyAlignment="1">
      <alignment horizontal="center"/>
    </xf>
    <xf numFmtId="2" fontId="10" fillId="2" borderId="0" xfId="0" applyNumberFormat="1" applyFont="1" applyFill="1" applyAlignment="1">
      <alignment horizontal="center"/>
    </xf>
    <xf numFmtId="166" fontId="10" fillId="4" borderId="35" xfId="0" applyNumberFormat="1" applyFont="1" applyFill="1" applyBorder="1" applyAlignment="1">
      <alignment horizontal="center"/>
    </xf>
    <xf numFmtId="166" fontId="10" fillId="2" borderId="0" xfId="0" applyNumberFormat="1" applyFont="1" applyFill="1" applyAlignment="1">
      <alignment horizontal="center"/>
    </xf>
    <xf numFmtId="166" fontId="10" fillId="4" borderId="11" xfId="0" applyNumberFormat="1" applyFont="1" applyFill="1" applyBorder="1" applyAlignment="1">
      <alignment horizontal="center"/>
    </xf>
    <xf numFmtId="0" fontId="10" fillId="2" borderId="36" xfId="0" applyFont="1" applyFill="1" applyBorder="1" applyAlignment="1">
      <alignment horizontal="right"/>
    </xf>
    <xf numFmtId="166" fontId="12" fillId="3" borderId="35" xfId="0" applyNumberFormat="1" applyFont="1" applyFill="1" applyBorder="1" applyAlignment="1" applyProtection="1">
      <alignment horizontal="center"/>
      <protection locked="0"/>
    </xf>
    <xf numFmtId="166" fontId="10" fillId="2" borderId="0" xfId="0" applyNumberFormat="1" applyFont="1" applyFill="1"/>
    <xf numFmtId="0" fontId="10" fillId="2" borderId="23" xfId="0" applyFont="1" applyFill="1" applyBorder="1" applyAlignment="1">
      <alignment horizontal="right"/>
    </xf>
    <xf numFmtId="1" fontId="10" fillId="2" borderId="0" xfId="0" applyNumberFormat="1" applyFont="1" applyFill="1" applyAlignment="1">
      <alignment horizontal="center"/>
    </xf>
    <xf numFmtId="0" fontId="10" fillId="2" borderId="9" xfId="0" applyFont="1" applyFill="1" applyBorder="1" applyAlignment="1">
      <alignment horizontal="right"/>
    </xf>
    <xf numFmtId="2" fontId="10" fillId="4" borderId="9" xfId="0" applyNumberFormat="1" applyFont="1" applyFill="1" applyBorder="1" applyAlignment="1">
      <alignment horizontal="center"/>
    </xf>
    <xf numFmtId="171" fontId="11" fillId="5" borderId="7" xfId="0" applyNumberFormat="1" applyFont="1" applyFill="1" applyBorder="1" applyAlignment="1">
      <alignment horizontal="center"/>
    </xf>
    <xf numFmtId="171" fontId="10" fillId="2" borderId="0" xfId="0" applyNumberFormat="1" applyFont="1" applyFill="1" applyAlignment="1">
      <alignment horizontal="center"/>
    </xf>
    <xf numFmtId="10" fontId="10" fillId="4" borderId="35" xfId="0" applyNumberFormat="1" applyFont="1" applyFill="1" applyBorder="1" applyAlignment="1">
      <alignment horizontal="center"/>
    </xf>
    <xf numFmtId="0" fontId="10" fillId="2" borderId="37" xfId="0" applyFont="1" applyFill="1" applyBorder="1" applyAlignment="1">
      <alignment horizontal="right"/>
    </xf>
    <xf numFmtId="0" fontId="10" fillId="5" borderId="9" xfId="0" applyFont="1" applyFill="1" applyBorder="1" applyAlignment="1">
      <alignment horizontal="center"/>
    </xf>
    <xf numFmtId="0" fontId="3" fillId="2" borderId="0" xfId="0" applyFont="1" applyFill="1"/>
    <xf numFmtId="0" fontId="11" fillId="2" borderId="0" xfId="0" applyFont="1" applyFill="1" applyAlignment="1">
      <alignment horizontal="left"/>
    </xf>
    <xf numFmtId="0" fontId="10" fillId="2" borderId="0" xfId="0" applyFont="1" applyFill="1" applyAlignment="1">
      <alignment horizontal="left"/>
    </xf>
    <xf numFmtId="0" fontId="10" fillId="2" borderId="0" xfId="0" applyFont="1" applyFill="1" applyAlignment="1">
      <alignment horizontal="left"/>
    </xf>
    <xf numFmtId="172" fontId="12" fillId="3" borderId="0" xfId="0" applyNumberFormat="1" applyFont="1" applyFill="1" applyAlignment="1" applyProtection="1">
      <alignment horizontal="center"/>
      <protection locked="0"/>
    </xf>
    <xf numFmtId="0" fontId="10" fillId="2" borderId="0" xfId="0" applyFont="1" applyFill="1" applyAlignment="1">
      <alignment horizontal="center"/>
    </xf>
    <xf numFmtId="2" fontId="11" fillId="2" borderId="7" xfId="0" applyNumberFormat="1" applyFont="1" applyFill="1" applyBorder="1" applyAlignment="1">
      <alignment horizontal="center"/>
    </xf>
    <xf numFmtId="0" fontId="11" fillId="2" borderId="7" xfId="0" applyFont="1" applyFill="1" applyBorder="1" applyAlignment="1">
      <alignment horizontal="center"/>
    </xf>
    <xf numFmtId="0" fontId="10" fillId="2" borderId="7" xfId="0" applyFont="1" applyFill="1" applyBorder="1" applyAlignment="1">
      <alignment horizontal="center"/>
    </xf>
    <xf numFmtId="0" fontId="12" fillId="3" borderId="15" xfId="0" applyFont="1" applyFill="1" applyBorder="1" applyAlignment="1" applyProtection="1">
      <alignment horizontal="center"/>
      <protection locked="0"/>
    </xf>
    <xf numFmtId="0" fontId="10" fillId="2" borderId="8" xfId="0" applyFont="1" applyFill="1" applyBorder="1" applyAlignment="1">
      <alignment horizontal="center"/>
    </xf>
    <xf numFmtId="1" fontId="12" fillId="3" borderId="17" xfId="0" applyNumberFormat="1" applyFont="1" applyFill="1" applyBorder="1" applyAlignment="1" applyProtection="1">
      <alignment horizontal="center"/>
      <protection locked="0"/>
    </xf>
    <xf numFmtId="0" fontId="10" fillId="2" borderId="9" xfId="0" applyFont="1" applyFill="1" applyBorder="1" applyAlignment="1">
      <alignment horizontal="center"/>
    </xf>
    <xf numFmtId="0" fontId="12" fillId="3" borderId="37" xfId="0" applyFont="1" applyFill="1" applyBorder="1" applyAlignment="1" applyProtection="1">
      <alignment horizontal="center"/>
      <protection locked="0"/>
    </xf>
    <xf numFmtId="0" fontId="13" fillId="2" borderId="18" xfId="0" applyFont="1" applyFill="1" applyBorder="1" applyAlignment="1">
      <alignment horizontal="center"/>
    </xf>
    <xf numFmtId="2" fontId="13" fillId="2" borderId="38" xfId="0" applyNumberFormat="1" applyFont="1" applyFill="1" applyBorder="1" applyAlignment="1">
      <alignment horizontal="center"/>
    </xf>
    <xf numFmtId="0" fontId="10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/>
    </xf>
    <xf numFmtId="0" fontId="10" fillId="2" borderId="39" xfId="0" applyFont="1" applyFill="1" applyBorder="1" applyAlignment="1">
      <alignment horizontal="right"/>
    </xf>
    <xf numFmtId="0" fontId="10" fillId="2" borderId="35" xfId="0" applyFont="1" applyFill="1" applyBorder="1" applyAlignment="1">
      <alignment horizontal="right"/>
    </xf>
    <xf numFmtId="2" fontId="10" fillId="2" borderId="0" xfId="0" applyNumberFormat="1" applyFont="1" applyFill="1" applyAlignment="1">
      <alignment horizontal="center"/>
    </xf>
    <xf numFmtId="0" fontId="10" fillId="2" borderId="11" xfId="0" applyFont="1" applyFill="1" applyBorder="1" applyAlignment="1">
      <alignment horizontal="right"/>
    </xf>
    <xf numFmtId="0" fontId="12" fillId="5" borderId="40" xfId="0" applyFont="1" applyFill="1" applyBorder="1" applyAlignment="1">
      <alignment horizontal="center"/>
    </xf>
    <xf numFmtId="0" fontId="10" fillId="2" borderId="0" xfId="0" applyFont="1" applyFill="1" applyAlignment="1">
      <alignment horizontal="right"/>
    </xf>
    <xf numFmtId="0" fontId="10" fillId="2" borderId="0" xfId="0" applyFont="1" applyFill="1"/>
    <xf numFmtId="165" fontId="12" fillId="2" borderId="0" xfId="0" applyNumberFormat="1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2" fillId="3" borderId="0" xfId="0" applyFont="1" applyFill="1" applyAlignment="1" applyProtection="1">
      <alignment horizontal="center"/>
      <protection locked="0"/>
    </xf>
    <xf numFmtId="0" fontId="11" fillId="2" borderId="41" xfId="0" applyFont="1" applyFill="1" applyBorder="1" applyAlignment="1">
      <alignment horizontal="center"/>
    </xf>
    <xf numFmtId="0" fontId="11" fillId="2" borderId="34" xfId="0" applyFont="1" applyFill="1" applyBorder="1" applyAlignment="1">
      <alignment horizontal="center"/>
    </xf>
    <xf numFmtId="0" fontId="11" fillId="2" borderId="4" xfId="0" applyFont="1" applyFill="1" applyBorder="1" applyAlignment="1">
      <alignment horizontal="center"/>
    </xf>
    <xf numFmtId="0" fontId="11" fillId="2" borderId="24" xfId="0" applyFont="1" applyFill="1" applyBorder="1" applyAlignment="1">
      <alignment horizontal="center"/>
    </xf>
    <xf numFmtId="0" fontId="10" fillId="2" borderId="42" xfId="0" applyFont="1" applyFill="1" applyBorder="1" applyAlignment="1">
      <alignment horizontal="center"/>
    </xf>
    <xf numFmtId="0" fontId="10" fillId="2" borderId="2" xfId="0" applyFont="1" applyFill="1" applyBorder="1" applyAlignment="1">
      <alignment horizontal="center"/>
    </xf>
    <xf numFmtId="171" fontId="12" fillId="3" borderId="28" xfId="0" applyNumberFormat="1" applyFont="1" applyFill="1" applyBorder="1" applyAlignment="1" applyProtection="1">
      <alignment horizontal="center"/>
      <protection locked="0"/>
    </xf>
    <xf numFmtId="0" fontId="10" fillId="2" borderId="0" xfId="0" applyFont="1" applyFill="1" applyAlignment="1">
      <alignment horizontal="right"/>
    </xf>
    <xf numFmtId="1" fontId="11" fillId="4" borderId="43" xfId="0" applyNumberFormat="1" applyFont="1" applyFill="1" applyBorder="1" applyAlignment="1">
      <alignment horizontal="center"/>
    </xf>
    <xf numFmtId="1" fontId="11" fillId="4" borderId="44" xfId="0" applyNumberFormat="1" applyFont="1" applyFill="1" applyBorder="1" applyAlignment="1">
      <alignment horizontal="center"/>
    </xf>
    <xf numFmtId="171" fontId="11" fillId="4" borderId="9" xfId="0" applyNumberFormat="1" applyFont="1" applyFill="1" applyBorder="1" applyAlignment="1">
      <alignment horizontal="center"/>
    </xf>
    <xf numFmtId="0" fontId="10" fillId="2" borderId="45" xfId="0" applyFont="1" applyFill="1" applyBorder="1" applyAlignment="1">
      <alignment horizontal="right"/>
    </xf>
    <xf numFmtId="0" fontId="12" fillId="3" borderId="46" xfId="0" applyFont="1" applyFill="1" applyBorder="1" applyAlignment="1" applyProtection="1">
      <alignment horizontal="center"/>
      <protection locked="0"/>
    </xf>
    <xf numFmtId="0" fontId="10" fillId="2" borderId="19" xfId="0" applyFont="1" applyFill="1" applyBorder="1" applyAlignment="1">
      <alignment horizontal="right"/>
    </xf>
    <xf numFmtId="2" fontId="10" fillId="4" borderId="21" xfId="0" applyNumberFormat="1" applyFont="1" applyFill="1" applyBorder="1" applyAlignment="1">
      <alignment horizontal="center"/>
    </xf>
    <xf numFmtId="0" fontId="10" fillId="2" borderId="0" xfId="0" applyFont="1" applyFill="1" applyAlignment="1">
      <alignment horizontal="center"/>
    </xf>
    <xf numFmtId="2" fontId="10" fillId="5" borderId="21" xfId="0" applyNumberFormat="1" applyFont="1" applyFill="1" applyBorder="1" applyAlignment="1">
      <alignment horizontal="center"/>
    </xf>
    <xf numFmtId="166" fontId="10" fillId="4" borderId="21" xfId="0" applyNumberFormat="1" applyFont="1" applyFill="1" applyBorder="1" applyAlignment="1">
      <alignment horizontal="center"/>
    </xf>
    <xf numFmtId="0" fontId="2" fillId="2" borderId="0" xfId="0" applyFont="1" applyFill="1"/>
    <xf numFmtId="166" fontId="10" fillId="5" borderId="21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10" fillId="2" borderId="47" xfId="0" applyFont="1" applyFill="1" applyBorder="1" applyAlignment="1">
      <alignment horizontal="right"/>
    </xf>
    <xf numFmtId="2" fontId="10" fillId="5" borderId="24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 wrapText="1"/>
    </xf>
    <xf numFmtId="0" fontId="10" fillId="2" borderId="10" xfId="0" applyFont="1" applyFill="1" applyBorder="1" applyAlignment="1">
      <alignment horizontal="right"/>
    </xf>
    <xf numFmtId="171" fontId="11" fillId="5" borderId="10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10" fontId="10" fillId="2" borderId="0" xfId="0" applyNumberFormat="1" applyFont="1" applyFill="1" applyAlignment="1">
      <alignment horizontal="center"/>
    </xf>
    <xf numFmtId="10" fontId="11" fillId="4" borderId="35" xfId="0" applyNumberFormat="1" applyFont="1" applyFill="1" applyBorder="1" applyAlignment="1">
      <alignment horizontal="center"/>
    </xf>
    <xf numFmtId="0" fontId="11" fillId="5" borderId="11" xfId="0" applyFont="1" applyFill="1" applyBorder="1" applyAlignment="1">
      <alignment horizontal="center"/>
    </xf>
    <xf numFmtId="0" fontId="11" fillId="2" borderId="16" xfId="0" applyFont="1" applyFill="1" applyBorder="1" applyAlignment="1">
      <alignment horizontal="center" wrapText="1"/>
    </xf>
    <xf numFmtId="0" fontId="10" fillId="2" borderId="17" xfId="0" applyFont="1" applyFill="1" applyBorder="1" applyAlignment="1">
      <alignment horizontal="center"/>
    </xf>
    <xf numFmtId="0" fontId="10" fillId="2" borderId="17" xfId="0" applyFont="1" applyFill="1" applyBorder="1"/>
    <xf numFmtId="10" fontId="12" fillId="4" borderId="21" xfId="0" applyNumberFormat="1" applyFont="1" applyFill="1" applyBorder="1" applyAlignment="1">
      <alignment horizontal="center"/>
    </xf>
    <xf numFmtId="0" fontId="10" fillId="2" borderId="37" xfId="0" applyFont="1" applyFill="1" applyBorder="1"/>
    <xf numFmtId="0" fontId="18" fillId="2" borderId="3" xfId="0" applyFont="1" applyFill="1" applyBorder="1" applyAlignment="1">
      <alignment horizontal="left" vertical="center" wrapText="1"/>
    </xf>
    <xf numFmtId="0" fontId="10" fillId="2" borderId="3" xfId="0" applyFont="1" applyFill="1" applyBorder="1"/>
    <xf numFmtId="0" fontId="10" fillId="2" borderId="4" xfId="0" applyFont="1" applyFill="1" applyBorder="1" applyAlignment="1">
      <alignment horizontal="center"/>
    </xf>
    <xf numFmtId="0" fontId="11" fillId="2" borderId="0" xfId="0" applyFont="1" applyFill="1" applyAlignment="1">
      <alignment horizontal="right"/>
    </xf>
    <xf numFmtId="0" fontId="10" fillId="2" borderId="2" xfId="0" applyFont="1" applyFill="1" applyBorder="1"/>
    <xf numFmtId="0" fontId="10" fillId="2" borderId="2" xfId="0" applyFont="1" applyFill="1" applyBorder="1"/>
    <xf numFmtId="0" fontId="11" fillId="2" borderId="5" xfId="0" applyFont="1" applyFill="1" applyBorder="1"/>
    <xf numFmtId="0" fontId="10" fillId="2" borderId="5" xfId="0" applyFont="1" applyFill="1" applyBorder="1"/>
    <xf numFmtId="0" fontId="18" fillId="2" borderId="0" xfId="0" applyFont="1" applyFill="1" applyAlignment="1">
      <alignment horizontal="right" vertical="center" wrapText="1"/>
    </xf>
    <xf numFmtId="0" fontId="12" fillId="2" borderId="0" xfId="0" applyFont="1" applyFill="1" applyAlignment="1" applyProtection="1">
      <alignment horizontal="right"/>
      <protection locked="0"/>
    </xf>
    <xf numFmtId="166" fontId="11" fillId="2" borderId="0" xfId="0" applyNumberFormat="1" applyFont="1" applyFill="1" applyAlignment="1" applyProtection="1">
      <alignment horizontal="center"/>
      <protection locked="0"/>
    </xf>
    <xf numFmtId="166" fontId="10" fillId="2" borderId="15" xfId="0" applyNumberFormat="1" applyFont="1" applyFill="1" applyBorder="1" applyAlignment="1">
      <alignment horizontal="center"/>
    </xf>
    <xf numFmtId="166" fontId="10" fillId="2" borderId="17" xfId="0" applyNumberFormat="1" applyFont="1" applyFill="1" applyBorder="1" applyAlignment="1">
      <alignment horizontal="center"/>
    </xf>
    <xf numFmtId="166" fontId="10" fillId="2" borderId="7" xfId="0" applyNumberFormat="1" applyFont="1" applyFill="1" applyBorder="1" applyAlignment="1">
      <alignment horizontal="center"/>
    </xf>
    <xf numFmtId="166" fontId="10" fillId="2" borderId="8" xfId="0" applyNumberFormat="1" applyFont="1" applyFill="1" applyBorder="1" applyAlignment="1">
      <alignment horizontal="center"/>
    </xf>
    <xf numFmtId="166" fontId="10" fillId="2" borderId="9" xfId="0" applyNumberFormat="1" applyFont="1" applyFill="1" applyBorder="1" applyAlignment="1">
      <alignment horizontal="center"/>
    </xf>
    <xf numFmtId="10" fontId="12" fillId="4" borderId="48" xfId="0" applyNumberFormat="1" applyFont="1" applyFill="1" applyBorder="1" applyAlignment="1">
      <alignment horizontal="center"/>
    </xf>
    <xf numFmtId="2" fontId="12" fillId="5" borderId="27" xfId="0" applyNumberFormat="1" applyFont="1" applyFill="1" applyBorder="1" applyAlignment="1">
      <alignment horizontal="center"/>
    </xf>
    <xf numFmtId="0" fontId="13" fillId="2" borderId="0" xfId="0" applyFont="1" applyFill="1"/>
    <xf numFmtId="10" fontId="12" fillId="4" borderId="48" xfId="0" applyNumberFormat="1" applyFont="1" applyFill="1" applyBorder="1" applyAlignment="1">
      <alignment horizontal="center"/>
    </xf>
    <xf numFmtId="171" fontId="10" fillId="2" borderId="10" xfId="0" applyNumberFormat="1" applyFont="1" applyFill="1" applyBorder="1" applyAlignment="1">
      <alignment horizontal="right"/>
    </xf>
    <xf numFmtId="0" fontId="10" fillId="2" borderId="8" xfId="0" applyFont="1" applyFill="1" applyBorder="1" applyAlignment="1">
      <alignment horizontal="right"/>
    </xf>
    <xf numFmtId="2" fontId="12" fillId="5" borderId="49" xfId="0" applyNumberFormat="1" applyFont="1" applyFill="1" applyBorder="1" applyAlignment="1">
      <alignment horizontal="center"/>
    </xf>
    <xf numFmtId="0" fontId="10" fillId="2" borderId="7" xfId="0" applyFont="1" applyFill="1" applyBorder="1"/>
    <xf numFmtId="0" fontId="12" fillId="5" borderId="22" xfId="0" applyFont="1" applyFill="1" applyBorder="1" applyAlignment="1">
      <alignment horizontal="center"/>
    </xf>
    <xf numFmtId="0" fontId="12" fillId="5" borderId="50" xfId="0" applyFont="1" applyFill="1" applyBorder="1" applyAlignment="1">
      <alignment horizontal="center"/>
    </xf>
    <xf numFmtId="2" fontId="12" fillId="4" borderId="48" xfId="0" applyNumberFormat="1" applyFont="1" applyFill="1" applyBorder="1" applyAlignment="1">
      <alignment horizontal="center"/>
    </xf>
    <xf numFmtId="2" fontId="12" fillId="5" borderId="40" xfId="0" applyNumberFormat="1" applyFont="1" applyFill="1" applyBorder="1" applyAlignment="1">
      <alignment horizontal="center"/>
    </xf>
    <xf numFmtId="166" fontId="10" fillId="2" borderId="37" xfId="0" applyNumberFormat="1" applyFont="1" applyFill="1" applyBorder="1" applyAlignment="1">
      <alignment horizontal="center"/>
    </xf>
    <xf numFmtId="173" fontId="10" fillId="2" borderId="7" xfId="0" applyNumberFormat="1" applyFont="1" applyFill="1" applyBorder="1" applyAlignment="1">
      <alignment horizontal="center" vertical="center"/>
    </xf>
    <xf numFmtId="173" fontId="10" fillId="2" borderId="8" xfId="0" applyNumberFormat="1" applyFont="1" applyFill="1" applyBorder="1" applyAlignment="1">
      <alignment horizontal="center" vertical="center"/>
    </xf>
    <xf numFmtId="173" fontId="10" fillId="2" borderId="9" xfId="0" applyNumberFormat="1" applyFont="1" applyFill="1" applyBorder="1" applyAlignment="1">
      <alignment horizontal="center" vertical="center"/>
    </xf>
    <xf numFmtId="173" fontId="12" fillId="5" borderId="27" xfId="0" applyNumberFormat="1" applyFont="1" applyFill="1" applyBorder="1" applyAlignment="1">
      <alignment horizontal="center"/>
    </xf>
    <xf numFmtId="0" fontId="11" fillId="2" borderId="7" xfId="0" applyFont="1" applyFill="1" applyBorder="1" applyAlignment="1">
      <alignment horizontal="center"/>
    </xf>
    <xf numFmtId="0" fontId="10" fillId="2" borderId="8" xfId="0" applyFont="1" applyFill="1" applyBorder="1" applyAlignment="1">
      <alignment horizontal="center"/>
    </xf>
    <xf numFmtId="0" fontId="10" fillId="2" borderId="9" xfId="0" applyFont="1" applyFill="1" applyBorder="1" applyAlignment="1">
      <alignment horizontal="center"/>
    </xf>
    <xf numFmtId="1" fontId="12" fillId="3" borderId="8" xfId="0" applyNumberFormat="1" applyFont="1" applyFill="1" applyBorder="1" applyAlignment="1" applyProtection="1">
      <alignment horizontal="center"/>
      <protection locked="0"/>
    </xf>
    <xf numFmtId="1" fontId="12" fillId="3" borderId="9" xfId="0" applyNumberFormat="1" applyFont="1" applyFill="1" applyBorder="1" applyAlignment="1" applyProtection="1">
      <alignment horizontal="center"/>
      <protection locked="0"/>
    </xf>
    <xf numFmtId="0" fontId="10" fillId="2" borderId="7" xfId="0" applyFont="1" applyFill="1" applyBorder="1" applyAlignment="1">
      <alignment horizontal="center"/>
    </xf>
    <xf numFmtId="1" fontId="12" fillId="3" borderId="7" xfId="0" applyNumberFormat="1" applyFont="1" applyFill="1" applyBorder="1" applyAlignment="1" applyProtection="1">
      <alignment horizontal="center"/>
      <protection locked="0"/>
    </xf>
    <xf numFmtId="173" fontId="10" fillId="2" borderId="16" xfId="0" applyNumberFormat="1" applyFont="1" applyFill="1" applyBorder="1" applyAlignment="1">
      <alignment horizontal="center"/>
    </xf>
    <xf numFmtId="173" fontId="10" fillId="2" borderId="18" xfId="0" applyNumberFormat="1" applyFont="1" applyFill="1" applyBorder="1" applyAlignment="1">
      <alignment horizontal="center"/>
    </xf>
    <xf numFmtId="173" fontId="10" fillId="2" borderId="38" xfId="0" applyNumberFormat="1" applyFont="1" applyFill="1" applyBorder="1" applyAlignment="1">
      <alignment horizontal="center"/>
    </xf>
    <xf numFmtId="173" fontId="10" fillId="2" borderId="18" xfId="0" applyNumberFormat="1" applyFont="1" applyFill="1" applyBorder="1" applyAlignment="1">
      <alignment horizontal="center"/>
    </xf>
    <xf numFmtId="174" fontId="12" fillId="5" borderId="46" xfId="0" applyNumberFormat="1" applyFont="1" applyFill="1" applyBorder="1" applyAlignment="1">
      <alignment horizontal="center"/>
    </xf>
    <xf numFmtId="174" fontId="12" fillId="4" borderId="48" xfId="0" applyNumberFormat="1" applyFont="1" applyFill="1" applyBorder="1" applyAlignment="1">
      <alignment horizontal="center"/>
    </xf>
    <xf numFmtId="174" fontId="12" fillId="5" borderId="40" xfId="0" applyNumberFormat="1" applyFont="1" applyFill="1" applyBorder="1" applyAlignment="1">
      <alignment horizontal="center"/>
    </xf>
    <xf numFmtId="175" fontId="22" fillId="2" borderId="0" xfId="0" applyNumberFormat="1" applyFont="1" applyFill="1" applyAlignment="1">
      <alignment horizontal="center"/>
    </xf>
    <xf numFmtId="0" fontId="1" fillId="2" borderId="0" xfId="2" applyFont="1" applyFill="1"/>
    <xf numFmtId="0" fontId="24" fillId="2" borderId="0" xfId="2" applyFill="1"/>
    <xf numFmtId="0" fontId="9" fillId="2" borderId="0" xfId="2" applyFont="1" applyFill="1" applyAlignment="1">
      <alignment wrapText="1"/>
    </xf>
    <xf numFmtId="0" fontId="4" fillId="2" borderId="0" xfId="2" applyFont="1" applyFill="1"/>
    <xf numFmtId="0" fontId="6" fillId="2" borderId="0" xfId="2" applyFont="1" applyFill="1"/>
    <xf numFmtId="167" fontId="6" fillId="2" borderId="0" xfId="2" applyNumberFormat="1" applyFont="1" applyFill="1" applyAlignment="1">
      <alignment horizontal="center"/>
    </xf>
    <xf numFmtId="0" fontId="5" fillId="2" borderId="0" xfId="2" applyFont="1" applyFill="1" applyAlignment="1">
      <alignment horizontal="right"/>
    </xf>
    <xf numFmtId="167" fontId="6" fillId="2" borderId="0" xfId="2" applyNumberFormat="1" applyFont="1" applyFill="1"/>
    <xf numFmtId="0" fontId="4" fillId="2" borderId="0" xfId="2" applyFont="1" applyFill="1" applyAlignment="1">
      <alignment horizontal="left"/>
    </xf>
    <xf numFmtId="0" fontId="8" fillId="2" borderId="0" xfId="2" applyFont="1" applyFill="1"/>
    <xf numFmtId="164" fontId="1" fillId="2" borderId="0" xfId="2" applyNumberFormat="1" applyFont="1" applyFill="1"/>
    <xf numFmtId="164" fontId="5" fillId="2" borderId="6" xfId="2" applyNumberFormat="1" applyFont="1" applyFill="1" applyBorder="1" applyAlignment="1">
      <alignment horizontal="center" wrapText="1"/>
    </xf>
    <xf numFmtId="0" fontId="5" fillId="2" borderId="6" xfId="2" applyFont="1" applyFill="1" applyBorder="1" applyAlignment="1">
      <alignment horizontal="center" wrapText="1"/>
    </xf>
    <xf numFmtId="0" fontId="2" fillId="2" borderId="0" xfId="2" applyFont="1" applyFill="1" applyAlignment="1">
      <alignment horizontal="center"/>
    </xf>
    <xf numFmtId="2" fontId="6" fillId="3" borderId="8" xfId="2" applyNumberFormat="1" applyFont="1" applyFill="1" applyBorder="1" applyProtection="1">
      <protection locked="0"/>
    </xf>
    <xf numFmtId="10" fontId="6" fillId="2" borderId="7" xfId="2" applyNumberFormat="1" applyFont="1" applyFill="1" applyBorder="1" applyAlignment="1">
      <alignment horizontal="center"/>
    </xf>
    <xf numFmtId="10" fontId="6" fillId="2" borderId="0" xfId="2" applyNumberFormat="1" applyFont="1" applyFill="1" applyAlignment="1">
      <alignment horizontal="center"/>
    </xf>
    <xf numFmtId="10" fontId="6" fillId="2" borderId="8" xfId="2" applyNumberFormat="1" applyFont="1" applyFill="1" applyBorder="1" applyAlignment="1">
      <alignment horizontal="center"/>
    </xf>
    <xf numFmtId="2" fontId="6" fillId="3" borderId="9" xfId="2" applyNumberFormat="1" applyFont="1" applyFill="1" applyBorder="1" applyProtection="1">
      <protection locked="0"/>
    </xf>
    <xf numFmtId="10" fontId="6" fillId="2" borderId="9" xfId="2" applyNumberFormat="1" applyFont="1" applyFill="1" applyBorder="1" applyAlignment="1">
      <alignment horizontal="center"/>
    </xf>
    <xf numFmtId="166" fontId="2" fillId="2" borderId="0" xfId="2" applyNumberFormat="1" applyFont="1" applyFill="1" applyAlignment="1">
      <alignment horizontal="center"/>
    </xf>
    <xf numFmtId="10" fontId="2" fillId="2" borderId="0" xfId="2" applyNumberFormat="1" applyFont="1" applyFill="1" applyAlignment="1">
      <alignment horizontal="center"/>
    </xf>
    <xf numFmtId="0" fontId="6" fillId="2" borderId="6" xfId="2" applyFont="1" applyFill="1" applyBorder="1" applyAlignment="1">
      <alignment horizontal="right" vertical="center"/>
    </xf>
    <xf numFmtId="166" fontId="6" fillId="2" borderId="6" xfId="2" applyNumberFormat="1" applyFont="1" applyFill="1" applyBorder="1" applyAlignment="1">
      <alignment horizontal="center" vertical="center"/>
    </xf>
    <xf numFmtId="166" fontId="6" fillId="2" borderId="0" xfId="2" applyNumberFormat="1" applyFont="1" applyFill="1" applyAlignment="1">
      <alignment horizontal="center"/>
    </xf>
    <xf numFmtId="164" fontId="5" fillId="2" borderId="6" xfId="2" applyNumberFormat="1" applyFont="1" applyFill="1" applyBorder="1" applyAlignment="1">
      <alignment horizontal="center" vertical="center"/>
    </xf>
    <xf numFmtId="2" fontId="7" fillId="2" borderId="0" xfId="2" applyNumberFormat="1" applyFont="1" applyFill="1" applyAlignment="1">
      <alignment horizontal="right"/>
    </xf>
    <xf numFmtId="2" fontId="5" fillId="2" borderId="0" xfId="2" applyNumberFormat="1" applyFont="1" applyFill="1"/>
    <xf numFmtId="2" fontId="7" fillId="2" borderId="0" xfId="2" applyNumberFormat="1" applyFont="1" applyFill="1"/>
    <xf numFmtId="0" fontId="5" fillId="2" borderId="6" xfId="2" applyFont="1" applyFill="1" applyBorder="1" applyAlignment="1">
      <alignment horizontal="center" vertical="center"/>
    </xf>
    <xf numFmtId="10" fontId="2" fillId="2" borderId="0" xfId="2" applyNumberFormat="1" applyFont="1" applyFill="1"/>
    <xf numFmtId="165" fontId="5" fillId="2" borderId="10" xfId="2" applyNumberFormat="1" applyFont="1" applyFill="1" applyBorder="1" applyAlignment="1">
      <alignment horizontal="center"/>
    </xf>
    <xf numFmtId="2" fontId="5" fillId="2" borderId="6" xfId="2" applyNumberFormat="1" applyFont="1" applyFill="1" applyBorder="1" applyAlignment="1">
      <alignment horizontal="center" vertical="center"/>
    </xf>
    <xf numFmtId="165" fontId="5" fillId="2" borderId="11" xfId="2" applyNumberFormat="1" applyFont="1" applyFill="1" applyBorder="1" applyAlignment="1">
      <alignment horizontal="center"/>
    </xf>
    <xf numFmtId="0" fontId="6" fillId="2" borderId="3" xfId="2" applyFont="1" applyFill="1" applyBorder="1"/>
    <xf numFmtId="0" fontId="6" fillId="2" borderId="0" xfId="2" applyFont="1" applyFill="1" applyAlignment="1">
      <alignment horizontal="center"/>
    </xf>
    <xf numFmtId="10" fontId="6" fillId="2" borderId="3" xfId="2" applyNumberFormat="1" applyFont="1" applyFill="1" applyBorder="1"/>
    <xf numFmtId="0" fontId="5" fillId="2" borderId="4" xfId="2" applyFont="1" applyFill="1" applyBorder="1"/>
    <xf numFmtId="0" fontId="5" fillId="2" borderId="4" xfId="2" applyFont="1" applyFill="1" applyBorder="1" applyAlignment="1">
      <alignment horizontal="center"/>
    </xf>
    <xf numFmtId="0" fontId="6" fillId="2" borderId="4" xfId="2" applyFont="1" applyFill="1" applyBorder="1" applyAlignment="1">
      <alignment horizontal="center"/>
    </xf>
    <xf numFmtId="0" fontId="6" fillId="2" borderId="2" xfId="2" applyFont="1" applyFill="1" applyBorder="1"/>
    <xf numFmtId="0" fontId="5" fillId="2" borderId="5" xfId="2" applyFont="1" applyFill="1" applyBorder="1"/>
    <xf numFmtId="0" fontId="5" fillId="2" borderId="0" xfId="2" applyFont="1" applyFill="1"/>
    <xf numFmtId="0" fontId="6" fillId="2" borderId="5" xfId="2" applyFont="1" applyFill="1" applyBorder="1"/>
    <xf numFmtId="166" fontId="5" fillId="2" borderId="7" xfId="2" applyNumberFormat="1" applyFont="1" applyFill="1" applyBorder="1" applyAlignment="1">
      <alignment horizontal="center" vertical="center"/>
    </xf>
    <xf numFmtId="166" fontId="5" fillId="2" borderId="9" xfId="2" applyNumberFormat="1" applyFont="1" applyFill="1" applyBorder="1" applyAlignment="1">
      <alignment horizontal="center" vertical="center"/>
    </xf>
    <xf numFmtId="0" fontId="9" fillId="2" borderId="12" xfId="2" applyFont="1" applyFill="1" applyBorder="1" applyAlignment="1">
      <alignment horizontal="center" wrapText="1"/>
    </xf>
    <xf numFmtId="0" fontId="9" fillId="2" borderId="13" xfId="2" applyFont="1" applyFill="1" applyBorder="1" applyAlignment="1">
      <alignment horizontal="center" wrapText="1"/>
    </xf>
    <xf numFmtId="0" fontId="9" fillId="2" borderId="14" xfId="2" applyFont="1" applyFill="1" applyBorder="1" applyAlignment="1">
      <alignment horizontal="center" wrapText="1"/>
    </xf>
    <xf numFmtId="0" fontId="4" fillId="2" borderId="0" xfId="2" applyFont="1" applyFill="1" applyAlignment="1">
      <alignment horizontal="center"/>
    </xf>
    <xf numFmtId="0" fontId="5" fillId="2" borderId="0" xfId="2" applyFont="1" applyFill="1" applyAlignment="1">
      <alignment horizontal="right"/>
    </xf>
    <xf numFmtId="164" fontId="1" fillId="2" borderId="0" xfId="2" applyNumberFormat="1" applyFont="1" applyFill="1" applyAlignment="1">
      <alignment horizontal="center"/>
    </xf>
    <xf numFmtId="0" fontId="20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 vertical="center"/>
    </xf>
    <xf numFmtId="0" fontId="18" fillId="2" borderId="15" xfId="0" applyFont="1" applyFill="1" applyBorder="1" applyAlignment="1">
      <alignment horizontal="left" vertical="center" wrapText="1"/>
    </xf>
    <xf numFmtId="0" fontId="18" fillId="2" borderId="16" xfId="0" applyFont="1" applyFill="1" applyBorder="1" applyAlignment="1">
      <alignment horizontal="left" vertical="center" wrapText="1"/>
    </xf>
    <xf numFmtId="0" fontId="18" fillId="2" borderId="37" xfId="0" applyFont="1" applyFill="1" applyBorder="1" applyAlignment="1">
      <alignment horizontal="left" vertical="center" wrapText="1"/>
    </xf>
    <xf numFmtId="0" fontId="18" fillId="2" borderId="38" xfId="0" applyFont="1" applyFill="1" applyBorder="1" applyAlignment="1">
      <alignment horizontal="left" vertical="center" wrapText="1"/>
    </xf>
    <xf numFmtId="0" fontId="11" fillId="2" borderId="0" xfId="0" applyFont="1" applyFill="1" applyAlignment="1">
      <alignment horizontal="center"/>
    </xf>
    <xf numFmtId="0" fontId="11" fillId="2" borderId="4" xfId="0" applyFont="1" applyFill="1" applyBorder="1" applyAlignment="1">
      <alignment horizontal="center"/>
    </xf>
    <xf numFmtId="0" fontId="18" fillId="2" borderId="12" xfId="0" applyFont="1" applyFill="1" applyBorder="1" applyAlignment="1">
      <alignment horizontal="justify" vertical="center" wrapText="1"/>
    </xf>
    <xf numFmtId="0" fontId="18" fillId="2" borderId="13" xfId="0" applyFont="1" applyFill="1" applyBorder="1" applyAlignment="1">
      <alignment horizontal="justify" vertical="center" wrapText="1"/>
    </xf>
    <xf numFmtId="0" fontId="18" fillId="2" borderId="14" xfId="0" applyFont="1" applyFill="1" applyBorder="1" applyAlignment="1">
      <alignment horizontal="justify" vertical="center" wrapText="1"/>
    </xf>
    <xf numFmtId="0" fontId="18" fillId="2" borderId="12" xfId="0" applyFont="1" applyFill="1" applyBorder="1" applyAlignment="1">
      <alignment horizontal="left" vertical="center" wrapText="1"/>
    </xf>
    <xf numFmtId="0" fontId="18" fillId="2" borderId="13" xfId="0" applyFont="1" applyFill="1" applyBorder="1" applyAlignment="1">
      <alignment horizontal="left" vertical="center" wrapText="1"/>
    </xf>
    <xf numFmtId="0" fontId="18" fillId="2" borderId="14" xfId="0" applyFont="1" applyFill="1" applyBorder="1" applyAlignment="1">
      <alignment horizontal="left" vertical="center" wrapText="1"/>
    </xf>
    <xf numFmtId="0" fontId="11" fillId="2" borderId="41" xfId="0" applyFont="1" applyFill="1" applyBorder="1" applyAlignment="1">
      <alignment horizontal="center"/>
    </xf>
    <xf numFmtId="0" fontId="11" fillId="2" borderId="49" xfId="0" applyFont="1" applyFill="1" applyBorder="1" applyAlignment="1">
      <alignment horizontal="center"/>
    </xf>
    <xf numFmtId="10" fontId="14" fillId="2" borderId="8" xfId="0" applyNumberFormat="1" applyFont="1" applyFill="1" applyBorder="1" applyAlignment="1">
      <alignment horizontal="center" vertical="center"/>
    </xf>
    <xf numFmtId="0" fontId="18" fillId="2" borderId="4" xfId="0" applyFont="1" applyFill="1" applyBorder="1" applyAlignment="1">
      <alignment horizontal="left" vertical="center" wrapText="1"/>
    </xf>
    <xf numFmtId="0" fontId="18" fillId="2" borderId="3" xfId="0" applyFont="1" applyFill="1" applyBorder="1" applyAlignment="1">
      <alignment horizontal="left" vertical="center" wrapText="1"/>
    </xf>
    <xf numFmtId="0" fontId="11" fillId="2" borderId="4" xfId="0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11" fillId="2" borderId="37" xfId="0" applyFont="1" applyFill="1" applyBorder="1" applyAlignment="1">
      <alignment horizontal="center" vertical="center"/>
    </xf>
    <xf numFmtId="2" fontId="12" fillId="3" borderId="7" xfId="0" applyNumberFormat="1" applyFont="1" applyFill="1" applyBorder="1" applyAlignment="1" applyProtection="1">
      <alignment horizontal="center" vertical="center"/>
      <protection locked="0"/>
    </xf>
    <xf numFmtId="2" fontId="12" fillId="3" borderId="8" xfId="0" applyNumberFormat="1" applyFont="1" applyFill="1" applyBorder="1" applyAlignment="1" applyProtection="1">
      <alignment horizontal="center" vertical="center"/>
      <protection locked="0"/>
    </xf>
    <xf numFmtId="2" fontId="12" fillId="3" borderId="9" xfId="0" applyNumberFormat="1" applyFont="1" applyFill="1" applyBorder="1" applyAlignment="1" applyProtection="1">
      <alignment horizontal="center" vertical="center"/>
      <protection locked="0"/>
    </xf>
    <xf numFmtId="0" fontId="18" fillId="2" borderId="15" xfId="0" applyFont="1" applyFill="1" applyBorder="1" applyAlignment="1">
      <alignment horizontal="center" vertical="center" wrapText="1"/>
    </xf>
    <xf numFmtId="0" fontId="18" fillId="2" borderId="16" xfId="0" applyFont="1" applyFill="1" applyBorder="1" applyAlignment="1">
      <alignment horizontal="center" vertical="center" wrapText="1"/>
    </xf>
    <xf numFmtId="0" fontId="18" fillId="2" borderId="37" xfId="0" applyFont="1" applyFill="1" applyBorder="1" applyAlignment="1">
      <alignment horizontal="center" vertical="center" wrapText="1"/>
    </xf>
    <xf numFmtId="0" fontId="18" fillId="2" borderId="38" xfId="0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/>
    </xf>
    <xf numFmtId="0" fontId="11" fillId="2" borderId="41" xfId="0" applyFont="1" applyFill="1" applyBorder="1" applyAlignment="1">
      <alignment horizontal="center" vertical="center"/>
    </xf>
    <xf numFmtId="0" fontId="11" fillId="2" borderId="49" xfId="0" applyFont="1" applyFill="1" applyBorder="1" applyAlignment="1">
      <alignment horizontal="center" vertical="center"/>
    </xf>
    <xf numFmtId="0" fontId="12" fillId="3" borderId="0" xfId="0" applyFont="1" applyFill="1" applyAlignment="1" applyProtection="1">
      <alignment horizontal="left" wrapText="1"/>
      <protection locked="0"/>
    </xf>
    <xf numFmtId="0" fontId="18" fillId="2" borderId="12" xfId="0" applyFont="1" applyFill="1" applyBorder="1" applyAlignment="1">
      <alignment horizontal="center"/>
    </xf>
    <xf numFmtId="0" fontId="18" fillId="2" borderId="13" xfId="0" applyFont="1" applyFill="1" applyBorder="1" applyAlignment="1">
      <alignment horizontal="center"/>
    </xf>
    <xf numFmtId="0" fontId="18" fillId="2" borderId="14" xfId="0" applyFont="1" applyFill="1" applyBorder="1" applyAlignment="1">
      <alignment horizontal="center"/>
    </xf>
    <xf numFmtId="0" fontId="19" fillId="2" borderId="4" xfId="0" applyFont="1" applyFill="1" applyBorder="1" applyAlignment="1">
      <alignment horizontal="center" vertical="center"/>
    </xf>
    <xf numFmtId="0" fontId="13" fillId="3" borderId="0" xfId="0" applyFont="1" applyFill="1" applyAlignment="1" applyProtection="1">
      <alignment horizontal="left" wrapText="1"/>
      <protection locked="0"/>
    </xf>
    <xf numFmtId="0" fontId="13" fillId="3" borderId="0" xfId="0" applyFont="1" applyFill="1" applyAlignment="1" applyProtection="1">
      <alignment horizontal="left"/>
      <protection locked="0"/>
    </xf>
    <xf numFmtId="0" fontId="11" fillId="2" borderId="34" xfId="0" applyFont="1" applyFill="1" applyBorder="1" applyAlignment="1">
      <alignment horizontal="center"/>
    </xf>
    <xf numFmtId="0" fontId="12" fillId="3" borderId="0" xfId="0" applyFont="1" applyFill="1" applyAlignment="1" applyProtection="1">
      <alignment horizontal="left"/>
      <protection locked="0"/>
    </xf>
  </cellXfs>
  <cellStyles count="3">
    <cellStyle name="Normal" xfId="0" builtinId="0"/>
    <cellStyle name="Normal 2" xfId="1"/>
    <cellStyle name="Normal 3" xfId="2"/>
  </cellStyles>
  <dxfs count="39"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54"/>
  <sheetViews>
    <sheetView view="pageBreakPreview" topLeftCell="A25" workbookViewId="0">
      <selection activeCell="D44" sqref="D44"/>
    </sheetView>
  </sheetViews>
  <sheetFormatPr defaultRowHeight="15" x14ac:dyDescent="0.3"/>
  <cols>
    <col min="1" max="1" width="15.5703125" style="374" customWidth="1"/>
    <col min="2" max="2" width="18.42578125" style="374" customWidth="1"/>
    <col min="3" max="3" width="14.28515625" style="374" customWidth="1"/>
    <col min="4" max="4" width="15" style="374" customWidth="1"/>
    <col min="5" max="5" width="9.140625" style="374" customWidth="1"/>
    <col min="6" max="6" width="27.85546875" style="374" customWidth="1"/>
    <col min="7" max="7" width="12.28515625" style="374" customWidth="1"/>
    <col min="8" max="8" width="9.140625" style="374" customWidth="1"/>
    <col min="9" max="16384" width="9.140625" style="375"/>
  </cols>
  <sheetData>
    <row r="10" spans="1:7" ht="13.5" customHeight="1" thickBot="1" x14ac:dyDescent="0.35"/>
    <row r="11" spans="1:7" ht="13.5" customHeight="1" thickBot="1" x14ac:dyDescent="0.35">
      <c r="A11" s="420" t="s">
        <v>11</v>
      </c>
      <c r="B11" s="421"/>
      <c r="C11" s="421"/>
      <c r="D11" s="421"/>
      <c r="E11" s="421"/>
      <c r="F11" s="422"/>
      <c r="G11" s="376"/>
    </row>
    <row r="12" spans="1:7" ht="16.5" customHeight="1" x14ac:dyDescent="0.3">
      <c r="A12" s="423" t="s">
        <v>12</v>
      </c>
      <c r="B12" s="423"/>
      <c r="C12" s="423"/>
      <c r="D12" s="423"/>
      <c r="E12" s="423"/>
      <c r="F12" s="423"/>
      <c r="G12" s="377"/>
    </row>
    <row r="14" spans="1:7" ht="16.5" customHeight="1" x14ac:dyDescent="0.3">
      <c r="A14" s="424" t="s">
        <v>13</v>
      </c>
      <c r="B14" s="424"/>
      <c r="C14" s="378" t="s">
        <v>117</v>
      </c>
    </row>
    <row r="15" spans="1:7" ht="16.5" customHeight="1" x14ac:dyDescent="0.3">
      <c r="A15" s="424" t="s">
        <v>14</v>
      </c>
      <c r="B15" s="424"/>
      <c r="C15" s="378" t="s">
        <v>118</v>
      </c>
    </row>
    <row r="16" spans="1:7" ht="16.5" customHeight="1" x14ac:dyDescent="0.3">
      <c r="A16" s="424" t="s">
        <v>15</v>
      </c>
      <c r="B16" s="424"/>
      <c r="C16" s="378" t="s">
        <v>119</v>
      </c>
    </row>
    <row r="17" spans="1:5" ht="16.5" customHeight="1" x14ac:dyDescent="0.3">
      <c r="A17" s="424" t="s">
        <v>16</v>
      </c>
      <c r="B17" s="424"/>
      <c r="C17" s="378" t="s">
        <v>120</v>
      </c>
    </row>
    <row r="18" spans="1:5" ht="16.5" customHeight="1" x14ac:dyDescent="0.3">
      <c r="A18" s="424" t="s">
        <v>17</v>
      </c>
      <c r="B18" s="424"/>
      <c r="C18" s="379" t="s">
        <v>121</v>
      </c>
    </row>
    <row r="19" spans="1:5" ht="16.5" customHeight="1" x14ac:dyDescent="0.3">
      <c r="A19" s="424" t="s">
        <v>18</v>
      </c>
      <c r="B19" s="424"/>
      <c r="C19" s="379" t="e">
        <f>#REF!</f>
        <v>#REF!</v>
      </c>
    </row>
    <row r="20" spans="1:5" ht="16.5" customHeight="1" x14ac:dyDescent="0.3">
      <c r="A20" s="380"/>
      <c r="B20" s="380"/>
      <c r="C20" s="381"/>
    </row>
    <row r="21" spans="1:5" ht="16.5" customHeight="1" x14ac:dyDescent="0.3">
      <c r="A21" s="423" t="s">
        <v>0</v>
      </c>
      <c r="B21" s="423"/>
      <c r="C21" s="382" t="s">
        <v>19</v>
      </c>
      <c r="D21" s="383"/>
    </row>
    <row r="22" spans="1:5" ht="15.75" customHeight="1" thickBot="1" x14ac:dyDescent="0.35">
      <c r="A22" s="425"/>
      <c r="B22" s="425"/>
      <c r="C22" s="384"/>
      <c r="D22" s="425"/>
      <c r="E22" s="425"/>
    </row>
    <row r="23" spans="1:5" ht="33.75" customHeight="1" thickBot="1" x14ac:dyDescent="0.35">
      <c r="C23" s="385" t="s">
        <v>20</v>
      </c>
      <c r="D23" s="386" t="s">
        <v>21</v>
      </c>
      <c r="E23" s="387"/>
    </row>
    <row r="24" spans="1:5" ht="15.75" customHeight="1" x14ac:dyDescent="0.3">
      <c r="C24" s="388">
        <v>1259.07</v>
      </c>
      <c r="D24" s="389">
        <f t="shared" ref="D24:D43" si="0">(C24-$C$46)/$C$46</f>
        <v>8.5832956170323153E-3</v>
      </c>
      <c r="E24" s="390"/>
    </row>
    <row r="25" spans="1:5" ht="15.75" customHeight="1" x14ac:dyDescent="0.3">
      <c r="C25" s="388">
        <v>1241.76</v>
      </c>
      <c r="D25" s="391">
        <f t="shared" si="0"/>
        <v>-5.282952365312411E-3</v>
      </c>
      <c r="E25" s="390"/>
    </row>
    <row r="26" spans="1:5" ht="15.75" customHeight="1" x14ac:dyDescent="0.3">
      <c r="C26" s="388">
        <v>1249.83</v>
      </c>
      <c r="D26" s="391">
        <f t="shared" si="0"/>
        <v>1.1815549262832804E-3</v>
      </c>
      <c r="E26" s="390"/>
    </row>
    <row r="27" spans="1:5" ht="15.75" customHeight="1" x14ac:dyDescent="0.3">
      <c r="C27" s="388">
        <v>1250.01</v>
      </c>
      <c r="D27" s="391">
        <f t="shared" si="0"/>
        <v>1.3257446799992214E-3</v>
      </c>
      <c r="E27" s="390"/>
    </row>
    <row r="28" spans="1:5" ht="15.75" customHeight="1" x14ac:dyDescent="0.3">
      <c r="C28" s="388">
        <v>1242.82</v>
      </c>
      <c r="D28" s="391">
        <f t="shared" si="0"/>
        <v>-4.4338349267633234E-3</v>
      </c>
      <c r="E28" s="390"/>
    </row>
    <row r="29" spans="1:5" ht="15.75" customHeight="1" x14ac:dyDescent="0.3">
      <c r="C29" s="388">
        <v>1250.74</v>
      </c>
      <c r="D29" s="391">
        <f t="shared" si="0"/>
        <v>1.9105142367359016E-3</v>
      </c>
      <c r="E29" s="390"/>
    </row>
    <row r="30" spans="1:5" ht="15.75" customHeight="1" x14ac:dyDescent="0.3">
      <c r="C30" s="388">
        <v>1240.8699999999999</v>
      </c>
      <c r="D30" s="391">
        <f t="shared" si="0"/>
        <v>-5.995890592018837E-3</v>
      </c>
      <c r="E30" s="390"/>
    </row>
    <row r="31" spans="1:5" ht="15.75" customHeight="1" x14ac:dyDescent="0.3">
      <c r="C31" s="388">
        <v>1262.06</v>
      </c>
      <c r="D31" s="391">
        <f t="shared" si="0"/>
        <v>1.0978447637090721E-2</v>
      </c>
      <c r="E31" s="390"/>
    </row>
    <row r="32" spans="1:5" ht="15.75" customHeight="1" x14ac:dyDescent="0.3">
      <c r="C32" s="388">
        <v>1245.9000000000001</v>
      </c>
      <c r="D32" s="391">
        <f t="shared" si="0"/>
        <v>-1.9665880298468572E-3</v>
      </c>
      <c r="E32" s="390"/>
    </row>
    <row r="33" spans="1:7" ht="15.75" customHeight="1" x14ac:dyDescent="0.3">
      <c r="C33" s="388">
        <v>1245.92</v>
      </c>
      <c r="D33" s="391">
        <f t="shared" si="0"/>
        <v>-1.9505669461006617E-3</v>
      </c>
      <c r="E33" s="390"/>
    </row>
    <row r="34" spans="1:7" ht="15.75" customHeight="1" x14ac:dyDescent="0.3">
      <c r="C34" s="388">
        <v>1254.48</v>
      </c>
      <c r="D34" s="391">
        <f t="shared" si="0"/>
        <v>4.9064568972771823E-3</v>
      </c>
      <c r="E34" s="390"/>
    </row>
    <row r="35" spans="1:7" ht="15.75" customHeight="1" x14ac:dyDescent="0.3">
      <c r="C35" s="388">
        <v>1238.8</v>
      </c>
      <c r="D35" s="391">
        <f t="shared" si="0"/>
        <v>-7.6540727597515226E-3</v>
      </c>
      <c r="E35" s="390"/>
    </row>
    <row r="36" spans="1:7" ht="15.75" customHeight="1" x14ac:dyDescent="0.3">
      <c r="C36" s="388">
        <v>1242.1300000000001</v>
      </c>
      <c r="D36" s="391">
        <f t="shared" si="0"/>
        <v>-4.9865623160074311E-3</v>
      </c>
      <c r="E36" s="390"/>
    </row>
    <row r="37" spans="1:7" ht="15.75" customHeight="1" x14ac:dyDescent="0.3">
      <c r="C37" s="388">
        <v>1271.1099999999999</v>
      </c>
      <c r="D37" s="391">
        <f t="shared" si="0"/>
        <v>1.8227988032250717E-2</v>
      </c>
      <c r="E37" s="390"/>
    </row>
    <row r="38" spans="1:7" ht="15.75" customHeight="1" x14ac:dyDescent="0.3">
      <c r="C38" s="388">
        <v>1251.28</v>
      </c>
      <c r="D38" s="391">
        <f t="shared" si="0"/>
        <v>2.3430834978835431E-3</v>
      </c>
      <c r="E38" s="390"/>
    </row>
    <row r="39" spans="1:7" ht="15.75" customHeight="1" x14ac:dyDescent="0.3">
      <c r="C39" s="388">
        <v>1253.8499999999999</v>
      </c>
      <c r="D39" s="391">
        <f t="shared" si="0"/>
        <v>4.4017927592714789E-3</v>
      </c>
      <c r="E39" s="390"/>
    </row>
    <row r="40" spans="1:7" ht="15.75" customHeight="1" x14ac:dyDescent="0.3">
      <c r="C40" s="388">
        <v>1247.07</v>
      </c>
      <c r="D40" s="391">
        <f t="shared" si="0"/>
        <v>-1.0293546306936949E-3</v>
      </c>
      <c r="E40" s="390"/>
    </row>
    <row r="41" spans="1:7" ht="15.75" customHeight="1" x14ac:dyDescent="0.3">
      <c r="C41" s="388">
        <v>1234.32</v>
      </c>
      <c r="D41" s="391">
        <f t="shared" si="0"/>
        <v>-1.1242795518902582E-2</v>
      </c>
      <c r="E41" s="390"/>
    </row>
    <row r="42" spans="1:7" ht="15.75" customHeight="1" x14ac:dyDescent="0.3">
      <c r="C42" s="388">
        <v>1233.6199999999999</v>
      </c>
      <c r="D42" s="391">
        <f t="shared" si="0"/>
        <v>-1.1803533450019969E-2</v>
      </c>
      <c r="E42" s="390"/>
    </row>
    <row r="43" spans="1:7" ht="16.5" customHeight="1" thickBot="1" x14ac:dyDescent="0.35">
      <c r="C43" s="392">
        <v>1251.46</v>
      </c>
      <c r="D43" s="393">
        <f t="shared" si="0"/>
        <v>2.4872732515994842E-3</v>
      </c>
      <c r="E43" s="390"/>
    </row>
    <row r="44" spans="1:7" ht="16.5" customHeight="1" thickBot="1" x14ac:dyDescent="0.35">
      <c r="C44" s="394"/>
      <c r="D44" s="390"/>
      <c r="E44" s="395"/>
    </row>
    <row r="45" spans="1:7" ht="16.5" customHeight="1" thickBot="1" x14ac:dyDescent="0.35">
      <c r="B45" s="396" t="s">
        <v>22</v>
      </c>
      <c r="C45" s="397">
        <f>SUM(C24:C44)</f>
        <v>24967.099999999991</v>
      </c>
      <c r="D45" s="398"/>
      <c r="E45" s="394"/>
    </row>
    <row r="46" spans="1:7" ht="17.25" customHeight="1" thickBot="1" x14ac:dyDescent="0.35">
      <c r="B46" s="396" t="s">
        <v>23</v>
      </c>
      <c r="C46" s="399">
        <f>AVERAGE(C24:C44)</f>
        <v>1248.3549999999996</v>
      </c>
      <c r="E46" s="400"/>
    </row>
    <row r="47" spans="1:7" ht="17.25" customHeight="1" thickBot="1" x14ac:dyDescent="0.35">
      <c r="A47" s="378"/>
      <c r="B47" s="401"/>
      <c r="D47" s="402"/>
      <c r="E47" s="400"/>
    </row>
    <row r="48" spans="1:7" ht="33.75" customHeight="1" thickBot="1" x14ac:dyDescent="0.35">
      <c r="B48" s="403" t="s">
        <v>23</v>
      </c>
      <c r="C48" s="386" t="s">
        <v>24</v>
      </c>
      <c r="D48" s="404"/>
      <c r="G48" s="402"/>
    </row>
    <row r="49" spans="1:6" ht="17.25" customHeight="1" thickBot="1" x14ac:dyDescent="0.35">
      <c r="B49" s="418">
        <f>C46</f>
        <v>1248.3549999999996</v>
      </c>
      <c r="C49" s="405">
        <f>-IF(C46&lt;=80,10%,IF(C46&lt;250,7.5%,5%))</f>
        <v>-0.05</v>
      </c>
      <c r="D49" s="406">
        <f>IF(C46&lt;=80,C46*0.9,IF(C46&lt;250,C46*0.925,C46*0.95))</f>
        <v>1185.9372499999995</v>
      </c>
    </row>
    <row r="50" spans="1:6" ht="17.25" customHeight="1" thickBot="1" x14ac:dyDescent="0.35">
      <c r="B50" s="419"/>
      <c r="C50" s="407">
        <f>IF(C46&lt;=80, 10%, IF(C46&lt;250, 7.5%, 5%))</f>
        <v>0.05</v>
      </c>
      <c r="D50" s="406">
        <f>IF(C46&lt;=80, C46*1.1, IF(C46&lt;250, C46*1.075, C46*1.05))</f>
        <v>1310.7727499999996</v>
      </c>
    </row>
    <row r="51" spans="1:6" ht="16.5" customHeight="1" thickBot="1" x14ac:dyDescent="0.35">
      <c r="A51" s="408"/>
      <c r="B51" s="409"/>
      <c r="C51" s="378"/>
      <c r="D51" s="410"/>
      <c r="E51" s="378"/>
      <c r="F51" s="383"/>
    </row>
    <row r="52" spans="1:6" ht="16.5" customHeight="1" x14ac:dyDescent="0.3">
      <c r="A52" s="378"/>
      <c r="B52" s="411" t="s">
        <v>6</v>
      </c>
      <c r="C52" s="411"/>
      <c r="D52" s="412" t="s">
        <v>7</v>
      </c>
      <c r="E52" s="413"/>
      <c r="F52" s="412" t="s">
        <v>8</v>
      </c>
    </row>
    <row r="53" spans="1:6" ht="34.5" customHeight="1" x14ac:dyDescent="0.3">
      <c r="A53" s="380" t="s">
        <v>9</v>
      </c>
      <c r="B53" s="414"/>
      <c r="C53" s="378"/>
      <c r="D53" s="414"/>
      <c r="E53" s="378"/>
      <c r="F53" s="414"/>
    </row>
    <row r="54" spans="1:6" ht="34.5" customHeight="1" x14ac:dyDescent="0.3">
      <c r="A54" s="380" t="s">
        <v>10</v>
      </c>
      <c r="B54" s="415"/>
      <c r="C54" s="416"/>
      <c r="D54" s="415"/>
      <c r="E54" s="378"/>
      <c r="F54" s="417"/>
    </row>
  </sheetData>
  <sheetProtection password="B3F3" sheet="1" formatColumns="0" formatRows="0" insertColumns="0" insertHyperlinks="0" deleteColumns="0" deleteRows="0" autoFilter="0" pivotTables="0"/>
  <mergeCells count="12">
    <mergeCell ref="B49:B50"/>
    <mergeCell ref="A11:F11"/>
    <mergeCell ref="A12:F12"/>
    <mergeCell ref="A14:B14"/>
    <mergeCell ref="A15:B15"/>
    <mergeCell ref="A16:B16"/>
    <mergeCell ref="A17:B17"/>
    <mergeCell ref="A18:B18"/>
    <mergeCell ref="A19:B19"/>
    <mergeCell ref="A21:B21"/>
    <mergeCell ref="A22:B22"/>
    <mergeCell ref="D22:E22"/>
  </mergeCells>
  <conditionalFormatting sqref="D24">
    <cfRule type="cellIs" dxfId="38" priority="1" operator="notBetween">
      <formula>IF(C46&lt;=80,-10.5%,IF(C46&lt;250,-7.5%,-5.5%))</formula>
      <formula>IF(C46&lt;=80,10.5%, IF(C46&lt;250,7.5%, C46*5.5%))</formula>
    </cfRule>
  </conditionalFormatting>
  <conditionalFormatting sqref="D25">
    <cfRule type="cellIs" dxfId="37" priority="2" operator="notBetween">
      <formula>IF(C46&lt;=80,-10.5%,IF(C46&lt;250,-7.5%,-5.5%))</formula>
      <formula>IF(C46&lt;=80,10.5%, IF(C46&lt;250,7.5%, C46*5.5%))</formula>
    </cfRule>
  </conditionalFormatting>
  <conditionalFormatting sqref="D26">
    <cfRule type="cellIs" dxfId="36" priority="3" operator="notBetween">
      <formula>IF(C46&lt;=80,-10.5%,IF(C46&lt;250,-7.5%,-5.5%))</formula>
      <formula>IF(C46&lt;=80,10.5%, IF(C46&lt;250,7.5%, C46*5.5%))</formula>
    </cfRule>
  </conditionalFormatting>
  <conditionalFormatting sqref="D27">
    <cfRule type="cellIs" dxfId="35" priority="4" operator="notBetween">
      <formula>IF(C46&lt;=80,-10.5%,IF(C46&lt;250,-7.5%,-5.5%))</formula>
      <formula>IF(C46&lt;=80,10.5%, IF(C46&lt;250,7.5%, C46*5.5%))</formula>
    </cfRule>
  </conditionalFormatting>
  <conditionalFormatting sqref="D28">
    <cfRule type="cellIs" dxfId="34" priority="5" operator="notBetween">
      <formula>IF(C46&lt;=80,-10.5%,IF(C46&lt;250,-7.5%,-5.5%))</formula>
      <formula>IF(C46&lt;=80,10.5%, IF(C46&lt;250,7.5%, C46*5.5%))</formula>
    </cfRule>
  </conditionalFormatting>
  <conditionalFormatting sqref="D29">
    <cfRule type="cellIs" dxfId="33" priority="6" operator="notBetween">
      <formula>IF(C46&lt;=80,-10.5%,IF(C46&lt;250,-7.5%,-5.5%))</formula>
      <formula>IF(C46&lt;=80,10.5%, IF(C46&lt;250,7.5%, C46*5.5%))</formula>
    </cfRule>
  </conditionalFormatting>
  <conditionalFormatting sqref="D30">
    <cfRule type="cellIs" dxfId="32" priority="7" operator="notBetween">
      <formula>IF(C46&lt;=80,-10.5%,IF(C46&lt;250,-7.5%,-5.5%))</formula>
      <formula>IF(C46&lt;=80,10.5%, IF(C46&lt;250,7.5%, C46*5.5%))</formula>
    </cfRule>
  </conditionalFormatting>
  <conditionalFormatting sqref="D31">
    <cfRule type="cellIs" dxfId="31" priority="8" operator="notBetween">
      <formula>IF(C46&lt;=80,-10.5%,IF(C46&lt;250,-7.5%,-5.5%))</formula>
      <formula>IF(C46&lt;=80,10.5%, IF(C46&lt;250,7.5%, C46*5.5%))</formula>
    </cfRule>
  </conditionalFormatting>
  <conditionalFormatting sqref="D32">
    <cfRule type="cellIs" dxfId="30" priority="9" operator="notBetween">
      <formula>IF(C46&lt;=80,-10.5%,IF(C46&lt;250,-7.5%,-5.5%))</formula>
      <formula>IF(C46&lt;=80,10.5%, IF(C46&lt;250,7.5%, C46*5.5%))</formula>
    </cfRule>
  </conditionalFormatting>
  <conditionalFormatting sqref="D33">
    <cfRule type="cellIs" dxfId="29" priority="10" operator="notBetween">
      <formula>IF(C46&lt;=80,-10.5%,IF(C46&lt;250,-7.5%,-5.5%))</formula>
      <formula>IF(C46&lt;=80,10.5%, IF(C46&lt;250,7.5%, C46*5.5%))</formula>
    </cfRule>
  </conditionalFormatting>
  <conditionalFormatting sqref="D34">
    <cfRule type="cellIs" dxfId="28" priority="11" operator="notBetween">
      <formula>IF(C46&lt;=80,-10.5%,IF(C46&lt;250,-7.5%,-5.5%))</formula>
      <formula>IF(C46&lt;=80,10.5%, IF(C46&lt;250,7.5%, C46*5.5%))</formula>
    </cfRule>
  </conditionalFormatting>
  <conditionalFormatting sqref="D35">
    <cfRule type="cellIs" dxfId="27" priority="12" operator="notBetween">
      <formula>IF(C46&lt;=80,-10.5%,IF(C46&lt;250,-7.5%,-5.5%))</formula>
      <formula>IF(C46&lt;=80,10.5%, IF(C46&lt;250,7.5%, C46*5.5%))</formula>
    </cfRule>
  </conditionalFormatting>
  <conditionalFormatting sqref="D36">
    <cfRule type="cellIs" dxfId="26" priority="13" operator="notBetween">
      <formula>IF(C46&lt;=80,-10.5%,IF(C46&lt;250,-7.5%,-5.5%))</formula>
      <formula>IF(C46&lt;=80,10.5%, IF(C46&lt;250,7.5%, C46*5.5%))</formula>
    </cfRule>
  </conditionalFormatting>
  <conditionalFormatting sqref="D37">
    <cfRule type="cellIs" dxfId="25" priority="14" operator="notBetween">
      <formula>IF(C46&lt;=80,-10.5%,IF(C46&lt;250,-7.5%,-5.5%))</formula>
      <formula>IF(C46&lt;=80,10.5%, IF(C46&lt;250,7.5%, C46*5.5%))</formula>
    </cfRule>
  </conditionalFormatting>
  <conditionalFormatting sqref="D38">
    <cfRule type="cellIs" dxfId="24" priority="15" operator="notBetween">
      <formula>IF(C46&lt;=80,-10.5%,IF(C46&lt;250,-7.5%,-5.5%))</formula>
      <formula>IF(C46&lt;=80,10.5%, IF(C46&lt;250,7.5%, C46*5.5%))</formula>
    </cfRule>
  </conditionalFormatting>
  <conditionalFormatting sqref="D39">
    <cfRule type="cellIs" dxfId="23" priority="16" operator="notBetween">
      <formula>IF(C46&lt;=80,-10.5%,IF(C46&lt;250,-7.5%,-5.5%))</formula>
      <formula>IF(C46&lt;=80,10.5%, IF(C46&lt;250,7.5%, C46*5.5%))</formula>
    </cfRule>
  </conditionalFormatting>
  <conditionalFormatting sqref="D40">
    <cfRule type="cellIs" dxfId="22" priority="17" operator="notBetween">
      <formula>IF(C46&lt;=80,-10.5%,IF(C46&lt;250,-7.5%,-5.5%))</formula>
      <formula>IF(C46&lt;=80,10.5%, IF(C46&lt;250,7.5%, C46*5.5%))</formula>
    </cfRule>
  </conditionalFormatting>
  <conditionalFormatting sqref="D41">
    <cfRule type="cellIs" dxfId="21" priority="18" operator="notBetween">
      <formula>IF(C46&lt;=80,-10.5%,IF(C46&lt;250,-7.5%,-5.5%))</formula>
      <formula>IF(C46&lt;=80,10.5%, IF(C46&lt;250,7.5%, C46*5.5%))</formula>
    </cfRule>
  </conditionalFormatting>
  <conditionalFormatting sqref="D42">
    <cfRule type="cellIs" dxfId="20" priority="19" operator="notBetween">
      <formula>IF(C46&lt;=80,-10.5%,IF(C46&lt;250,-7.5%,-5.5%))</formula>
      <formula>IF(C46&lt;=80,10.5%, IF(C46&lt;250,7.5%, C46*5.5%))</formula>
    </cfRule>
  </conditionalFormatting>
  <conditionalFormatting sqref="D43">
    <cfRule type="cellIs" dxfId="19" priority="20" operator="notBetween">
      <formula>IF(C46&lt;=80,-10.5%,IF(C46&lt;250,-7.5%,-5.5%))</formula>
      <formula>IF(C46&lt;=80,10.5%, IF(C46&lt;250,7.5%, C46*5.5%))</formula>
    </cfRule>
  </conditionalFormatting>
  <conditionalFormatting sqref="D44">
    <cfRule type="cellIs" dxfId="18" priority="21" operator="notBetween">
      <formula>IF(C46&lt;=80,-10.5%,IF(C46&lt;250,-7.5%,-5.5%))</formula>
      <formula>IF(C46&lt;=80,10.5%, IF(C46&lt;250,7.5%, C46*5.5%))</formula>
    </cfRule>
  </conditionalFormatting>
  <pageMargins left="0.75" right="0.75" top="1" bottom="1" header="0.5" footer="0.5"/>
  <pageSetup scale="69" orientation="portrait" r:id="rId1"/>
  <headerFooter alignWithMargins="0"/>
  <colBreaks count="1" manualBreakCount="1">
    <brk id="6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view="pageLayout" topLeftCell="A45" zoomScale="55" zoomScaleNormal="40" zoomScalePageLayoutView="55" workbookViewId="0">
      <selection activeCell="F68" sqref="F68"/>
    </sheetView>
  </sheetViews>
  <sheetFormatPr defaultColWidth="9.140625" defaultRowHeight="13.5" x14ac:dyDescent="0.25"/>
  <cols>
    <col min="1" max="1" width="55.42578125" style="1" customWidth="1"/>
    <col min="2" max="2" width="33.7109375" style="1" customWidth="1"/>
    <col min="3" max="3" width="42.28515625" style="1" customWidth="1"/>
    <col min="4" max="4" width="30.5703125" style="1" customWidth="1"/>
    <col min="5" max="5" width="39.85546875" style="1" customWidth="1"/>
    <col min="6" max="6" width="30.7109375" style="1" customWidth="1"/>
    <col min="7" max="7" width="39.85546875" style="1" customWidth="1"/>
    <col min="8" max="8" width="30" style="1" customWidth="1"/>
    <col min="9" max="9" width="30.28515625" style="1" hidden="1" customWidth="1"/>
    <col min="10" max="10" width="30.42578125" style="1" customWidth="1"/>
    <col min="11" max="11" width="21.28515625" style="1" customWidth="1"/>
    <col min="12" max="12" width="9.140625" style="1"/>
  </cols>
  <sheetData>
    <row r="1" spans="1:9" ht="18.75" customHeight="1" x14ac:dyDescent="0.25">
      <c r="A1" s="426" t="s">
        <v>25</v>
      </c>
      <c r="B1" s="426"/>
      <c r="C1" s="426"/>
      <c r="D1" s="426"/>
      <c r="E1" s="426"/>
      <c r="F1" s="426"/>
      <c r="G1" s="426"/>
      <c r="H1" s="426"/>
      <c r="I1" s="426"/>
    </row>
    <row r="2" spans="1:9" ht="18.75" customHeight="1" x14ac:dyDescent="0.25">
      <c r="A2" s="426"/>
      <c r="B2" s="426"/>
      <c r="C2" s="426"/>
      <c r="D2" s="426"/>
      <c r="E2" s="426"/>
      <c r="F2" s="426"/>
      <c r="G2" s="426"/>
      <c r="H2" s="426"/>
      <c r="I2" s="426"/>
    </row>
    <row r="3" spans="1:9" ht="18.75" customHeight="1" x14ac:dyDescent="0.25">
      <c r="A3" s="426"/>
      <c r="B3" s="426"/>
      <c r="C3" s="426"/>
      <c r="D3" s="426"/>
      <c r="E3" s="426"/>
      <c r="F3" s="426"/>
      <c r="G3" s="426"/>
      <c r="H3" s="426"/>
      <c r="I3" s="426"/>
    </row>
    <row r="4" spans="1:9" ht="18.75" customHeight="1" x14ac:dyDescent="0.25">
      <c r="A4" s="426"/>
      <c r="B4" s="426"/>
      <c r="C4" s="426"/>
      <c r="D4" s="426"/>
      <c r="E4" s="426"/>
      <c r="F4" s="426"/>
      <c r="G4" s="426"/>
      <c r="H4" s="426"/>
      <c r="I4" s="426"/>
    </row>
    <row r="5" spans="1:9" ht="18.75" customHeight="1" x14ac:dyDescent="0.25">
      <c r="A5" s="426"/>
      <c r="B5" s="426"/>
      <c r="C5" s="426"/>
      <c r="D5" s="426"/>
      <c r="E5" s="426"/>
      <c r="F5" s="426"/>
      <c r="G5" s="426"/>
      <c r="H5" s="426"/>
      <c r="I5" s="426"/>
    </row>
    <row r="6" spans="1:9" ht="18.75" customHeight="1" x14ac:dyDescent="0.25">
      <c r="A6" s="426"/>
      <c r="B6" s="426"/>
      <c r="C6" s="426"/>
      <c r="D6" s="426"/>
      <c r="E6" s="426"/>
      <c r="F6" s="426"/>
      <c r="G6" s="426"/>
      <c r="H6" s="426"/>
      <c r="I6" s="426"/>
    </row>
    <row r="7" spans="1:9" ht="18.75" customHeight="1" x14ac:dyDescent="0.25">
      <c r="A7" s="426"/>
      <c r="B7" s="426"/>
      <c r="C7" s="426"/>
      <c r="D7" s="426"/>
      <c r="E7" s="426"/>
      <c r="F7" s="426"/>
      <c r="G7" s="426"/>
      <c r="H7" s="426"/>
      <c r="I7" s="426"/>
    </row>
    <row r="8" spans="1:9" x14ac:dyDescent="0.25">
      <c r="A8" s="427" t="s">
        <v>26</v>
      </c>
      <c r="B8" s="427"/>
      <c r="C8" s="427"/>
      <c r="D8" s="427"/>
      <c r="E8" s="427"/>
      <c r="F8" s="427"/>
      <c r="G8" s="427"/>
      <c r="H8" s="427"/>
      <c r="I8" s="427"/>
    </row>
    <row r="9" spans="1:9" x14ac:dyDescent="0.25">
      <c r="A9" s="427"/>
      <c r="B9" s="427"/>
      <c r="C9" s="427"/>
      <c r="D9" s="427"/>
      <c r="E9" s="427"/>
      <c r="F9" s="427"/>
      <c r="G9" s="427"/>
      <c r="H9" s="427"/>
      <c r="I9" s="427"/>
    </row>
    <row r="10" spans="1:9" x14ac:dyDescent="0.25">
      <c r="A10" s="427"/>
      <c r="B10" s="427"/>
      <c r="C10" s="427"/>
      <c r="D10" s="427"/>
      <c r="E10" s="427"/>
      <c r="F10" s="427"/>
      <c r="G10" s="427"/>
      <c r="H10" s="427"/>
      <c r="I10" s="427"/>
    </row>
    <row r="11" spans="1:9" x14ac:dyDescent="0.25">
      <c r="A11" s="427"/>
      <c r="B11" s="427"/>
      <c r="C11" s="427"/>
      <c r="D11" s="427"/>
      <c r="E11" s="427"/>
      <c r="F11" s="427"/>
      <c r="G11" s="427"/>
      <c r="H11" s="427"/>
      <c r="I11" s="427"/>
    </row>
    <row r="12" spans="1:9" x14ac:dyDescent="0.25">
      <c r="A12" s="427"/>
      <c r="B12" s="427"/>
      <c r="C12" s="427"/>
      <c r="D12" s="427"/>
      <c r="E12" s="427"/>
      <c r="F12" s="427"/>
      <c r="G12" s="427"/>
      <c r="H12" s="427"/>
      <c r="I12" s="427"/>
    </row>
    <row r="13" spans="1:9" x14ac:dyDescent="0.25">
      <c r="A13" s="427"/>
      <c r="B13" s="427"/>
      <c r="C13" s="427"/>
      <c r="D13" s="427"/>
      <c r="E13" s="427"/>
      <c r="F13" s="427"/>
      <c r="G13" s="427"/>
      <c r="H13" s="427"/>
      <c r="I13" s="427"/>
    </row>
    <row r="14" spans="1:9" x14ac:dyDescent="0.25">
      <c r="A14" s="427"/>
      <c r="B14" s="427"/>
      <c r="C14" s="427"/>
      <c r="D14" s="427"/>
      <c r="E14" s="427"/>
      <c r="F14" s="427"/>
      <c r="G14" s="427"/>
      <c r="H14" s="427"/>
      <c r="I14" s="427"/>
    </row>
    <row r="15" spans="1:9" ht="19.5" customHeight="1" x14ac:dyDescent="0.3">
      <c r="A15" s="3"/>
    </row>
    <row r="16" spans="1:9" ht="19.5" customHeight="1" x14ac:dyDescent="0.3">
      <c r="A16" s="459" t="s">
        <v>11</v>
      </c>
      <c r="B16" s="460"/>
      <c r="C16" s="460"/>
      <c r="D16" s="460"/>
      <c r="E16" s="460"/>
      <c r="F16" s="460"/>
      <c r="G16" s="460"/>
      <c r="H16" s="461"/>
    </row>
    <row r="17" spans="1:14" ht="20.25" customHeight="1" x14ac:dyDescent="0.25">
      <c r="A17" s="462" t="s">
        <v>27</v>
      </c>
      <c r="B17" s="462"/>
      <c r="C17" s="462"/>
      <c r="D17" s="462"/>
      <c r="E17" s="462"/>
      <c r="F17" s="462"/>
      <c r="G17" s="462"/>
      <c r="H17" s="462"/>
    </row>
    <row r="18" spans="1:14" ht="26.25" customHeight="1" x14ac:dyDescent="0.4">
      <c r="A18" s="5" t="s">
        <v>13</v>
      </c>
      <c r="B18" s="458" t="s">
        <v>2</v>
      </c>
      <c r="C18" s="458"/>
      <c r="D18" s="148"/>
      <c r="E18" s="6"/>
      <c r="F18" s="7"/>
      <c r="G18" s="7"/>
      <c r="H18" s="7"/>
    </row>
    <row r="19" spans="1:14" ht="26.25" customHeight="1" x14ac:dyDescent="0.4">
      <c r="A19" s="5" t="s">
        <v>14</v>
      </c>
      <c r="B19" s="8" t="s">
        <v>122</v>
      </c>
      <c r="C19" s="157">
        <v>1</v>
      </c>
      <c r="D19" s="7"/>
      <c r="E19" s="7"/>
      <c r="F19" s="7"/>
      <c r="G19" s="7"/>
      <c r="H19" s="7"/>
    </row>
    <row r="20" spans="1:14" ht="26.25" customHeight="1" x14ac:dyDescent="0.4">
      <c r="A20" s="5" t="s">
        <v>15</v>
      </c>
      <c r="B20" s="463" t="s">
        <v>115</v>
      </c>
      <c r="C20" s="463"/>
      <c r="D20" s="7"/>
      <c r="E20" s="7"/>
      <c r="F20" s="7"/>
      <c r="G20" s="7"/>
      <c r="H20" s="7"/>
    </row>
    <row r="21" spans="1:14" ht="26.25" customHeight="1" x14ac:dyDescent="0.4">
      <c r="A21" s="5" t="s">
        <v>16</v>
      </c>
      <c r="B21" s="463" t="s">
        <v>4</v>
      </c>
      <c r="C21" s="463"/>
      <c r="D21" s="463"/>
      <c r="E21" s="463"/>
      <c r="F21" s="463"/>
      <c r="G21" s="463"/>
      <c r="H21" s="463"/>
      <c r="I21" s="9"/>
    </row>
    <row r="22" spans="1:14" ht="26.25" customHeight="1" x14ac:dyDescent="0.4">
      <c r="A22" s="5" t="s">
        <v>17</v>
      </c>
      <c r="B22" s="10">
        <v>42719</v>
      </c>
      <c r="C22" s="7"/>
      <c r="D22" s="7"/>
      <c r="E22" s="7"/>
      <c r="F22" s="7"/>
      <c r="G22" s="7"/>
      <c r="H22" s="7"/>
    </row>
    <row r="23" spans="1:14" ht="26.25" customHeight="1" x14ac:dyDescent="0.4">
      <c r="A23" s="5" t="s">
        <v>18</v>
      </c>
      <c r="B23" s="10">
        <v>42723</v>
      </c>
      <c r="C23" s="7"/>
      <c r="D23" s="7"/>
      <c r="E23" s="7"/>
      <c r="F23" s="7"/>
      <c r="G23" s="7"/>
      <c r="H23" s="7"/>
    </row>
    <row r="24" spans="1:14" ht="18.75" x14ac:dyDescent="0.3">
      <c r="A24" s="5"/>
      <c r="B24" s="11"/>
    </row>
    <row r="25" spans="1:14" ht="18.75" x14ac:dyDescent="0.3">
      <c r="A25" s="12" t="s">
        <v>0</v>
      </c>
      <c r="B25" s="11"/>
    </row>
    <row r="26" spans="1:14" ht="26.25" customHeight="1" x14ac:dyDescent="0.4">
      <c r="A26" s="13" t="s">
        <v>1</v>
      </c>
      <c r="B26" s="458" t="s">
        <v>112</v>
      </c>
      <c r="C26" s="458"/>
    </row>
    <row r="27" spans="1:14" ht="26.25" customHeight="1" x14ac:dyDescent="0.4">
      <c r="A27" s="14" t="s">
        <v>28</v>
      </c>
      <c r="B27" s="464" t="s">
        <v>113</v>
      </c>
      <c r="C27" s="464"/>
    </row>
    <row r="28" spans="1:14" ht="27" customHeight="1" x14ac:dyDescent="0.4">
      <c r="A28" s="14" t="s">
        <v>3</v>
      </c>
      <c r="B28" s="15">
        <v>99.8</v>
      </c>
    </row>
    <row r="29" spans="1:14" s="2" customFormat="1" ht="27" customHeight="1" x14ac:dyDescent="0.4">
      <c r="A29" s="14" t="s">
        <v>29</v>
      </c>
      <c r="B29" s="16">
        <v>0</v>
      </c>
      <c r="C29" s="434" t="s">
        <v>30</v>
      </c>
      <c r="D29" s="435"/>
      <c r="E29" s="435"/>
      <c r="F29" s="435"/>
      <c r="G29" s="436"/>
      <c r="I29" s="17"/>
      <c r="J29" s="17"/>
      <c r="K29" s="17"/>
      <c r="L29" s="17"/>
    </row>
    <row r="30" spans="1:14" s="2" customFormat="1" ht="19.5" customHeight="1" x14ac:dyDescent="0.3">
      <c r="A30" s="14" t="s">
        <v>31</v>
      </c>
      <c r="B30" s="18">
        <f>B28-B29</f>
        <v>99.8</v>
      </c>
      <c r="C30" s="19"/>
      <c r="D30" s="19"/>
      <c r="E30" s="19"/>
      <c r="F30" s="19"/>
      <c r="G30" s="20"/>
      <c r="I30" s="17"/>
      <c r="J30" s="17"/>
      <c r="K30" s="17"/>
      <c r="L30" s="17"/>
    </row>
    <row r="31" spans="1:14" s="2" customFormat="1" ht="27" customHeight="1" x14ac:dyDescent="0.4">
      <c r="A31" s="14" t="s">
        <v>32</v>
      </c>
      <c r="B31" s="21">
        <v>1</v>
      </c>
      <c r="C31" s="437" t="s">
        <v>33</v>
      </c>
      <c r="D31" s="438"/>
      <c r="E31" s="438"/>
      <c r="F31" s="438"/>
      <c r="G31" s="438"/>
      <c r="H31" s="439"/>
      <c r="I31" s="17"/>
      <c r="J31" s="17"/>
      <c r="K31" s="17"/>
      <c r="L31" s="17"/>
    </row>
    <row r="32" spans="1:14" s="2" customFormat="1" ht="27" customHeight="1" x14ac:dyDescent="0.4">
      <c r="A32" s="14" t="s">
        <v>34</v>
      </c>
      <c r="B32" s="21">
        <v>1</v>
      </c>
      <c r="C32" s="437" t="s">
        <v>35</v>
      </c>
      <c r="D32" s="438"/>
      <c r="E32" s="438"/>
      <c r="F32" s="438"/>
      <c r="G32" s="438"/>
      <c r="H32" s="439"/>
      <c r="I32" s="17"/>
      <c r="J32" s="17"/>
      <c r="K32" s="17"/>
      <c r="L32" s="22"/>
      <c r="M32" s="22"/>
      <c r="N32" s="23"/>
    </row>
    <row r="33" spans="1:14" s="2" customFormat="1" ht="17.25" customHeight="1" x14ac:dyDescent="0.3">
      <c r="A33" s="14"/>
      <c r="B33" s="24"/>
      <c r="C33" s="25"/>
      <c r="D33" s="25"/>
      <c r="E33" s="25"/>
      <c r="F33" s="25"/>
      <c r="G33" s="25"/>
      <c r="H33" s="25"/>
      <c r="I33" s="17"/>
      <c r="J33" s="17"/>
      <c r="K33" s="17"/>
      <c r="L33" s="22"/>
      <c r="M33" s="22"/>
      <c r="N33" s="23"/>
    </row>
    <row r="34" spans="1:14" s="2" customFormat="1" ht="18.75" x14ac:dyDescent="0.3">
      <c r="A34" s="14" t="s">
        <v>36</v>
      </c>
      <c r="B34" s="26">
        <f>B31/B32</f>
        <v>1</v>
      </c>
      <c r="C34" s="4" t="s">
        <v>37</v>
      </c>
      <c r="D34" s="4"/>
      <c r="E34" s="4"/>
      <c r="F34" s="4"/>
      <c r="G34" s="4"/>
      <c r="I34" s="17"/>
      <c r="J34" s="17"/>
      <c r="K34" s="17"/>
      <c r="L34" s="22"/>
      <c r="M34" s="22"/>
      <c r="N34" s="23"/>
    </row>
    <row r="35" spans="1:14" s="2" customFormat="1" ht="19.5" customHeight="1" x14ac:dyDescent="0.3">
      <c r="A35" s="14"/>
      <c r="B35" s="18"/>
      <c r="G35" s="4"/>
      <c r="I35" s="17"/>
      <c r="J35" s="17"/>
      <c r="K35" s="17"/>
      <c r="L35" s="22"/>
      <c r="M35" s="22"/>
      <c r="N35" s="23"/>
    </row>
    <row r="36" spans="1:14" s="2" customFormat="1" ht="27" customHeight="1" x14ac:dyDescent="0.4">
      <c r="A36" s="27" t="s">
        <v>38</v>
      </c>
      <c r="B36" s="28">
        <v>10</v>
      </c>
      <c r="C36" s="4"/>
      <c r="D36" s="440" t="s">
        <v>39</v>
      </c>
      <c r="E36" s="465"/>
      <c r="F36" s="440" t="s">
        <v>40</v>
      </c>
      <c r="G36" s="441"/>
      <c r="J36" s="17"/>
      <c r="K36" s="17"/>
      <c r="L36" s="22"/>
      <c r="M36" s="22"/>
      <c r="N36" s="23"/>
    </row>
    <row r="37" spans="1:14" s="2" customFormat="1" ht="27" customHeight="1" x14ac:dyDescent="0.4">
      <c r="A37" s="29" t="s">
        <v>41</v>
      </c>
      <c r="B37" s="30">
        <v>3</v>
      </c>
      <c r="C37" s="31" t="s">
        <v>42</v>
      </c>
      <c r="D37" s="32" t="s">
        <v>43</v>
      </c>
      <c r="E37" s="33" t="s">
        <v>44</v>
      </c>
      <c r="F37" s="32" t="s">
        <v>43</v>
      </c>
      <c r="G37" s="34" t="s">
        <v>44</v>
      </c>
      <c r="I37" s="35" t="s">
        <v>45</v>
      </c>
      <c r="J37" s="17"/>
      <c r="K37" s="17"/>
      <c r="L37" s="22"/>
      <c r="M37" s="22"/>
      <c r="N37" s="23"/>
    </row>
    <row r="38" spans="1:14" s="2" customFormat="1" ht="26.25" customHeight="1" x14ac:dyDescent="0.4">
      <c r="A38" s="29" t="s">
        <v>46</v>
      </c>
      <c r="B38" s="30">
        <v>10</v>
      </c>
      <c r="C38" s="36">
        <v>1</v>
      </c>
      <c r="D38" s="37">
        <v>1461075</v>
      </c>
      <c r="E38" s="38">
        <f>IF(ISBLANK(D38),"-",$D$48/$D$45*D38)</f>
        <v>1203158.2889645172</v>
      </c>
      <c r="F38" s="37">
        <v>1733467</v>
      </c>
      <c r="G38" s="39">
        <f>IF(ISBLANK(F38),"-",$D$48/$F$45*F38)</f>
        <v>1208626.1980652469</v>
      </c>
      <c r="I38" s="40"/>
      <c r="J38" s="17"/>
      <c r="K38" s="17"/>
      <c r="L38" s="22"/>
      <c r="M38" s="22"/>
      <c r="N38" s="23"/>
    </row>
    <row r="39" spans="1:14" s="2" customFormat="1" ht="26.25" customHeight="1" x14ac:dyDescent="0.4">
      <c r="A39" s="29" t="s">
        <v>47</v>
      </c>
      <c r="B39" s="30">
        <v>3</v>
      </c>
      <c r="C39" s="41">
        <v>2</v>
      </c>
      <c r="D39" s="42">
        <v>1455137</v>
      </c>
      <c r="E39" s="43">
        <f>IF(ISBLANK(D39),"-",$D$48/$D$45*D39)</f>
        <v>1198268.4962298039</v>
      </c>
      <c r="F39" s="42">
        <v>1742202</v>
      </c>
      <c r="G39" s="44">
        <f>IF(ISBLANK(F39),"-",$D$48/$F$45*F39)</f>
        <v>1214716.5071626222</v>
      </c>
      <c r="I39" s="442">
        <f>ABS((F43/D43*D42)-F42)/D42</f>
        <v>1.0928111556196204E-2</v>
      </c>
      <c r="J39" s="17"/>
      <c r="K39" s="17"/>
      <c r="L39" s="22"/>
      <c r="M39" s="22"/>
      <c r="N39" s="23"/>
    </row>
    <row r="40" spans="1:14" ht="26.25" customHeight="1" x14ac:dyDescent="0.4">
      <c r="A40" s="29" t="s">
        <v>48</v>
      </c>
      <c r="B40" s="30">
        <v>25</v>
      </c>
      <c r="C40" s="41">
        <v>3</v>
      </c>
      <c r="D40" s="42">
        <v>1463990</v>
      </c>
      <c r="E40" s="43">
        <f>IF(ISBLANK(D40),"-",$D$48/$D$45*D40)</f>
        <v>1205558.7176983822</v>
      </c>
      <c r="F40" s="42">
        <v>1745502</v>
      </c>
      <c r="G40" s="44">
        <f>IF(ISBLANK(F40),"-",$D$48/$F$45*F40)</f>
        <v>1217017.3680694727</v>
      </c>
      <c r="I40" s="442"/>
      <c r="L40" s="22"/>
      <c r="M40" s="22"/>
      <c r="N40" s="45"/>
    </row>
    <row r="41" spans="1:14" ht="27" customHeight="1" x14ac:dyDescent="0.4">
      <c r="A41" s="29" t="s">
        <v>49</v>
      </c>
      <c r="B41" s="30">
        <v>1</v>
      </c>
      <c r="C41" s="46">
        <v>4</v>
      </c>
      <c r="D41" s="47"/>
      <c r="E41" s="48" t="str">
        <f>IF(ISBLANK(D41),"-",$D$48/$D$45*D41)</f>
        <v>-</v>
      </c>
      <c r="F41" s="47"/>
      <c r="G41" s="49" t="str">
        <f>IF(ISBLANK(F41),"-",$D$48/$F$45*F41)</f>
        <v>-</v>
      </c>
      <c r="I41" s="50"/>
      <c r="L41" s="22"/>
      <c r="M41" s="22"/>
      <c r="N41" s="45"/>
    </row>
    <row r="42" spans="1:14" ht="27" customHeight="1" x14ac:dyDescent="0.4">
      <c r="A42" s="29" t="s">
        <v>50</v>
      </c>
      <c r="B42" s="30">
        <v>1</v>
      </c>
      <c r="C42" s="51" t="s">
        <v>51</v>
      </c>
      <c r="D42" s="52">
        <f>AVERAGE(D38:D41)</f>
        <v>1460067.3333333333</v>
      </c>
      <c r="E42" s="53">
        <f>AVERAGE(E38:E41)</f>
        <v>1202328.5009642344</v>
      </c>
      <c r="F42" s="52">
        <f>AVERAGE(F38:F41)</f>
        <v>1740390.3333333333</v>
      </c>
      <c r="G42" s="54">
        <f>AVERAGE(G38:G41)</f>
        <v>1213453.3577657805</v>
      </c>
      <c r="H42" s="55"/>
    </row>
    <row r="43" spans="1:14" ht="26.25" customHeight="1" x14ac:dyDescent="0.4">
      <c r="A43" s="29" t="s">
        <v>52</v>
      </c>
      <c r="B43" s="30">
        <v>1</v>
      </c>
      <c r="C43" s="56" t="s">
        <v>53</v>
      </c>
      <c r="D43" s="57">
        <v>8.4499999999999993</v>
      </c>
      <c r="E43" s="45"/>
      <c r="F43" s="57">
        <v>9.98</v>
      </c>
      <c r="H43" s="55"/>
    </row>
    <row r="44" spans="1:14" ht="26.25" customHeight="1" x14ac:dyDescent="0.4">
      <c r="A44" s="29" t="s">
        <v>54</v>
      </c>
      <c r="B44" s="30">
        <v>1</v>
      </c>
      <c r="C44" s="58" t="s">
        <v>55</v>
      </c>
      <c r="D44" s="59">
        <f>D43*$B$34</f>
        <v>8.4499999999999993</v>
      </c>
      <c r="E44" s="60"/>
      <c r="F44" s="59">
        <f>F43*$B$34</f>
        <v>9.98</v>
      </c>
      <c r="H44" s="55"/>
    </row>
    <row r="45" spans="1:14" ht="19.5" customHeight="1" x14ac:dyDescent="0.3">
      <c r="A45" s="29" t="s">
        <v>56</v>
      </c>
      <c r="B45" s="61">
        <f>(B44/B43)*(B42/B41)*(B40/B39)*(B38/B37)*B36</f>
        <v>277.77777777777783</v>
      </c>
      <c r="C45" s="58" t="s">
        <v>57</v>
      </c>
      <c r="D45" s="62">
        <f>D44*$B$30/100</f>
        <v>8.4330999999999996</v>
      </c>
      <c r="E45" s="63"/>
      <c r="F45" s="62">
        <f>F44*$B$30/100</f>
        <v>9.9600399999999993</v>
      </c>
      <c r="H45" s="55"/>
    </row>
    <row r="46" spans="1:14" ht="19.5" customHeight="1" x14ac:dyDescent="0.3">
      <c r="A46" s="428" t="s">
        <v>58</v>
      </c>
      <c r="B46" s="429"/>
      <c r="C46" s="58" t="s">
        <v>59</v>
      </c>
      <c r="D46" s="64">
        <f>D45/$B$45</f>
        <v>3.0359159999999993E-2</v>
      </c>
      <c r="E46" s="65"/>
      <c r="F46" s="66">
        <f>F45/$B$45</f>
        <v>3.5856143999999993E-2</v>
      </c>
      <c r="H46" s="55"/>
    </row>
    <row r="47" spans="1:14" ht="27" customHeight="1" x14ac:dyDescent="0.4">
      <c r="A47" s="430"/>
      <c r="B47" s="431"/>
      <c r="C47" s="67" t="s">
        <v>60</v>
      </c>
      <c r="D47" s="68">
        <v>2.5000000000000001E-2</v>
      </c>
      <c r="E47" s="69"/>
      <c r="F47" s="65"/>
      <c r="H47" s="55"/>
    </row>
    <row r="48" spans="1:14" ht="18.75" x14ac:dyDescent="0.3">
      <c r="C48" s="70" t="s">
        <v>61</v>
      </c>
      <c r="D48" s="62">
        <f>D47*$B$45</f>
        <v>6.9444444444444464</v>
      </c>
      <c r="F48" s="71"/>
      <c r="H48" s="55"/>
    </row>
    <row r="49" spans="1:12" ht="19.5" customHeight="1" x14ac:dyDescent="0.3">
      <c r="C49" s="72" t="s">
        <v>62</v>
      </c>
      <c r="D49" s="73">
        <f>D48/B34</f>
        <v>6.9444444444444464</v>
      </c>
      <c r="F49" s="71"/>
      <c r="H49" s="55"/>
    </row>
    <row r="50" spans="1:12" ht="18.75" x14ac:dyDescent="0.3">
      <c r="C50" s="27" t="s">
        <v>63</v>
      </c>
      <c r="D50" s="74">
        <f>AVERAGE(E38:E41,G38:G41)</f>
        <v>1207890.9293650074</v>
      </c>
      <c r="F50" s="75"/>
      <c r="H50" s="55"/>
    </row>
    <row r="51" spans="1:12" ht="18.75" x14ac:dyDescent="0.3">
      <c r="C51" s="29" t="s">
        <v>64</v>
      </c>
      <c r="D51" s="76">
        <f>STDEV(E38:E41,G38:G41)/D50</f>
        <v>5.8639971691782367E-3</v>
      </c>
      <c r="F51" s="75"/>
      <c r="H51" s="55"/>
    </row>
    <row r="52" spans="1:12" ht="19.5" customHeight="1" x14ac:dyDescent="0.3">
      <c r="C52" s="77" t="s">
        <v>5</v>
      </c>
      <c r="D52" s="78">
        <f>COUNT(E38:E41,G38:G41)</f>
        <v>6</v>
      </c>
      <c r="F52" s="75"/>
    </row>
    <row r="54" spans="1:12" ht="18.75" x14ac:dyDescent="0.3">
      <c r="A54" s="79" t="s">
        <v>0</v>
      </c>
      <c r="B54" s="80" t="s">
        <v>65</v>
      </c>
    </row>
    <row r="55" spans="1:12" ht="18.75" x14ac:dyDescent="0.3">
      <c r="A55" s="4" t="s">
        <v>66</v>
      </c>
      <c r="B55" s="81" t="str">
        <f>B21</f>
        <v>Each film-coated tablet contains Lopinavir 200 mg, Ritonavir 50 mg</v>
      </c>
    </row>
    <row r="56" spans="1:12" ht="26.25" customHeight="1" x14ac:dyDescent="0.4">
      <c r="A56" s="82" t="s">
        <v>67</v>
      </c>
      <c r="B56" s="83">
        <v>200</v>
      </c>
      <c r="C56" s="4" t="str">
        <f>B20</f>
        <v xml:space="preserve">Lopinavir 200mg </v>
      </c>
      <c r="H56" s="84"/>
    </row>
    <row r="57" spans="1:12" ht="18.75" x14ac:dyDescent="0.3">
      <c r="A57" s="81" t="s">
        <v>68</v>
      </c>
      <c r="B57" s="149">
        <f>Uniformity!C46</f>
        <v>1248.3549999999996</v>
      </c>
      <c r="H57" s="84"/>
    </row>
    <row r="58" spans="1:12" ht="19.5" customHeight="1" x14ac:dyDescent="0.3">
      <c r="H58" s="84"/>
    </row>
    <row r="59" spans="1:12" s="2" customFormat="1" ht="27" customHeight="1" x14ac:dyDescent="0.4">
      <c r="A59" s="27" t="s">
        <v>69</v>
      </c>
      <c r="B59" s="28">
        <v>100</v>
      </c>
      <c r="C59" s="4"/>
      <c r="D59" s="85" t="s">
        <v>70</v>
      </c>
      <c r="E59" s="86" t="s">
        <v>42</v>
      </c>
      <c r="F59" s="86" t="s">
        <v>43</v>
      </c>
      <c r="G59" s="86" t="s">
        <v>71</v>
      </c>
      <c r="H59" s="31" t="s">
        <v>72</v>
      </c>
      <c r="L59" s="17"/>
    </row>
    <row r="60" spans="1:12" s="2" customFormat="1" ht="26.25" customHeight="1" x14ac:dyDescent="0.4">
      <c r="A60" s="29" t="s">
        <v>73</v>
      </c>
      <c r="B60" s="30">
        <v>5</v>
      </c>
      <c r="C60" s="445" t="s">
        <v>74</v>
      </c>
      <c r="D60" s="448">
        <v>1250.5899999999999</v>
      </c>
      <c r="E60" s="87">
        <v>1</v>
      </c>
      <c r="F60" s="272"/>
      <c r="G60" s="150" t="str">
        <f>IF(ISBLANK(F60),"-",(F60/$D$50*$D$47*$B$68)*($B$57/$D$60))</f>
        <v>-</v>
      </c>
      <c r="H60" s="168" t="str">
        <f t="shared" ref="H60:H71" si="0">IF(ISBLANK(F60),"-",(G60/$B$56)*100)</f>
        <v>-</v>
      </c>
      <c r="L60" s="17"/>
    </row>
    <row r="61" spans="1:12" s="2" customFormat="1" ht="26.25" customHeight="1" x14ac:dyDescent="0.4">
      <c r="A61" s="29" t="s">
        <v>75</v>
      </c>
      <c r="B61" s="30">
        <v>100</v>
      </c>
      <c r="C61" s="446"/>
      <c r="D61" s="449"/>
      <c r="E61" s="88">
        <v>2</v>
      </c>
      <c r="F61" s="226"/>
      <c r="G61" s="151" t="str">
        <f>IF(ISBLANK(F61),"-",(F61/$D$50*$D$47*$B$68)*($B$57/$D$60))</f>
        <v>-</v>
      </c>
      <c r="H61" s="169" t="str">
        <f t="shared" si="0"/>
        <v>-</v>
      </c>
      <c r="L61" s="17"/>
    </row>
    <row r="62" spans="1:12" s="2" customFormat="1" ht="26.25" customHeight="1" x14ac:dyDescent="0.4">
      <c r="A62" s="29" t="s">
        <v>76</v>
      </c>
      <c r="B62" s="30">
        <v>5</v>
      </c>
      <c r="C62" s="446"/>
      <c r="D62" s="449"/>
      <c r="E62" s="88">
        <v>3</v>
      </c>
      <c r="F62" s="274"/>
      <c r="G62" s="151" t="str">
        <f>IF(ISBLANK(F62),"-",(F62/$D$50*$D$47*$B$68)*($B$57/$D$60))</f>
        <v>-</v>
      </c>
      <c r="H62" s="169" t="str">
        <f t="shared" si="0"/>
        <v>-</v>
      </c>
      <c r="L62" s="17"/>
    </row>
    <row r="63" spans="1:12" ht="27" customHeight="1" x14ac:dyDescent="0.4">
      <c r="A63" s="29" t="s">
        <v>77</v>
      </c>
      <c r="B63" s="30">
        <v>20</v>
      </c>
      <c r="C63" s="455"/>
      <c r="D63" s="450"/>
      <c r="E63" s="89">
        <v>4</v>
      </c>
      <c r="F63" s="276"/>
      <c r="G63" s="151" t="str">
        <f>IF(ISBLANK(F63),"-",(F63/$D$50*$D$47*$B$68)*($B$57/$D$60))</f>
        <v>-</v>
      </c>
      <c r="H63" s="169" t="str">
        <f t="shared" si="0"/>
        <v>-</v>
      </c>
    </row>
    <row r="64" spans="1:12" ht="26.25" customHeight="1" x14ac:dyDescent="0.4">
      <c r="A64" s="29" t="s">
        <v>78</v>
      </c>
      <c r="B64" s="30">
        <v>1</v>
      </c>
      <c r="C64" s="445" t="s">
        <v>79</v>
      </c>
      <c r="D64" s="448">
        <v>1245.76</v>
      </c>
      <c r="E64" s="87">
        <v>1</v>
      </c>
      <c r="F64" s="272"/>
      <c r="G64" s="150" t="str">
        <f>IF(ISBLANK(F64),"-",(F64/$D$50*$D$47*$B$68)*($B$57/$D$64))</f>
        <v>-</v>
      </c>
      <c r="H64" s="168" t="str">
        <f t="shared" si="0"/>
        <v>-</v>
      </c>
    </row>
    <row r="65" spans="1:8" ht="26.25" customHeight="1" x14ac:dyDescent="0.4">
      <c r="A65" s="29" t="s">
        <v>80</v>
      </c>
      <c r="B65" s="30">
        <v>1</v>
      </c>
      <c r="C65" s="446"/>
      <c r="D65" s="449"/>
      <c r="E65" s="88">
        <v>2</v>
      </c>
      <c r="F65" s="226">
        <v>1142717</v>
      </c>
      <c r="G65" s="151">
        <f>IF(ISBLANK(F65),"-",(F65/$D$50*$D$47*$B$68)*($B$57/$D$64))</f>
        <v>189.60277402811053</v>
      </c>
      <c r="H65" s="169">
        <f t="shared" si="0"/>
        <v>94.801387014055265</v>
      </c>
    </row>
    <row r="66" spans="1:8" ht="26.25" customHeight="1" x14ac:dyDescent="0.4">
      <c r="A66" s="29" t="s">
        <v>81</v>
      </c>
      <c r="B66" s="30">
        <v>1</v>
      </c>
      <c r="C66" s="446"/>
      <c r="D66" s="449"/>
      <c r="E66" s="88">
        <v>3</v>
      </c>
      <c r="F66" s="226">
        <v>1147536</v>
      </c>
      <c r="G66" s="151">
        <f>IF(ISBLANK(F66),"-",(F66/$D$50*$D$47*$B$68)*($B$57/$D$64))</f>
        <v>190.40235587387062</v>
      </c>
      <c r="H66" s="169">
        <f t="shared" si="0"/>
        <v>95.201177936935309</v>
      </c>
    </row>
    <row r="67" spans="1:8" ht="27" customHeight="1" x14ac:dyDescent="0.4">
      <c r="A67" s="29" t="s">
        <v>82</v>
      </c>
      <c r="B67" s="30">
        <v>1</v>
      </c>
      <c r="C67" s="455"/>
      <c r="D67" s="450"/>
      <c r="E67" s="89">
        <v>4</v>
      </c>
      <c r="F67" s="276"/>
      <c r="G67" s="167" t="str">
        <f>IF(ISBLANK(F67),"-",(F67/$D$50*$D$47*$B$68)*($B$57/$D$64))</f>
        <v>-</v>
      </c>
      <c r="H67" s="170" t="str">
        <f t="shared" si="0"/>
        <v>-</v>
      </c>
    </row>
    <row r="68" spans="1:8" ht="26.25" customHeight="1" x14ac:dyDescent="0.4">
      <c r="A68" s="29" t="s">
        <v>83</v>
      </c>
      <c r="B68" s="90">
        <f>(B67/B66)*(B65/B64)*(B63/B62)*(B61/B60)*B59</f>
        <v>8000</v>
      </c>
      <c r="C68" s="445" t="s">
        <v>84</v>
      </c>
      <c r="D68" s="448">
        <v>1262.3399999999999</v>
      </c>
      <c r="E68" s="87">
        <v>1</v>
      </c>
      <c r="F68" s="272">
        <v>1200472</v>
      </c>
      <c r="G68" s="150">
        <f>IF(ISBLANK(F68),"-",(F68/$D$50*$D$47*$B$68)*($B$57/$D$68))</f>
        <v>196.56947228058877</v>
      </c>
      <c r="H68" s="169">
        <f t="shared" si="0"/>
        <v>98.284736140294385</v>
      </c>
    </row>
    <row r="69" spans="1:8" ht="27" customHeight="1" x14ac:dyDescent="0.4">
      <c r="A69" s="77" t="s">
        <v>85</v>
      </c>
      <c r="B69" s="91">
        <f>(D47*B68)/B56*B57</f>
        <v>1248.3549999999996</v>
      </c>
      <c r="C69" s="446"/>
      <c r="D69" s="449"/>
      <c r="E69" s="88">
        <v>2</v>
      </c>
      <c r="F69" s="226">
        <v>1190759</v>
      </c>
      <c r="G69" s="151">
        <f>IF(ISBLANK(F69),"-",(F69/$D$50*$D$47*$B$68)*($B$57/$D$68))</f>
        <v>194.97903178363308</v>
      </c>
      <c r="H69" s="169">
        <f t="shared" si="0"/>
        <v>97.489515891816538</v>
      </c>
    </row>
    <row r="70" spans="1:8" ht="26.25" customHeight="1" x14ac:dyDescent="0.4">
      <c r="A70" s="451" t="s">
        <v>58</v>
      </c>
      <c r="B70" s="452"/>
      <c r="C70" s="446"/>
      <c r="D70" s="449"/>
      <c r="E70" s="88">
        <v>3</v>
      </c>
      <c r="F70" s="226">
        <v>1185665</v>
      </c>
      <c r="G70" s="151">
        <f>IF(ISBLANK(F70),"-",(F70/$D$50*$D$47*$B$68)*($B$57/$D$68))</f>
        <v>194.1449224568039</v>
      </c>
      <c r="H70" s="169">
        <f t="shared" si="0"/>
        <v>97.072461228401949</v>
      </c>
    </row>
    <row r="71" spans="1:8" ht="27" customHeight="1" x14ac:dyDescent="0.4">
      <c r="A71" s="453"/>
      <c r="B71" s="454"/>
      <c r="C71" s="447"/>
      <c r="D71" s="450"/>
      <c r="E71" s="89">
        <v>4</v>
      </c>
      <c r="F71" s="276"/>
      <c r="G71" s="167" t="str">
        <f>IF(ISBLANK(F71),"-",(F71/$D$50*$D$47*$B$68)*($B$57/$D$68))</f>
        <v>-</v>
      </c>
      <c r="H71" s="170" t="str">
        <f t="shared" si="0"/>
        <v>-</v>
      </c>
    </row>
    <row r="72" spans="1:8" ht="26.25" customHeight="1" x14ac:dyDescent="0.4">
      <c r="A72" s="92"/>
      <c r="B72" s="92"/>
      <c r="C72" s="92"/>
      <c r="D72" s="92"/>
      <c r="E72" s="92"/>
      <c r="F72" s="94" t="s">
        <v>51</v>
      </c>
      <c r="G72" s="156">
        <f>AVERAGE(G60:G71)</f>
        <v>193.13971128460139</v>
      </c>
      <c r="H72" s="171">
        <f>AVERAGE(H60:H71)</f>
        <v>96.569855642300695</v>
      </c>
    </row>
    <row r="73" spans="1:8" ht="26.25" customHeight="1" x14ac:dyDescent="0.4">
      <c r="C73" s="92"/>
      <c r="D73" s="92"/>
      <c r="E73" s="92"/>
      <c r="F73" s="95" t="s">
        <v>64</v>
      </c>
      <c r="G73" s="155">
        <f>STDEV(G60:G71)/G72</f>
        <v>1.5567244077376391E-2</v>
      </c>
      <c r="H73" s="155">
        <f>STDEV(H60:H71)/H72</f>
        <v>1.5567244077376391E-2</v>
      </c>
    </row>
    <row r="74" spans="1:8" ht="27" customHeight="1" x14ac:dyDescent="0.4">
      <c r="A74" s="92"/>
      <c r="B74" s="92"/>
      <c r="C74" s="93"/>
      <c r="D74" s="93"/>
      <c r="E74" s="96"/>
      <c r="F74" s="97" t="s">
        <v>5</v>
      </c>
      <c r="G74" s="98">
        <f>COUNT(G60:G71)</f>
        <v>5</v>
      </c>
      <c r="H74" s="98">
        <f>COUNT(H60:H71)</f>
        <v>5</v>
      </c>
    </row>
    <row r="76" spans="1:8" ht="26.25" customHeight="1" x14ac:dyDescent="0.4">
      <c r="A76" s="13" t="s">
        <v>86</v>
      </c>
      <c r="B76" s="99" t="s">
        <v>87</v>
      </c>
      <c r="C76" s="432" t="str">
        <f>B26</f>
        <v>Lopinavir</v>
      </c>
      <c r="D76" s="432"/>
      <c r="E76" s="100" t="s">
        <v>88</v>
      </c>
      <c r="F76" s="100"/>
      <c r="G76" s="101">
        <f>H72</f>
        <v>96.569855642300695</v>
      </c>
      <c r="H76" s="102"/>
    </row>
    <row r="77" spans="1:8" ht="18.75" x14ac:dyDescent="0.3">
      <c r="A77" s="12" t="s">
        <v>89</v>
      </c>
      <c r="B77" s="12" t="s">
        <v>90</v>
      </c>
    </row>
    <row r="78" spans="1:8" ht="18.75" x14ac:dyDescent="0.3">
      <c r="A78" s="12"/>
      <c r="B78" s="12"/>
    </row>
    <row r="79" spans="1:8" ht="26.25" customHeight="1" x14ac:dyDescent="0.4">
      <c r="A79" s="13" t="s">
        <v>1</v>
      </c>
      <c r="B79" s="466" t="str">
        <f>B26</f>
        <v>Lopinavir</v>
      </c>
      <c r="C79" s="466"/>
    </row>
    <row r="80" spans="1:8" ht="26.25" customHeight="1" x14ac:dyDescent="0.4">
      <c r="A80" s="14" t="s">
        <v>28</v>
      </c>
      <c r="B80" s="466" t="str">
        <f>B27</f>
        <v>L20 2</v>
      </c>
      <c r="C80" s="466"/>
    </row>
    <row r="81" spans="1:12" ht="27" customHeight="1" x14ac:dyDescent="0.4">
      <c r="A81" s="14" t="s">
        <v>3</v>
      </c>
      <c r="B81" s="103">
        <f>B28</f>
        <v>99.8</v>
      </c>
    </row>
    <row r="82" spans="1:12" s="2" customFormat="1" ht="27" customHeight="1" x14ac:dyDescent="0.4">
      <c r="A82" s="14" t="s">
        <v>29</v>
      </c>
      <c r="B82" s="16">
        <v>0</v>
      </c>
      <c r="C82" s="434" t="s">
        <v>30</v>
      </c>
      <c r="D82" s="435"/>
      <c r="E82" s="435"/>
      <c r="F82" s="435"/>
      <c r="G82" s="436"/>
      <c r="I82" s="17"/>
      <c r="J82" s="17"/>
      <c r="K82" s="17"/>
      <c r="L82" s="17"/>
    </row>
    <row r="83" spans="1:12" s="2" customFormat="1" ht="19.5" customHeight="1" x14ac:dyDescent="0.3">
      <c r="A83" s="14" t="s">
        <v>31</v>
      </c>
      <c r="B83" s="18">
        <f>B81-B82</f>
        <v>99.8</v>
      </c>
      <c r="C83" s="19"/>
      <c r="D83" s="19"/>
      <c r="E83" s="19"/>
      <c r="F83" s="19"/>
      <c r="G83" s="20"/>
      <c r="I83" s="17"/>
      <c r="J83" s="17"/>
      <c r="K83" s="17"/>
      <c r="L83" s="17"/>
    </row>
    <row r="84" spans="1:12" s="2" customFormat="1" ht="27" customHeight="1" x14ac:dyDescent="0.4">
      <c r="A84" s="14" t="s">
        <v>32</v>
      </c>
      <c r="B84" s="21">
        <v>1</v>
      </c>
      <c r="C84" s="437" t="s">
        <v>91</v>
      </c>
      <c r="D84" s="438"/>
      <c r="E84" s="438"/>
      <c r="F84" s="438"/>
      <c r="G84" s="438"/>
      <c r="H84" s="439"/>
      <c r="I84" s="17"/>
      <c r="J84" s="17"/>
      <c r="K84" s="17"/>
      <c r="L84" s="17"/>
    </row>
    <row r="85" spans="1:12" s="2" customFormat="1" ht="27" customHeight="1" x14ac:dyDescent="0.4">
      <c r="A85" s="14" t="s">
        <v>34</v>
      </c>
      <c r="B85" s="21">
        <v>1</v>
      </c>
      <c r="C85" s="437" t="s">
        <v>92</v>
      </c>
      <c r="D85" s="438"/>
      <c r="E85" s="438"/>
      <c r="F85" s="438"/>
      <c r="G85" s="438"/>
      <c r="H85" s="439"/>
      <c r="I85" s="17"/>
      <c r="J85" s="17"/>
      <c r="K85" s="17"/>
      <c r="L85" s="17"/>
    </row>
    <row r="86" spans="1:12" s="2" customFormat="1" ht="18.75" x14ac:dyDescent="0.3">
      <c r="A86" s="14"/>
      <c r="B86" s="24"/>
      <c r="C86" s="25"/>
      <c r="D86" s="25"/>
      <c r="E86" s="25"/>
      <c r="F86" s="25"/>
      <c r="G86" s="25"/>
      <c r="H86" s="25"/>
      <c r="I86" s="17"/>
      <c r="J86" s="17"/>
      <c r="K86" s="17"/>
      <c r="L86" s="17"/>
    </row>
    <row r="87" spans="1:12" s="2" customFormat="1" ht="18.75" x14ac:dyDescent="0.3">
      <c r="A87" s="14" t="s">
        <v>36</v>
      </c>
      <c r="B87" s="26">
        <f>B84/B85</f>
        <v>1</v>
      </c>
      <c r="C87" s="4" t="s">
        <v>37</v>
      </c>
      <c r="D87" s="4"/>
      <c r="E87" s="4"/>
      <c r="F87" s="4"/>
      <c r="G87" s="4"/>
      <c r="I87" s="17"/>
      <c r="J87" s="17"/>
      <c r="K87" s="17"/>
      <c r="L87" s="17"/>
    </row>
    <row r="88" spans="1:12" ht="19.5" customHeight="1" x14ac:dyDescent="0.3">
      <c r="A88" s="12"/>
      <c r="B88" s="12"/>
    </row>
    <row r="89" spans="1:12" ht="27" customHeight="1" x14ac:dyDescent="0.4">
      <c r="A89" s="27" t="s">
        <v>38</v>
      </c>
      <c r="B89" s="28">
        <v>10</v>
      </c>
      <c r="D89" s="104" t="s">
        <v>39</v>
      </c>
      <c r="E89" s="105"/>
      <c r="F89" s="440" t="s">
        <v>40</v>
      </c>
      <c r="G89" s="441"/>
    </row>
    <row r="90" spans="1:12" ht="27" customHeight="1" x14ac:dyDescent="0.4">
      <c r="A90" s="29" t="s">
        <v>41</v>
      </c>
      <c r="B90" s="30">
        <v>4</v>
      </c>
      <c r="C90" s="106" t="s">
        <v>42</v>
      </c>
      <c r="D90" s="32" t="s">
        <v>43</v>
      </c>
      <c r="E90" s="33" t="s">
        <v>44</v>
      </c>
      <c r="F90" s="32" t="s">
        <v>43</v>
      </c>
      <c r="G90" s="107" t="s">
        <v>44</v>
      </c>
      <c r="I90" s="35" t="s">
        <v>45</v>
      </c>
    </row>
    <row r="91" spans="1:12" ht="26.25" customHeight="1" x14ac:dyDescent="0.4">
      <c r="A91" s="29" t="s">
        <v>46</v>
      </c>
      <c r="B91" s="30">
        <v>25</v>
      </c>
      <c r="C91" s="108">
        <v>1</v>
      </c>
      <c r="D91" s="37">
        <v>2192211</v>
      </c>
      <c r="E91" s="38">
        <f>IF(ISBLANK(D91),"-",$D$101/$D$98*D91)</f>
        <v>1805230.2830513096</v>
      </c>
      <c r="F91" s="37">
        <v>2614620</v>
      </c>
      <c r="G91" s="39">
        <f>IF(ISBLANK(F91),"-",$D$101/$F$98*F91)</f>
        <v>1822993.0134149394</v>
      </c>
      <c r="I91" s="40"/>
    </row>
    <row r="92" spans="1:12" ht="26.25" customHeight="1" x14ac:dyDescent="0.4">
      <c r="A92" s="29" t="s">
        <v>47</v>
      </c>
      <c r="B92" s="30">
        <v>1</v>
      </c>
      <c r="C92" s="93">
        <v>2</v>
      </c>
      <c r="D92" s="42">
        <v>2209308</v>
      </c>
      <c r="E92" s="43">
        <f>IF(ISBLANK(D92),"-",$D$101/$D$98*D92)</f>
        <v>1819309.2298996416</v>
      </c>
      <c r="F92" s="42">
        <v>2622611</v>
      </c>
      <c r="G92" s="44">
        <f>IF(ISBLANK(F92),"-",$D$101/$F$98*F92)</f>
        <v>1828564.5829624066</v>
      </c>
      <c r="I92" s="442">
        <f>ABS((F96/D96*D95)-F95)/D95</f>
        <v>1.0653152941919722E-2</v>
      </c>
    </row>
    <row r="93" spans="1:12" ht="26.25" customHeight="1" x14ac:dyDescent="0.4">
      <c r="A93" s="29" t="s">
        <v>48</v>
      </c>
      <c r="B93" s="30">
        <v>1</v>
      </c>
      <c r="C93" s="93">
        <v>3</v>
      </c>
      <c r="D93" s="42">
        <v>2192757</v>
      </c>
      <c r="E93" s="43">
        <f>IF(ISBLANK(D93),"-",$D$101/$D$98*D93)</f>
        <v>1805679.9002343938</v>
      </c>
      <c r="F93" s="42">
        <v>2621288</v>
      </c>
      <c r="G93" s="44">
        <f>IF(ISBLANK(F93),"-",$D$101/$F$98*F93)</f>
        <v>1827642.1469079331</v>
      </c>
      <c r="I93" s="442"/>
    </row>
    <row r="94" spans="1:12" ht="27" customHeight="1" x14ac:dyDescent="0.4">
      <c r="A94" s="29" t="s">
        <v>49</v>
      </c>
      <c r="B94" s="30">
        <v>1</v>
      </c>
      <c r="C94" s="109">
        <v>4</v>
      </c>
      <c r="D94" s="47"/>
      <c r="E94" s="48" t="str">
        <f>IF(ISBLANK(D94),"-",$D$101/$D$98*D94)</f>
        <v>-</v>
      </c>
      <c r="F94" s="110"/>
      <c r="G94" s="49" t="str">
        <f>IF(ISBLANK(F94),"-",$D$101/$F$98*F94)</f>
        <v>-</v>
      </c>
      <c r="I94" s="50"/>
    </row>
    <row r="95" spans="1:12" ht="27" customHeight="1" x14ac:dyDescent="0.4">
      <c r="A95" s="29" t="s">
        <v>50</v>
      </c>
      <c r="B95" s="30">
        <v>1</v>
      </c>
      <c r="C95" s="111" t="s">
        <v>51</v>
      </c>
      <c r="D95" s="112">
        <f>AVERAGE(D91:D94)</f>
        <v>2198092</v>
      </c>
      <c r="E95" s="53">
        <f>AVERAGE(E91:E94)</f>
        <v>1810073.1377284483</v>
      </c>
      <c r="F95" s="113">
        <f>AVERAGE(F91:F94)</f>
        <v>2619506.3333333335</v>
      </c>
      <c r="G95" s="114">
        <f>AVERAGE(G91:G94)</f>
        <v>1826399.9144284262</v>
      </c>
    </row>
    <row r="96" spans="1:12" ht="26.25" customHeight="1" x14ac:dyDescent="0.4">
      <c r="A96" s="29" t="s">
        <v>52</v>
      </c>
      <c r="B96" s="15">
        <v>1</v>
      </c>
      <c r="C96" s="115" t="s">
        <v>93</v>
      </c>
      <c r="D96" s="116">
        <f>D43</f>
        <v>8.4499999999999993</v>
      </c>
      <c r="E96" s="45"/>
      <c r="F96" s="57">
        <f>F43</f>
        <v>9.98</v>
      </c>
    </row>
    <row r="97" spans="1:10" ht="26.25" customHeight="1" x14ac:dyDescent="0.4">
      <c r="A97" s="29" t="s">
        <v>54</v>
      </c>
      <c r="B97" s="15">
        <v>1</v>
      </c>
      <c r="C97" s="117" t="s">
        <v>94</v>
      </c>
      <c r="D97" s="118">
        <f>D96*$B$87</f>
        <v>8.4499999999999993</v>
      </c>
      <c r="E97" s="60"/>
      <c r="F97" s="59">
        <f>F96*$B$87</f>
        <v>9.98</v>
      </c>
    </row>
    <row r="98" spans="1:10" ht="19.5" customHeight="1" x14ac:dyDescent="0.3">
      <c r="A98" s="29" t="s">
        <v>56</v>
      </c>
      <c r="B98" s="119">
        <f>(B97/B96)*(B95/B94)*(B93/B92)*(B91/B90)*B89</f>
        <v>62.5</v>
      </c>
      <c r="C98" s="117" t="s">
        <v>95</v>
      </c>
      <c r="D98" s="120">
        <f>D97*$B$83/100</f>
        <v>8.4330999999999996</v>
      </c>
      <c r="E98" s="63"/>
      <c r="F98" s="62">
        <f>F97*$B$83/100</f>
        <v>9.9600399999999993</v>
      </c>
    </row>
    <row r="99" spans="1:10" ht="19.5" customHeight="1" x14ac:dyDescent="0.3">
      <c r="A99" s="428" t="s">
        <v>58</v>
      </c>
      <c r="B99" s="443"/>
      <c r="C99" s="117" t="s">
        <v>96</v>
      </c>
      <c r="D99" s="121">
        <f>D98/$B$98</f>
        <v>0.13492959999999998</v>
      </c>
      <c r="E99" s="63"/>
      <c r="F99" s="66">
        <f>F98/$B$98</f>
        <v>0.15936064</v>
      </c>
      <c r="G99" s="122"/>
      <c r="H99" s="55"/>
    </row>
    <row r="100" spans="1:10" ht="19.5" customHeight="1" x14ac:dyDescent="0.3">
      <c r="A100" s="430"/>
      <c r="B100" s="444"/>
      <c r="C100" s="117" t="s">
        <v>60</v>
      </c>
      <c r="D100" s="123">
        <f>$B$56/$B$116</f>
        <v>0.1111111111111111</v>
      </c>
      <c r="F100" s="71"/>
      <c r="G100" s="124"/>
      <c r="H100" s="55"/>
    </row>
    <row r="101" spans="1:10" ht="18.75" x14ac:dyDescent="0.3">
      <c r="C101" s="117" t="s">
        <v>61</v>
      </c>
      <c r="D101" s="118">
        <f>D100*$B$98</f>
        <v>6.9444444444444438</v>
      </c>
      <c r="F101" s="71"/>
      <c r="G101" s="122"/>
      <c r="H101" s="55"/>
    </row>
    <row r="102" spans="1:10" ht="19.5" customHeight="1" x14ac:dyDescent="0.3">
      <c r="C102" s="125" t="s">
        <v>62</v>
      </c>
      <c r="D102" s="126">
        <f>D101/B34</f>
        <v>6.9444444444444438</v>
      </c>
      <c r="F102" s="75"/>
      <c r="G102" s="122"/>
      <c r="H102" s="55"/>
      <c r="J102" s="127"/>
    </row>
    <row r="103" spans="1:10" ht="18.75" x14ac:dyDescent="0.3">
      <c r="C103" s="128" t="s">
        <v>97</v>
      </c>
      <c r="D103" s="129">
        <f>AVERAGE(E91:E94,G91:G94)</f>
        <v>1818236.5260784375</v>
      </c>
      <c r="F103" s="75"/>
      <c r="G103" s="130"/>
      <c r="H103" s="55"/>
      <c r="J103" s="131"/>
    </row>
    <row r="104" spans="1:10" ht="18.75" x14ac:dyDescent="0.3">
      <c r="C104" s="95" t="s">
        <v>64</v>
      </c>
      <c r="D104" s="132">
        <f>STDEV(E91:E94,G91:G94)/D103</f>
        <v>5.7458955511000918E-3</v>
      </c>
      <c r="F104" s="75"/>
      <c r="G104" s="122"/>
      <c r="H104" s="55"/>
      <c r="J104" s="131"/>
    </row>
    <row r="105" spans="1:10" ht="19.5" customHeight="1" x14ac:dyDescent="0.3">
      <c r="C105" s="97" t="s">
        <v>5</v>
      </c>
      <c r="D105" s="133">
        <f>COUNT(E91:E94,G91:G94)</f>
        <v>6</v>
      </c>
      <c r="F105" s="75"/>
      <c r="G105" s="122"/>
      <c r="H105" s="55"/>
      <c r="J105" s="131"/>
    </row>
    <row r="106" spans="1:10" ht="19.5" customHeight="1" x14ac:dyDescent="0.3">
      <c r="A106" s="79"/>
      <c r="B106" s="79"/>
      <c r="C106" s="79"/>
      <c r="D106" s="79"/>
      <c r="E106" s="79"/>
    </row>
    <row r="107" spans="1:10" ht="27" customHeight="1" x14ac:dyDescent="0.4">
      <c r="A107" s="27" t="s">
        <v>98</v>
      </c>
      <c r="B107" s="28">
        <v>900</v>
      </c>
      <c r="C107" s="172" t="s">
        <v>99</v>
      </c>
      <c r="D107" s="172" t="s">
        <v>43</v>
      </c>
      <c r="E107" s="172" t="s">
        <v>100</v>
      </c>
      <c r="F107" s="134" t="s">
        <v>101</v>
      </c>
    </row>
    <row r="108" spans="1:10" ht="26.25" customHeight="1" x14ac:dyDescent="0.4">
      <c r="A108" s="29" t="s">
        <v>102</v>
      </c>
      <c r="B108" s="30">
        <v>5</v>
      </c>
      <c r="C108" s="177">
        <v>1</v>
      </c>
      <c r="D108" s="178">
        <v>1801164</v>
      </c>
      <c r="E108" s="152">
        <f t="shared" ref="E108:E113" si="1">IF(ISBLANK(D108),"-",D108/$D$103*$D$100*$B$116)</f>
        <v>198.12207863679217</v>
      </c>
      <c r="F108" s="179">
        <f t="shared" ref="F108:F113" si="2">IF(ISBLANK(D108), "-", (E108/$B$56)*100)</f>
        <v>99.061039318396084</v>
      </c>
    </row>
    <row r="109" spans="1:10" ht="26.25" customHeight="1" x14ac:dyDescent="0.4">
      <c r="A109" s="29" t="s">
        <v>75</v>
      </c>
      <c r="B109" s="30">
        <v>10</v>
      </c>
      <c r="C109" s="173">
        <v>2</v>
      </c>
      <c r="D109" s="175">
        <v>1815311</v>
      </c>
      <c r="E109" s="153">
        <f t="shared" si="1"/>
        <v>199.6782018140679</v>
      </c>
      <c r="F109" s="180">
        <f t="shared" si="2"/>
        <v>99.839100907033952</v>
      </c>
    </row>
    <row r="110" spans="1:10" ht="26.25" customHeight="1" x14ac:dyDescent="0.4">
      <c r="A110" s="29" t="s">
        <v>76</v>
      </c>
      <c r="B110" s="30">
        <v>1</v>
      </c>
      <c r="C110" s="173">
        <v>3</v>
      </c>
      <c r="D110" s="175">
        <v>1797607</v>
      </c>
      <c r="E110" s="153">
        <f t="shared" si="1"/>
        <v>197.73082040949521</v>
      </c>
      <c r="F110" s="180">
        <f t="shared" si="2"/>
        <v>98.865410204747604</v>
      </c>
    </row>
    <row r="111" spans="1:10" ht="26.25" customHeight="1" x14ac:dyDescent="0.4">
      <c r="A111" s="29" t="s">
        <v>77</v>
      </c>
      <c r="B111" s="30">
        <v>1</v>
      </c>
      <c r="C111" s="173">
        <v>4</v>
      </c>
      <c r="D111" s="175">
        <v>1789099</v>
      </c>
      <c r="E111" s="153">
        <f t="shared" si="1"/>
        <v>196.79496856866237</v>
      </c>
      <c r="F111" s="180">
        <f t="shared" si="2"/>
        <v>98.397484284331185</v>
      </c>
    </row>
    <row r="112" spans="1:10" ht="26.25" customHeight="1" x14ac:dyDescent="0.4">
      <c r="A112" s="29" t="s">
        <v>78</v>
      </c>
      <c r="B112" s="30">
        <v>1</v>
      </c>
      <c r="C112" s="173">
        <v>5</v>
      </c>
      <c r="D112" s="175">
        <v>1783295</v>
      </c>
      <c r="E112" s="153">
        <f t="shared" si="1"/>
        <v>196.15654777832461</v>
      </c>
      <c r="F112" s="180">
        <f t="shared" si="2"/>
        <v>98.078273889162304</v>
      </c>
    </row>
    <row r="113" spans="1:10" ht="27" customHeight="1" x14ac:dyDescent="0.4">
      <c r="A113" s="29" t="s">
        <v>80</v>
      </c>
      <c r="B113" s="30">
        <v>1</v>
      </c>
      <c r="C113" s="174">
        <v>6</v>
      </c>
      <c r="D113" s="176">
        <v>1780474</v>
      </c>
      <c r="E113" s="154">
        <f t="shared" si="1"/>
        <v>195.84624711506774</v>
      </c>
      <c r="F113" s="181">
        <f t="shared" si="2"/>
        <v>97.92312355753387</v>
      </c>
    </row>
    <row r="114" spans="1:10" ht="27" customHeight="1" x14ac:dyDescent="0.4">
      <c r="A114" s="29" t="s">
        <v>81</v>
      </c>
      <c r="B114" s="30">
        <v>1</v>
      </c>
      <c r="C114" s="135"/>
      <c r="D114" s="93"/>
      <c r="E114" s="3"/>
      <c r="F114" s="182"/>
    </row>
    <row r="115" spans="1:10" ht="26.25" customHeight="1" x14ac:dyDescent="0.4">
      <c r="A115" s="29" t="s">
        <v>82</v>
      </c>
      <c r="B115" s="30">
        <v>1</v>
      </c>
      <c r="C115" s="135"/>
      <c r="D115" s="159" t="s">
        <v>51</v>
      </c>
      <c r="E115" s="161">
        <f>AVERAGE(E108:E113)</f>
        <v>197.388144053735</v>
      </c>
      <c r="F115" s="183">
        <f>AVERAGE(F108:F113)</f>
        <v>98.694072026867502</v>
      </c>
    </row>
    <row r="116" spans="1:10" ht="27" customHeight="1" x14ac:dyDescent="0.4">
      <c r="A116" s="29" t="s">
        <v>83</v>
      </c>
      <c r="B116" s="61">
        <f>(B115/B114)*(B113/B112)*(B111/B110)*(B109/B108)*B107</f>
        <v>1800</v>
      </c>
      <c r="C116" s="136"/>
      <c r="D116" s="160" t="s">
        <v>64</v>
      </c>
      <c r="E116" s="158">
        <f>STDEV(E108:E113)/E115</f>
        <v>7.2169528588614286E-3</v>
      </c>
      <c r="F116" s="137">
        <f>STDEV(F108:F113)/F115</f>
        <v>7.2169528588614286E-3</v>
      </c>
      <c r="I116" s="3"/>
    </row>
    <row r="117" spans="1:10" ht="27" customHeight="1" x14ac:dyDescent="0.4">
      <c r="A117" s="428" t="s">
        <v>58</v>
      </c>
      <c r="B117" s="429"/>
      <c r="C117" s="138"/>
      <c r="D117" s="97" t="s">
        <v>5</v>
      </c>
      <c r="E117" s="163">
        <f>COUNT(E108:E113)</f>
        <v>6</v>
      </c>
      <c r="F117" s="164">
        <f>COUNT(F108:F113)</f>
        <v>6</v>
      </c>
      <c r="I117" s="3"/>
      <c r="J117" s="131"/>
    </row>
    <row r="118" spans="1:10" ht="26.25" customHeight="1" x14ac:dyDescent="0.3">
      <c r="A118" s="430"/>
      <c r="B118" s="431"/>
      <c r="C118" s="3"/>
      <c r="D118" s="162"/>
      <c r="E118" s="456" t="s">
        <v>103</v>
      </c>
      <c r="F118" s="457"/>
      <c r="G118" s="3"/>
      <c r="H118" s="3"/>
      <c r="I118" s="3"/>
    </row>
    <row r="119" spans="1:10" ht="25.5" customHeight="1" x14ac:dyDescent="0.4">
      <c r="A119" s="147"/>
      <c r="B119" s="25"/>
      <c r="C119" s="3"/>
      <c r="D119" s="160" t="s">
        <v>104</v>
      </c>
      <c r="E119" s="165">
        <f>MIN(E108:E113)</f>
        <v>195.84624711506774</v>
      </c>
      <c r="F119" s="184">
        <f>MIN(F108:F113)</f>
        <v>97.92312355753387</v>
      </c>
      <c r="G119" s="3"/>
      <c r="H119" s="3"/>
      <c r="I119" s="3"/>
    </row>
    <row r="120" spans="1:10" ht="24" customHeight="1" x14ac:dyDescent="0.4">
      <c r="A120" s="147"/>
      <c r="B120" s="25"/>
      <c r="C120" s="3"/>
      <c r="D120" s="72" t="s">
        <v>105</v>
      </c>
      <c r="E120" s="166">
        <f>MAX(E108:E113)</f>
        <v>199.6782018140679</v>
      </c>
      <c r="F120" s="185">
        <f>MAX(F108:F113)</f>
        <v>99.839100907033952</v>
      </c>
      <c r="G120" s="3"/>
      <c r="H120" s="3"/>
      <c r="I120" s="3"/>
    </row>
    <row r="121" spans="1:10" ht="27" customHeight="1" x14ac:dyDescent="0.3">
      <c r="A121" s="147"/>
      <c r="B121" s="25"/>
      <c r="C121" s="3"/>
      <c r="D121" s="3"/>
      <c r="E121" s="3"/>
      <c r="F121" s="93"/>
      <c r="G121" s="3"/>
      <c r="H121" s="3"/>
      <c r="I121" s="3"/>
    </row>
    <row r="122" spans="1:10" ht="25.5" customHeight="1" x14ac:dyDescent="0.3">
      <c r="A122" s="147"/>
      <c r="B122" s="25"/>
      <c r="C122" s="3"/>
      <c r="D122" s="3"/>
      <c r="E122" s="3"/>
      <c r="F122" s="93"/>
      <c r="G122" s="3"/>
      <c r="H122" s="3"/>
      <c r="I122" s="3"/>
    </row>
    <row r="123" spans="1:10" ht="18.75" x14ac:dyDescent="0.3">
      <c r="A123" s="147"/>
      <c r="B123" s="25"/>
      <c r="C123" s="3"/>
      <c r="D123" s="3"/>
      <c r="E123" s="3"/>
      <c r="F123" s="93"/>
      <c r="G123" s="3"/>
      <c r="H123" s="3"/>
      <c r="I123" s="3"/>
    </row>
    <row r="124" spans="1:10" ht="45.75" customHeight="1" x14ac:dyDescent="0.65">
      <c r="A124" s="13" t="s">
        <v>86</v>
      </c>
      <c r="B124" s="99" t="s">
        <v>106</v>
      </c>
      <c r="C124" s="432" t="str">
        <f>B26</f>
        <v>Lopinavir</v>
      </c>
      <c r="D124" s="432"/>
      <c r="E124" s="100" t="s">
        <v>107</v>
      </c>
      <c r="F124" s="100"/>
      <c r="G124" s="186">
        <f>F115</f>
        <v>98.694072026867502</v>
      </c>
      <c r="H124" s="3"/>
      <c r="I124" s="3"/>
    </row>
    <row r="125" spans="1:10" ht="45.75" customHeight="1" x14ac:dyDescent="0.65">
      <c r="A125" s="13"/>
      <c r="B125" s="99" t="s">
        <v>108</v>
      </c>
      <c r="C125" s="14" t="s">
        <v>109</v>
      </c>
      <c r="D125" s="186">
        <f>MIN(F108:F113)</f>
        <v>97.92312355753387</v>
      </c>
      <c r="E125" s="111" t="s">
        <v>110</v>
      </c>
      <c r="F125" s="186">
        <f>MAX(F108:F113)</f>
        <v>99.839100907033952</v>
      </c>
      <c r="G125" s="101"/>
      <c r="H125" s="3"/>
      <c r="I125" s="3"/>
    </row>
    <row r="126" spans="1:10" ht="19.5" customHeight="1" x14ac:dyDescent="0.3">
      <c r="A126" s="139"/>
      <c r="B126" s="139"/>
      <c r="C126" s="140"/>
      <c r="D126" s="140"/>
      <c r="E126" s="140"/>
      <c r="F126" s="140"/>
      <c r="G126" s="140"/>
      <c r="H126" s="140"/>
    </row>
    <row r="127" spans="1:10" ht="18.75" x14ac:dyDescent="0.3">
      <c r="B127" s="433" t="s">
        <v>6</v>
      </c>
      <c r="C127" s="433"/>
      <c r="E127" s="106" t="s">
        <v>7</v>
      </c>
      <c r="F127" s="141"/>
      <c r="G127" s="433" t="s">
        <v>8</v>
      </c>
      <c r="H127" s="433"/>
    </row>
    <row r="128" spans="1:10" ht="69.95" customHeight="1" x14ac:dyDescent="0.3">
      <c r="A128" s="142" t="s">
        <v>9</v>
      </c>
      <c r="B128" s="143"/>
      <c r="C128" s="143"/>
      <c r="E128" s="143"/>
      <c r="F128" s="3"/>
      <c r="G128" s="144"/>
      <c r="H128" s="144"/>
    </row>
    <row r="129" spans="1:9" ht="69.95" customHeight="1" x14ac:dyDescent="0.3">
      <c r="A129" s="142" t="s">
        <v>10</v>
      </c>
      <c r="B129" s="145"/>
      <c r="C129" s="145"/>
      <c r="E129" s="145"/>
      <c r="F129" s="3"/>
      <c r="G129" s="146"/>
      <c r="H129" s="146"/>
    </row>
    <row r="130" spans="1:9" ht="18.75" x14ac:dyDescent="0.3">
      <c r="A130" s="92"/>
      <c r="B130" s="92"/>
      <c r="C130" s="93"/>
      <c r="D130" s="93"/>
      <c r="E130" s="93"/>
      <c r="F130" s="96"/>
      <c r="G130" s="93"/>
      <c r="H130" s="93"/>
      <c r="I130" s="3"/>
    </row>
    <row r="131" spans="1:9" ht="18.75" x14ac:dyDescent="0.3">
      <c r="A131" s="92"/>
      <c r="B131" s="92"/>
      <c r="C131" s="93"/>
      <c r="D131" s="93"/>
      <c r="E131" s="93"/>
      <c r="F131" s="96"/>
      <c r="G131" s="93"/>
      <c r="H131" s="93"/>
      <c r="I131" s="3"/>
    </row>
    <row r="132" spans="1:9" ht="18.75" x14ac:dyDescent="0.3">
      <c r="A132" s="92"/>
      <c r="B132" s="92"/>
      <c r="C132" s="93"/>
      <c r="D132" s="93"/>
      <c r="E132" s="93"/>
      <c r="F132" s="96"/>
      <c r="G132" s="93"/>
      <c r="H132" s="93"/>
      <c r="I132" s="3"/>
    </row>
    <row r="133" spans="1:9" ht="18.75" x14ac:dyDescent="0.3">
      <c r="A133" s="92"/>
      <c r="B133" s="92"/>
      <c r="C133" s="93"/>
      <c r="D133" s="93"/>
      <c r="E133" s="93"/>
      <c r="F133" s="96"/>
      <c r="G133" s="93"/>
      <c r="H133" s="93"/>
      <c r="I133" s="3"/>
    </row>
    <row r="134" spans="1:9" ht="18.75" x14ac:dyDescent="0.3">
      <c r="A134" s="92"/>
      <c r="B134" s="92"/>
      <c r="C134" s="93"/>
      <c r="D134" s="93"/>
      <c r="E134" s="93"/>
      <c r="F134" s="96"/>
      <c r="G134" s="93"/>
      <c r="H134" s="93"/>
      <c r="I134" s="3"/>
    </row>
    <row r="135" spans="1:9" ht="18.75" x14ac:dyDescent="0.3">
      <c r="A135" s="92"/>
      <c r="B135" s="92"/>
      <c r="C135" s="93"/>
      <c r="D135" s="93"/>
      <c r="E135" s="93"/>
      <c r="F135" s="96"/>
      <c r="G135" s="93"/>
      <c r="H135" s="93"/>
      <c r="I135" s="3"/>
    </row>
    <row r="136" spans="1:9" ht="18.75" x14ac:dyDescent="0.3">
      <c r="A136" s="92"/>
      <c r="B136" s="92"/>
      <c r="C136" s="93"/>
      <c r="D136" s="93"/>
      <c r="E136" s="93"/>
      <c r="F136" s="96"/>
      <c r="G136" s="93"/>
      <c r="H136" s="93"/>
      <c r="I136" s="3"/>
    </row>
    <row r="137" spans="1:9" ht="18.75" x14ac:dyDescent="0.3">
      <c r="A137" s="92"/>
      <c r="B137" s="92"/>
      <c r="C137" s="93"/>
      <c r="D137" s="93"/>
      <c r="E137" s="93"/>
      <c r="F137" s="96"/>
      <c r="G137" s="93"/>
      <c r="H137" s="93"/>
      <c r="I137" s="3"/>
    </row>
    <row r="138" spans="1:9" ht="18.75" x14ac:dyDescent="0.3">
      <c r="A138" s="92"/>
      <c r="B138" s="92"/>
      <c r="C138" s="93"/>
      <c r="D138" s="93"/>
      <c r="E138" s="93"/>
      <c r="F138" s="96"/>
      <c r="G138" s="93"/>
      <c r="H138" s="93"/>
      <c r="I138" s="3"/>
    </row>
    <row r="250" spans="1:1" x14ac:dyDescent="0.25">
      <c r="A250" s="1">
        <v>0</v>
      </c>
    </row>
  </sheetData>
  <sheetProtection password="F258" sheet="1" objects="1" scenarios="1" formatCells="0" formatColumns="0"/>
  <mergeCells count="37">
    <mergeCell ref="E118:F118"/>
    <mergeCell ref="B26:C26"/>
    <mergeCell ref="A16:H16"/>
    <mergeCell ref="A17:H17"/>
    <mergeCell ref="B18:C18"/>
    <mergeCell ref="B20:C20"/>
    <mergeCell ref="B21:H21"/>
    <mergeCell ref="B27:C27"/>
    <mergeCell ref="C29:G29"/>
    <mergeCell ref="C31:H31"/>
    <mergeCell ref="C32:H32"/>
    <mergeCell ref="D36:E36"/>
    <mergeCell ref="F36:G36"/>
    <mergeCell ref="B79:C79"/>
    <mergeCell ref="B80:C80"/>
    <mergeCell ref="I39:I40"/>
    <mergeCell ref="A46:B47"/>
    <mergeCell ref="C60:C63"/>
    <mergeCell ref="D60:D63"/>
    <mergeCell ref="C64:C67"/>
    <mergeCell ref="D64:D67"/>
    <mergeCell ref="A1:I7"/>
    <mergeCell ref="A8:I14"/>
    <mergeCell ref="A117:B118"/>
    <mergeCell ref="C124:D124"/>
    <mergeCell ref="B127:C127"/>
    <mergeCell ref="G127:H127"/>
    <mergeCell ref="C82:G82"/>
    <mergeCell ref="C84:H84"/>
    <mergeCell ref="C85:H85"/>
    <mergeCell ref="F89:G89"/>
    <mergeCell ref="I92:I93"/>
    <mergeCell ref="A99:B100"/>
    <mergeCell ref="C68:C71"/>
    <mergeCell ref="D68:D71"/>
    <mergeCell ref="A70:B71"/>
    <mergeCell ref="C76:D76"/>
  </mergeCells>
  <conditionalFormatting sqref="E51">
    <cfRule type="cellIs" dxfId="17" priority="1" operator="greaterThan">
      <formula>0.02</formula>
    </cfRule>
  </conditionalFormatting>
  <conditionalFormatting sqref="D51">
    <cfRule type="cellIs" dxfId="16" priority="2" operator="greaterThan">
      <formula>0.02</formula>
    </cfRule>
  </conditionalFormatting>
  <conditionalFormatting sqref="G73">
    <cfRule type="cellIs" dxfId="15" priority="3" operator="greaterThan">
      <formula>0.02</formula>
    </cfRule>
  </conditionalFormatting>
  <conditionalFormatting sqref="H73">
    <cfRule type="cellIs" dxfId="14" priority="4" operator="greaterThan">
      <formula>0.02</formula>
    </cfRule>
  </conditionalFormatting>
  <conditionalFormatting sqref="D104">
    <cfRule type="cellIs" dxfId="13" priority="5" operator="greaterThan">
      <formula>0.02</formula>
    </cfRule>
  </conditionalFormatting>
  <conditionalFormatting sqref="I39">
    <cfRule type="cellIs" dxfId="12" priority="6" operator="lessThanOrEqual">
      <formula>0.02</formula>
    </cfRule>
  </conditionalFormatting>
  <conditionalFormatting sqref="I39">
    <cfRule type="cellIs" dxfId="11" priority="7" operator="greaterThan">
      <formula>0.02</formula>
    </cfRule>
  </conditionalFormatting>
  <conditionalFormatting sqref="I92">
    <cfRule type="cellIs" dxfId="10" priority="8" operator="lessThanOrEqual">
      <formula>0.02</formula>
    </cfRule>
  </conditionalFormatting>
  <conditionalFormatting sqref="I92">
    <cfRule type="cellIs" dxfId="9" priority="9" operator="greaterThan">
      <formula>0.02</formula>
    </cfRule>
  </conditionalFormatting>
  <pageMargins left="0.7" right="0.7" top="0.75" bottom="0.75" header="0.3" footer="0.3"/>
  <pageSetup scale="14" orientation="portrait" r:id="rId1"/>
  <headerFooter>
    <oddHeader>&amp;LVer 4</oddHeader>
    <oddFooter>&amp;LNQCL/ADDO/014&amp;CPage &amp;P of &amp;N&amp;R&amp;D &amp;T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tabSelected="1" view="pageLayout" topLeftCell="B83" zoomScale="55" zoomScaleNormal="40" zoomScalePageLayoutView="55" workbookViewId="0">
      <selection activeCell="D44" sqref="D44"/>
    </sheetView>
  </sheetViews>
  <sheetFormatPr defaultColWidth="9.140625" defaultRowHeight="13.5" x14ac:dyDescent="0.25"/>
  <cols>
    <col min="1" max="1" width="55.42578125" style="1" customWidth="1"/>
    <col min="2" max="2" width="33.7109375" style="1" customWidth="1"/>
    <col min="3" max="3" width="42.28515625" style="1" customWidth="1"/>
    <col min="4" max="4" width="30.5703125" style="1" customWidth="1"/>
    <col min="5" max="5" width="39.85546875" style="1" customWidth="1"/>
    <col min="6" max="6" width="30.7109375" style="1" customWidth="1"/>
    <col min="7" max="7" width="39.85546875" style="1" customWidth="1"/>
    <col min="8" max="8" width="30" style="1" customWidth="1"/>
    <col min="9" max="9" width="30.28515625" style="1" hidden="1" customWidth="1"/>
    <col min="10" max="10" width="30.42578125" style="1" customWidth="1"/>
    <col min="11" max="11" width="21.28515625" style="1" customWidth="1"/>
    <col min="12" max="12" width="9.140625" style="1"/>
  </cols>
  <sheetData>
    <row r="1" spans="1:9" ht="18.75" customHeight="1" x14ac:dyDescent="0.25">
      <c r="A1" s="426" t="s">
        <v>25</v>
      </c>
      <c r="B1" s="426"/>
      <c r="C1" s="426"/>
      <c r="D1" s="426"/>
      <c r="E1" s="426"/>
      <c r="F1" s="426"/>
      <c r="G1" s="426"/>
      <c r="H1" s="426"/>
      <c r="I1" s="426"/>
    </row>
    <row r="2" spans="1:9" ht="18.75" customHeight="1" x14ac:dyDescent="0.25">
      <c r="A2" s="426"/>
      <c r="B2" s="426"/>
      <c r="C2" s="426"/>
      <c r="D2" s="426"/>
      <c r="E2" s="426"/>
      <c r="F2" s="426"/>
      <c r="G2" s="426"/>
      <c r="H2" s="426"/>
      <c r="I2" s="426"/>
    </row>
    <row r="3" spans="1:9" ht="18.75" customHeight="1" x14ac:dyDescent="0.25">
      <c r="A3" s="426"/>
      <c r="B3" s="426"/>
      <c r="C3" s="426"/>
      <c r="D3" s="426"/>
      <c r="E3" s="426"/>
      <c r="F3" s="426"/>
      <c r="G3" s="426"/>
      <c r="H3" s="426"/>
      <c r="I3" s="426"/>
    </row>
    <row r="4" spans="1:9" ht="18.75" customHeight="1" x14ac:dyDescent="0.25">
      <c r="A4" s="426"/>
      <c r="B4" s="426"/>
      <c r="C4" s="426"/>
      <c r="D4" s="426"/>
      <c r="E4" s="426"/>
      <c r="F4" s="426"/>
      <c r="G4" s="426"/>
      <c r="H4" s="426"/>
      <c r="I4" s="426"/>
    </row>
    <row r="5" spans="1:9" ht="18.75" customHeight="1" x14ac:dyDescent="0.25">
      <c r="A5" s="426"/>
      <c r="B5" s="426"/>
      <c r="C5" s="426"/>
      <c r="D5" s="426"/>
      <c r="E5" s="426"/>
      <c r="F5" s="426"/>
      <c r="G5" s="426"/>
      <c r="H5" s="426"/>
      <c r="I5" s="426"/>
    </row>
    <row r="6" spans="1:9" ht="18.75" customHeight="1" x14ac:dyDescent="0.25">
      <c r="A6" s="426"/>
      <c r="B6" s="426"/>
      <c r="C6" s="426"/>
      <c r="D6" s="426"/>
      <c r="E6" s="426"/>
      <c r="F6" s="426"/>
      <c r="G6" s="426"/>
      <c r="H6" s="426"/>
      <c r="I6" s="426"/>
    </row>
    <row r="7" spans="1:9" ht="18.75" customHeight="1" x14ac:dyDescent="0.25">
      <c r="A7" s="426"/>
      <c r="B7" s="426"/>
      <c r="C7" s="426"/>
      <c r="D7" s="426"/>
      <c r="E7" s="426"/>
      <c r="F7" s="426"/>
      <c r="G7" s="426"/>
      <c r="H7" s="426"/>
      <c r="I7" s="426"/>
    </row>
    <row r="8" spans="1:9" x14ac:dyDescent="0.25">
      <c r="A8" s="427" t="s">
        <v>26</v>
      </c>
      <c r="B8" s="427"/>
      <c r="C8" s="427"/>
      <c r="D8" s="427"/>
      <c r="E8" s="427"/>
      <c r="F8" s="427"/>
      <c r="G8" s="427"/>
      <c r="H8" s="427"/>
      <c r="I8" s="427"/>
    </row>
    <row r="9" spans="1:9" x14ac:dyDescent="0.25">
      <c r="A9" s="427"/>
      <c r="B9" s="427"/>
      <c r="C9" s="427"/>
      <c r="D9" s="427"/>
      <c r="E9" s="427"/>
      <c r="F9" s="427"/>
      <c r="G9" s="427"/>
      <c r="H9" s="427"/>
      <c r="I9" s="427"/>
    </row>
    <row r="10" spans="1:9" x14ac:dyDescent="0.25">
      <c r="A10" s="427"/>
      <c r="B10" s="427"/>
      <c r="C10" s="427"/>
      <c r="D10" s="427"/>
      <c r="E10" s="427"/>
      <c r="F10" s="427"/>
      <c r="G10" s="427"/>
      <c r="H10" s="427"/>
      <c r="I10" s="427"/>
    </row>
    <row r="11" spans="1:9" x14ac:dyDescent="0.25">
      <c r="A11" s="427"/>
      <c r="B11" s="427"/>
      <c r="C11" s="427"/>
      <c r="D11" s="427"/>
      <c r="E11" s="427"/>
      <c r="F11" s="427"/>
      <c r="G11" s="427"/>
      <c r="H11" s="427"/>
      <c r="I11" s="427"/>
    </row>
    <row r="12" spans="1:9" x14ac:dyDescent="0.25">
      <c r="A12" s="427"/>
      <c r="B12" s="427"/>
      <c r="C12" s="427"/>
      <c r="D12" s="427"/>
      <c r="E12" s="427"/>
      <c r="F12" s="427"/>
      <c r="G12" s="427"/>
      <c r="H12" s="427"/>
      <c r="I12" s="427"/>
    </row>
    <row r="13" spans="1:9" x14ac:dyDescent="0.25">
      <c r="A13" s="427"/>
      <c r="B13" s="427"/>
      <c r="C13" s="427"/>
      <c r="D13" s="427"/>
      <c r="E13" s="427"/>
      <c r="F13" s="427"/>
      <c r="G13" s="427"/>
      <c r="H13" s="427"/>
      <c r="I13" s="427"/>
    </row>
    <row r="14" spans="1:9" x14ac:dyDescent="0.25">
      <c r="A14" s="427"/>
      <c r="B14" s="427"/>
      <c r="C14" s="427"/>
      <c r="D14" s="427"/>
      <c r="E14" s="427"/>
      <c r="F14" s="427"/>
      <c r="G14" s="427"/>
      <c r="H14" s="427"/>
      <c r="I14" s="427"/>
    </row>
    <row r="15" spans="1:9" ht="19.5" customHeight="1" x14ac:dyDescent="0.3">
      <c r="A15" s="187"/>
    </row>
    <row r="16" spans="1:9" ht="19.5" customHeight="1" x14ac:dyDescent="0.3">
      <c r="A16" s="459" t="s">
        <v>11</v>
      </c>
      <c r="B16" s="460"/>
      <c r="C16" s="460"/>
      <c r="D16" s="460"/>
      <c r="E16" s="460"/>
      <c r="F16" s="460"/>
      <c r="G16" s="460"/>
      <c r="H16" s="461"/>
    </row>
    <row r="17" spans="1:14" ht="20.25" customHeight="1" x14ac:dyDescent="0.25">
      <c r="A17" s="462" t="s">
        <v>27</v>
      </c>
      <c r="B17" s="462"/>
      <c r="C17" s="462"/>
      <c r="D17" s="462"/>
      <c r="E17" s="462"/>
      <c r="F17" s="462"/>
      <c r="G17" s="462"/>
      <c r="H17" s="462"/>
    </row>
    <row r="18" spans="1:14" ht="26.25" customHeight="1" x14ac:dyDescent="0.4">
      <c r="A18" s="189" t="s">
        <v>13</v>
      </c>
      <c r="B18" s="458" t="s">
        <v>2</v>
      </c>
      <c r="C18" s="458"/>
      <c r="D18" s="335"/>
      <c r="E18" s="190"/>
      <c r="F18" s="191"/>
      <c r="G18" s="191"/>
      <c r="H18" s="191"/>
    </row>
    <row r="19" spans="1:14" ht="26.25" customHeight="1" x14ac:dyDescent="0.4">
      <c r="A19" s="189" t="s">
        <v>14</v>
      </c>
      <c r="B19" s="192" t="s">
        <v>122</v>
      </c>
      <c r="C19" s="344">
        <v>1</v>
      </c>
      <c r="D19" s="191"/>
      <c r="E19" s="191"/>
      <c r="F19" s="191"/>
      <c r="G19" s="191"/>
      <c r="H19" s="191"/>
    </row>
    <row r="20" spans="1:14" ht="26.25" customHeight="1" x14ac:dyDescent="0.4">
      <c r="A20" s="189" t="s">
        <v>15</v>
      </c>
      <c r="B20" s="463" t="s">
        <v>116</v>
      </c>
      <c r="C20" s="463"/>
      <c r="D20" s="191"/>
      <c r="E20" s="191"/>
      <c r="F20" s="191"/>
      <c r="G20" s="191"/>
      <c r="H20" s="191"/>
    </row>
    <row r="21" spans="1:14" ht="26.25" customHeight="1" x14ac:dyDescent="0.4">
      <c r="A21" s="189" t="s">
        <v>16</v>
      </c>
      <c r="B21" s="463" t="s">
        <v>4</v>
      </c>
      <c r="C21" s="463"/>
      <c r="D21" s="463"/>
      <c r="E21" s="463"/>
      <c r="F21" s="463"/>
      <c r="G21" s="463"/>
      <c r="H21" s="463"/>
      <c r="I21" s="193"/>
    </row>
    <row r="22" spans="1:14" ht="26.25" customHeight="1" x14ac:dyDescent="0.4">
      <c r="A22" s="189" t="s">
        <v>17</v>
      </c>
      <c r="B22" s="194">
        <v>42719</v>
      </c>
      <c r="C22" s="191"/>
      <c r="D22" s="191"/>
      <c r="E22" s="191"/>
      <c r="F22" s="191"/>
      <c r="G22" s="191"/>
      <c r="H22" s="191"/>
    </row>
    <row r="23" spans="1:14" ht="26.25" customHeight="1" x14ac:dyDescent="0.4">
      <c r="A23" s="189" t="s">
        <v>18</v>
      </c>
      <c r="B23" s="194">
        <v>42723</v>
      </c>
      <c r="C23" s="191"/>
      <c r="D23" s="191"/>
      <c r="E23" s="191"/>
      <c r="F23" s="191"/>
      <c r="G23" s="191"/>
      <c r="H23" s="191"/>
    </row>
    <row r="24" spans="1:14" ht="18.75" x14ac:dyDescent="0.3">
      <c r="A24" s="189"/>
      <c r="B24" s="195"/>
    </row>
    <row r="25" spans="1:14" ht="18.75" x14ac:dyDescent="0.3">
      <c r="A25" s="196" t="s">
        <v>0</v>
      </c>
      <c r="B25" s="195"/>
    </row>
    <row r="26" spans="1:14" ht="26.25" customHeight="1" x14ac:dyDescent="0.4">
      <c r="A26" s="197" t="s">
        <v>1</v>
      </c>
      <c r="B26" s="458" t="s">
        <v>111</v>
      </c>
      <c r="C26" s="458"/>
    </row>
    <row r="27" spans="1:14" ht="26.25" customHeight="1" x14ac:dyDescent="0.4">
      <c r="A27" s="198" t="s">
        <v>28</v>
      </c>
      <c r="B27" s="464" t="s">
        <v>114</v>
      </c>
      <c r="C27" s="464"/>
    </row>
    <row r="28" spans="1:14" ht="27" customHeight="1" x14ac:dyDescent="0.4">
      <c r="A28" s="198" t="s">
        <v>3</v>
      </c>
      <c r="B28" s="199">
        <v>99.3</v>
      </c>
    </row>
    <row r="29" spans="1:14" s="2" customFormat="1" ht="27" customHeight="1" x14ac:dyDescent="0.4">
      <c r="A29" s="198" t="s">
        <v>29</v>
      </c>
      <c r="B29" s="200">
        <v>0</v>
      </c>
      <c r="C29" s="434" t="s">
        <v>30</v>
      </c>
      <c r="D29" s="435"/>
      <c r="E29" s="435"/>
      <c r="F29" s="435"/>
      <c r="G29" s="436"/>
      <c r="I29" s="201"/>
      <c r="J29" s="201"/>
      <c r="K29" s="201"/>
      <c r="L29" s="201"/>
    </row>
    <row r="30" spans="1:14" s="2" customFormat="1" ht="19.5" customHeight="1" x14ac:dyDescent="0.3">
      <c r="A30" s="198" t="s">
        <v>31</v>
      </c>
      <c r="B30" s="202">
        <f>B28-B29</f>
        <v>99.3</v>
      </c>
      <c r="C30" s="203"/>
      <c r="D30" s="203"/>
      <c r="E30" s="203"/>
      <c r="F30" s="203"/>
      <c r="G30" s="204"/>
      <c r="I30" s="201"/>
      <c r="J30" s="201"/>
      <c r="K30" s="201"/>
      <c r="L30" s="201"/>
    </row>
    <row r="31" spans="1:14" s="2" customFormat="1" ht="27" customHeight="1" x14ac:dyDescent="0.4">
      <c r="A31" s="198" t="s">
        <v>32</v>
      </c>
      <c r="B31" s="205">
        <v>1</v>
      </c>
      <c r="C31" s="437" t="s">
        <v>33</v>
      </c>
      <c r="D31" s="438"/>
      <c r="E31" s="438"/>
      <c r="F31" s="438"/>
      <c r="G31" s="438"/>
      <c r="H31" s="439"/>
      <c r="I31" s="201"/>
      <c r="J31" s="201"/>
      <c r="K31" s="201"/>
      <c r="L31" s="201"/>
    </row>
    <row r="32" spans="1:14" s="2" customFormat="1" ht="27" customHeight="1" x14ac:dyDescent="0.4">
      <c r="A32" s="198" t="s">
        <v>34</v>
      </c>
      <c r="B32" s="205">
        <v>1</v>
      </c>
      <c r="C32" s="437" t="s">
        <v>35</v>
      </c>
      <c r="D32" s="438"/>
      <c r="E32" s="438"/>
      <c r="F32" s="438"/>
      <c r="G32" s="438"/>
      <c r="H32" s="439"/>
      <c r="I32" s="201"/>
      <c r="J32" s="201"/>
      <c r="K32" s="201"/>
      <c r="L32" s="206"/>
      <c r="M32" s="206"/>
      <c r="N32" s="207"/>
    </row>
    <row r="33" spans="1:14" s="2" customFormat="1" ht="17.25" customHeight="1" x14ac:dyDescent="0.3">
      <c r="A33" s="198"/>
      <c r="B33" s="208"/>
      <c r="C33" s="209"/>
      <c r="D33" s="209"/>
      <c r="E33" s="209"/>
      <c r="F33" s="209"/>
      <c r="G33" s="209"/>
      <c r="H33" s="209"/>
      <c r="I33" s="201"/>
      <c r="J33" s="201"/>
      <c r="K33" s="201"/>
      <c r="L33" s="206"/>
      <c r="M33" s="206"/>
      <c r="N33" s="207"/>
    </row>
    <row r="34" spans="1:14" s="2" customFormat="1" ht="18.75" x14ac:dyDescent="0.3">
      <c r="A34" s="198" t="s">
        <v>36</v>
      </c>
      <c r="B34" s="210">
        <f>B31/B32</f>
        <v>1</v>
      </c>
      <c r="C34" s="188" t="s">
        <v>37</v>
      </c>
      <c r="D34" s="188"/>
      <c r="E34" s="188"/>
      <c r="F34" s="188"/>
      <c r="G34" s="188"/>
      <c r="I34" s="201"/>
      <c r="J34" s="201"/>
      <c r="K34" s="201"/>
      <c r="L34" s="206"/>
      <c r="M34" s="206"/>
      <c r="N34" s="207"/>
    </row>
    <row r="35" spans="1:14" s="2" customFormat="1" ht="19.5" customHeight="1" x14ac:dyDescent="0.3">
      <c r="A35" s="198"/>
      <c r="B35" s="202"/>
      <c r="G35" s="188"/>
      <c r="I35" s="201"/>
      <c r="J35" s="201"/>
      <c r="K35" s="201"/>
      <c r="L35" s="206"/>
      <c r="M35" s="206"/>
      <c r="N35" s="207"/>
    </row>
    <row r="36" spans="1:14" s="2" customFormat="1" ht="27" customHeight="1" x14ac:dyDescent="0.4">
      <c r="A36" s="211" t="s">
        <v>38</v>
      </c>
      <c r="B36" s="212">
        <v>10</v>
      </c>
      <c r="C36" s="188"/>
      <c r="D36" s="440" t="s">
        <v>39</v>
      </c>
      <c r="E36" s="465"/>
      <c r="F36" s="440" t="s">
        <v>40</v>
      </c>
      <c r="G36" s="441"/>
      <c r="J36" s="201"/>
      <c r="K36" s="201"/>
      <c r="L36" s="206"/>
      <c r="M36" s="206"/>
      <c r="N36" s="207"/>
    </row>
    <row r="37" spans="1:14" s="2" customFormat="1" ht="27" customHeight="1" x14ac:dyDescent="0.4">
      <c r="A37" s="213" t="s">
        <v>41</v>
      </c>
      <c r="B37" s="214">
        <v>4</v>
      </c>
      <c r="C37" s="215" t="s">
        <v>42</v>
      </c>
      <c r="D37" s="216" t="s">
        <v>43</v>
      </c>
      <c r="E37" s="217" t="s">
        <v>44</v>
      </c>
      <c r="F37" s="216" t="s">
        <v>43</v>
      </c>
      <c r="G37" s="218" t="s">
        <v>44</v>
      </c>
      <c r="I37" s="219" t="s">
        <v>45</v>
      </c>
      <c r="J37" s="201"/>
      <c r="K37" s="201"/>
      <c r="L37" s="206"/>
      <c r="M37" s="206"/>
      <c r="N37" s="207"/>
    </row>
    <row r="38" spans="1:14" s="2" customFormat="1" ht="26.25" customHeight="1" x14ac:dyDescent="0.4">
      <c r="A38" s="213" t="s">
        <v>46</v>
      </c>
      <c r="B38" s="214">
        <v>50</v>
      </c>
      <c r="C38" s="220">
        <v>1</v>
      </c>
      <c r="D38" s="221">
        <v>308038</v>
      </c>
      <c r="E38" s="222">
        <f>IF(ISBLANK(D38),"-",$D$48/$D$45*D38)</f>
        <v>204412.23474918221</v>
      </c>
      <c r="F38" s="221">
        <v>264284</v>
      </c>
      <c r="G38" s="223">
        <f>IF(ISBLANK(F38),"-",$D$48/$F$45*F38)</f>
        <v>204814.19086481654</v>
      </c>
      <c r="I38" s="224"/>
      <c r="J38" s="201"/>
      <c r="K38" s="201"/>
      <c r="L38" s="206"/>
      <c r="M38" s="206"/>
      <c r="N38" s="207"/>
    </row>
    <row r="39" spans="1:14" s="2" customFormat="1" ht="26.25" customHeight="1" x14ac:dyDescent="0.4">
      <c r="A39" s="213" t="s">
        <v>47</v>
      </c>
      <c r="B39" s="214">
        <v>3</v>
      </c>
      <c r="C39" s="225">
        <v>2</v>
      </c>
      <c r="D39" s="226">
        <v>308351</v>
      </c>
      <c r="E39" s="227">
        <f>IF(ISBLANK(D39),"-",$D$48/$D$45*D39)</f>
        <v>204619.9397384254</v>
      </c>
      <c r="F39" s="226">
        <v>267645</v>
      </c>
      <c r="G39" s="228">
        <f>IF(ISBLANK(F39),"-",$D$48/$F$45*F39)</f>
        <v>207418.89071610017</v>
      </c>
      <c r="I39" s="442">
        <f>ABS((F43/D43*D42)-F42)/D42</f>
        <v>8.6775199767397566E-3</v>
      </c>
      <c r="J39" s="201"/>
      <c r="K39" s="201"/>
      <c r="L39" s="206"/>
      <c r="M39" s="206"/>
      <c r="N39" s="207"/>
    </row>
    <row r="40" spans="1:14" ht="26.25" customHeight="1" x14ac:dyDescent="0.4">
      <c r="A40" s="213" t="s">
        <v>48</v>
      </c>
      <c r="B40" s="214">
        <v>25</v>
      </c>
      <c r="C40" s="225">
        <v>3</v>
      </c>
      <c r="D40" s="226">
        <v>310028</v>
      </c>
      <c r="E40" s="227">
        <f>IF(ISBLANK(D40),"-",$D$48/$D$45*D40)</f>
        <v>205732.78723670283</v>
      </c>
      <c r="F40" s="226">
        <v>269378</v>
      </c>
      <c r="G40" s="228">
        <f>IF(ISBLANK(F40),"-",$D$48/$F$45*F40)</f>
        <v>208761.92696789268</v>
      </c>
      <c r="I40" s="442"/>
      <c r="L40" s="206"/>
      <c r="M40" s="206"/>
      <c r="N40" s="229"/>
    </row>
    <row r="41" spans="1:14" ht="27" customHeight="1" x14ac:dyDescent="0.4">
      <c r="A41" s="213" t="s">
        <v>49</v>
      </c>
      <c r="B41" s="214">
        <v>1</v>
      </c>
      <c r="C41" s="230">
        <v>4</v>
      </c>
      <c r="D41" s="231"/>
      <c r="E41" s="232" t="str">
        <f>IF(ISBLANK(D41),"-",$D$48/$D$45*D41)</f>
        <v>-</v>
      </c>
      <c r="F41" s="231"/>
      <c r="G41" s="233" t="str">
        <f>IF(ISBLANK(F41),"-",$D$48/$F$45*F41)</f>
        <v>-</v>
      </c>
      <c r="I41" s="234"/>
      <c r="L41" s="206"/>
      <c r="M41" s="206"/>
      <c r="N41" s="229"/>
    </row>
    <row r="42" spans="1:14" ht="27" customHeight="1" x14ac:dyDescent="0.4">
      <c r="A42" s="213" t="s">
        <v>50</v>
      </c>
      <c r="B42" s="214">
        <v>1</v>
      </c>
      <c r="C42" s="235" t="s">
        <v>51</v>
      </c>
      <c r="D42" s="236">
        <f>AVERAGE(D38:D41)</f>
        <v>308805.66666666669</v>
      </c>
      <c r="E42" s="237">
        <f>AVERAGE(E38:E41)</f>
        <v>204921.65390810347</v>
      </c>
      <c r="F42" s="236">
        <f>AVERAGE(F38:F41)</f>
        <v>267102.33333333331</v>
      </c>
      <c r="G42" s="238">
        <f>AVERAGE(G38:G41)</f>
        <v>206998.33618293647</v>
      </c>
      <c r="H42" s="239"/>
    </row>
    <row r="43" spans="1:14" ht="26.25" customHeight="1" x14ac:dyDescent="0.4">
      <c r="A43" s="213" t="s">
        <v>52</v>
      </c>
      <c r="B43" s="214">
        <v>1</v>
      </c>
      <c r="C43" s="240" t="s">
        <v>53</v>
      </c>
      <c r="D43" s="241">
        <v>9.8800000000000008</v>
      </c>
      <c r="E43" s="229"/>
      <c r="F43" s="241">
        <v>8.4600000000000009</v>
      </c>
      <c r="H43" s="239"/>
    </row>
    <row r="44" spans="1:14" ht="26.25" customHeight="1" x14ac:dyDescent="0.4">
      <c r="A44" s="213" t="s">
        <v>54</v>
      </c>
      <c r="B44" s="214">
        <v>1</v>
      </c>
      <c r="C44" s="242" t="s">
        <v>55</v>
      </c>
      <c r="D44" s="243">
        <f>D43*$B$34</f>
        <v>9.8800000000000008</v>
      </c>
      <c r="E44" s="244"/>
      <c r="F44" s="243">
        <f>F43*$B$34</f>
        <v>8.4600000000000009</v>
      </c>
      <c r="H44" s="239"/>
    </row>
    <row r="45" spans="1:14" ht="19.5" customHeight="1" x14ac:dyDescent="0.3">
      <c r="A45" s="213" t="s">
        <v>56</v>
      </c>
      <c r="B45" s="245">
        <f>(B44/B43)*(B42/B41)*(B40/B39)*(B38/B37)*B36</f>
        <v>1041.6666666666667</v>
      </c>
      <c r="C45" s="242" t="s">
        <v>57</v>
      </c>
      <c r="D45" s="246">
        <f>D44*$B$30/100</f>
        <v>9.8108400000000007</v>
      </c>
      <c r="E45" s="247"/>
      <c r="F45" s="246">
        <f>F44*$B$30/100</f>
        <v>8.400780000000001</v>
      </c>
      <c r="H45" s="239"/>
    </row>
    <row r="46" spans="1:14" ht="19.5" customHeight="1" x14ac:dyDescent="0.3">
      <c r="A46" s="428" t="s">
        <v>58</v>
      </c>
      <c r="B46" s="429"/>
      <c r="C46" s="242" t="s">
        <v>59</v>
      </c>
      <c r="D46" s="248">
        <f>D45/$B$45</f>
        <v>9.4184063999999991E-3</v>
      </c>
      <c r="E46" s="249"/>
      <c r="F46" s="250">
        <f>F45/$B$45</f>
        <v>8.0647488000000003E-3</v>
      </c>
      <c r="H46" s="239"/>
    </row>
    <row r="47" spans="1:14" ht="27" customHeight="1" x14ac:dyDescent="0.4">
      <c r="A47" s="430"/>
      <c r="B47" s="431"/>
      <c r="C47" s="251" t="s">
        <v>60</v>
      </c>
      <c r="D47" s="252">
        <v>6.2500000000000003E-3</v>
      </c>
      <c r="E47" s="253"/>
      <c r="F47" s="249"/>
      <c r="H47" s="239"/>
    </row>
    <row r="48" spans="1:14" ht="18.75" x14ac:dyDescent="0.3">
      <c r="C48" s="254" t="s">
        <v>61</v>
      </c>
      <c r="D48" s="246">
        <f>D47*$B$45</f>
        <v>6.5104166666666679</v>
      </c>
      <c r="F48" s="255"/>
      <c r="H48" s="239"/>
    </row>
    <row r="49" spans="1:12" ht="19.5" customHeight="1" x14ac:dyDescent="0.3">
      <c r="C49" s="256" t="s">
        <v>62</v>
      </c>
      <c r="D49" s="257">
        <f>D48/B34</f>
        <v>6.5104166666666679</v>
      </c>
      <c r="F49" s="255"/>
      <c r="H49" s="239"/>
    </row>
    <row r="50" spans="1:12" ht="18.75" x14ac:dyDescent="0.3">
      <c r="C50" s="211" t="s">
        <v>63</v>
      </c>
      <c r="D50" s="258">
        <f>AVERAGE(E38:E41,G38:G41)</f>
        <v>205959.99504551999</v>
      </c>
      <c r="F50" s="259"/>
      <c r="H50" s="239"/>
    </row>
    <row r="51" spans="1:12" ht="18.75" x14ac:dyDescent="0.3">
      <c r="C51" s="213" t="s">
        <v>64</v>
      </c>
      <c r="D51" s="260">
        <f>STDEV(E38:E41,G38:G41)/D50</f>
        <v>8.5583048421297037E-3</v>
      </c>
      <c r="F51" s="259"/>
      <c r="H51" s="239"/>
    </row>
    <row r="52" spans="1:12" ht="19.5" customHeight="1" x14ac:dyDescent="0.3">
      <c r="C52" s="261" t="s">
        <v>5</v>
      </c>
      <c r="D52" s="262">
        <f>COUNT(E38:E41,G38:G41)</f>
        <v>6</v>
      </c>
      <c r="F52" s="259"/>
    </row>
    <row r="54" spans="1:12" ht="18.75" x14ac:dyDescent="0.3">
      <c r="A54" s="263" t="s">
        <v>0</v>
      </c>
      <c r="B54" s="264" t="s">
        <v>65</v>
      </c>
    </row>
    <row r="55" spans="1:12" ht="18.75" x14ac:dyDescent="0.3">
      <c r="A55" s="188" t="s">
        <v>66</v>
      </c>
      <c r="B55" s="265" t="str">
        <f>B21</f>
        <v>Each film-coated tablet contains Lopinavir 200 mg, Ritonavir 50 mg</v>
      </c>
    </row>
    <row r="56" spans="1:12" ht="26.25" customHeight="1" x14ac:dyDescent="0.4">
      <c r="A56" s="266" t="s">
        <v>67</v>
      </c>
      <c r="B56" s="267">
        <v>50</v>
      </c>
      <c r="C56" s="188" t="str">
        <f>B20</f>
        <v>Ritonavir 50mg</v>
      </c>
      <c r="H56" s="268"/>
    </row>
    <row r="57" spans="1:12" ht="18.75" x14ac:dyDescent="0.3">
      <c r="A57" s="265" t="s">
        <v>68</v>
      </c>
      <c r="B57" s="336">
        <f>LOPINAVIR!B57</f>
        <v>1248.3549999999996</v>
      </c>
      <c r="H57" s="268"/>
    </row>
    <row r="58" spans="1:12" ht="19.5" customHeight="1" x14ac:dyDescent="0.3">
      <c r="H58" s="268"/>
    </row>
    <row r="59" spans="1:12" s="2" customFormat="1" ht="27" customHeight="1" x14ac:dyDescent="0.4">
      <c r="A59" s="211" t="s">
        <v>69</v>
      </c>
      <c r="B59" s="212">
        <v>100</v>
      </c>
      <c r="C59" s="188"/>
      <c r="D59" s="269" t="s">
        <v>70</v>
      </c>
      <c r="E59" s="270" t="s">
        <v>42</v>
      </c>
      <c r="F59" s="270" t="s">
        <v>43</v>
      </c>
      <c r="G59" s="270" t="s">
        <v>71</v>
      </c>
      <c r="H59" s="215" t="s">
        <v>72</v>
      </c>
      <c r="L59" s="201"/>
    </row>
    <row r="60" spans="1:12" s="2" customFormat="1" ht="26.25" customHeight="1" x14ac:dyDescent="0.4">
      <c r="A60" s="213" t="s">
        <v>73</v>
      </c>
      <c r="B60" s="214">
        <v>5</v>
      </c>
      <c r="C60" s="445" t="s">
        <v>74</v>
      </c>
      <c r="D60" s="448">
        <f>LOPINAVIR!D60</f>
        <v>1250.5899999999999</v>
      </c>
      <c r="E60" s="271">
        <v>1</v>
      </c>
      <c r="F60" s="272">
        <v>218900</v>
      </c>
      <c r="G60" s="337">
        <f>IF(ISBLANK(F60),"-",(F60/$D$50*$D$47*$B$68)*($B$57/$D$60))</f>
        <v>53.046415980477647</v>
      </c>
      <c r="H60" s="355">
        <f t="shared" ref="H60:H71" si="0">IF(ISBLANK(F60),"-",(G60/$B$56)*100)</f>
        <v>106.09283196095529</v>
      </c>
      <c r="L60" s="201"/>
    </row>
    <row r="61" spans="1:12" s="2" customFormat="1" ht="26.25" customHeight="1" x14ac:dyDescent="0.4">
      <c r="A61" s="213" t="s">
        <v>75</v>
      </c>
      <c r="B61" s="214">
        <v>100</v>
      </c>
      <c r="C61" s="446"/>
      <c r="D61" s="449"/>
      <c r="E61" s="273">
        <v>2</v>
      </c>
      <c r="F61" s="226"/>
      <c r="G61" s="338" t="str">
        <f>IF(ISBLANK(F61),"-",(F61/$D$50*$D$47*$B$68)*($B$57/$D$60))</f>
        <v>-</v>
      </c>
      <c r="H61" s="356" t="str">
        <f t="shared" si="0"/>
        <v>-</v>
      </c>
      <c r="L61" s="201"/>
    </row>
    <row r="62" spans="1:12" s="2" customFormat="1" ht="26.25" customHeight="1" x14ac:dyDescent="0.4">
      <c r="A62" s="213" t="s">
        <v>76</v>
      </c>
      <c r="B62" s="214">
        <v>5</v>
      </c>
      <c r="C62" s="446"/>
      <c r="D62" s="449"/>
      <c r="E62" s="273">
        <v>3</v>
      </c>
      <c r="F62" s="274">
        <v>217902</v>
      </c>
      <c r="G62" s="338">
        <f>IF(ISBLANK(F62),"-",(F62/$D$50*$D$47*$B$68)*($B$57/$D$60))</f>
        <v>52.804568912645216</v>
      </c>
      <c r="H62" s="356">
        <f t="shared" si="0"/>
        <v>105.60913782529042</v>
      </c>
      <c r="L62" s="201"/>
    </row>
    <row r="63" spans="1:12" ht="27" customHeight="1" x14ac:dyDescent="0.4">
      <c r="A63" s="213" t="s">
        <v>77</v>
      </c>
      <c r="B63" s="214">
        <v>20</v>
      </c>
      <c r="C63" s="455"/>
      <c r="D63" s="450"/>
      <c r="E63" s="275">
        <v>4</v>
      </c>
      <c r="F63" s="276"/>
      <c r="G63" s="338" t="str">
        <f>IF(ISBLANK(F63),"-",(F63/$D$50*$D$47*$B$68)*($B$57/$D$60))</f>
        <v>-</v>
      </c>
      <c r="H63" s="356" t="str">
        <f t="shared" si="0"/>
        <v>-</v>
      </c>
    </row>
    <row r="64" spans="1:12" ht="26.25" customHeight="1" x14ac:dyDescent="0.4">
      <c r="A64" s="213" t="s">
        <v>78</v>
      </c>
      <c r="B64" s="214">
        <v>1</v>
      </c>
      <c r="C64" s="445" t="s">
        <v>79</v>
      </c>
      <c r="D64" s="448">
        <f>LOPINAVIR!D64</f>
        <v>1245.76</v>
      </c>
      <c r="E64" s="271">
        <v>1</v>
      </c>
      <c r="F64" s="272">
        <v>208904</v>
      </c>
      <c r="G64" s="337">
        <f>IF(ISBLANK(F64),"-",(F64/$D$50*$D$47*$B$68)*($B$57/$D$64))</f>
        <v>50.820345165346971</v>
      </c>
      <c r="H64" s="355">
        <f t="shared" si="0"/>
        <v>101.64069033069394</v>
      </c>
    </row>
    <row r="65" spans="1:8" ht="26.25" customHeight="1" x14ac:dyDescent="0.4">
      <c r="A65" s="213" t="s">
        <v>80</v>
      </c>
      <c r="B65" s="214">
        <v>1</v>
      </c>
      <c r="C65" s="446"/>
      <c r="D65" s="449"/>
      <c r="E65" s="273">
        <v>2</v>
      </c>
      <c r="F65" s="226">
        <v>212358</v>
      </c>
      <c r="G65" s="338">
        <f>IF(ISBLANK(F65),"-",(F65/$D$50*$D$47*$B$68)*($B$57/$D$64))</f>
        <v>51.660604194379957</v>
      </c>
      <c r="H65" s="356">
        <f t="shared" si="0"/>
        <v>103.32120838875991</v>
      </c>
    </row>
    <row r="66" spans="1:8" ht="26.25" customHeight="1" x14ac:dyDescent="0.4">
      <c r="A66" s="213" t="s">
        <v>81</v>
      </c>
      <c r="B66" s="214">
        <v>1</v>
      </c>
      <c r="C66" s="446"/>
      <c r="D66" s="449"/>
      <c r="E66" s="273">
        <v>3</v>
      </c>
      <c r="F66" s="226">
        <v>213809</v>
      </c>
      <c r="G66" s="338">
        <f>IF(ISBLANK(F66),"-",(F66/$D$50*$D$47*$B$68)*($B$57/$D$64))</f>
        <v>52.013590833386004</v>
      </c>
      <c r="H66" s="356">
        <f t="shared" si="0"/>
        <v>104.02718166677201</v>
      </c>
    </row>
    <row r="67" spans="1:8" ht="27" customHeight="1" x14ac:dyDescent="0.4">
      <c r="A67" s="213" t="s">
        <v>82</v>
      </c>
      <c r="B67" s="214">
        <v>1</v>
      </c>
      <c r="C67" s="455"/>
      <c r="D67" s="450"/>
      <c r="E67" s="275">
        <v>4</v>
      </c>
      <c r="F67" s="276"/>
      <c r="G67" s="354" t="str">
        <f>IF(ISBLANK(F67),"-",(F67/$D$50*$D$47*$B$68)*($B$57/$D$64))</f>
        <v>-</v>
      </c>
      <c r="H67" s="357" t="str">
        <f t="shared" si="0"/>
        <v>-</v>
      </c>
    </row>
    <row r="68" spans="1:8" ht="26.25" customHeight="1" x14ac:dyDescent="0.4">
      <c r="A68" s="213" t="s">
        <v>83</v>
      </c>
      <c r="B68" s="277">
        <f>(B67/B66)*(B65/B64)*(B63/B62)*(B61/B60)*B59</f>
        <v>8000</v>
      </c>
      <c r="C68" s="445" t="s">
        <v>84</v>
      </c>
      <c r="D68" s="448">
        <f>LOPINAVIR!D68</f>
        <v>1262.3399999999999</v>
      </c>
      <c r="E68" s="271">
        <v>1</v>
      </c>
      <c r="F68" s="272">
        <v>210402</v>
      </c>
      <c r="G68" s="337">
        <f>IF(ISBLANK(F68),"-",(F68/$D$50*$D$47*$B$68)*($B$57/$D$68))</f>
        <v>50.51248755300734</v>
      </c>
      <c r="H68" s="356">
        <f t="shared" si="0"/>
        <v>101.02497510601467</v>
      </c>
    </row>
    <row r="69" spans="1:8" ht="27" customHeight="1" x14ac:dyDescent="0.4">
      <c r="A69" s="261" t="s">
        <v>85</v>
      </c>
      <c r="B69" s="278">
        <f>(D47*B68)/B56*B57</f>
        <v>1248.3549999999996</v>
      </c>
      <c r="C69" s="446"/>
      <c r="D69" s="449"/>
      <c r="E69" s="273">
        <v>2</v>
      </c>
      <c r="F69" s="226">
        <v>215240</v>
      </c>
      <c r="G69" s="338">
        <f>IF(ISBLANK(F69),"-",(F69/$D$50*$D$47*$B$68)*($B$57/$D$68))</f>
        <v>51.673975631929828</v>
      </c>
      <c r="H69" s="356">
        <f t="shared" si="0"/>
        <v>103.34795126385966</v>
      </c>
    </row>
    <row r="70" spans="1:8" ht="26.25" customHeight="1" x14ac:dyDescent="0.4">
      <c r="A70" s="451" t="s">
        <v>58</v>
      </c>
      <c r="B70" s="452"/>
      <c r="C70" s="446"/>
      <c r="D70" s="449"/>
      <c r="E70" s="273">
        <v>3</v>
      </c>
      <c r="F70" s="226">
        <v>213677</v>
      </c>
      <c r="G70" s="338">
        <f>IF(ISBLANK(F70),"-",(F70/$D$50*$D$47*$B$68)*($B$57/$D$68))</f>
        <v>51.298736717635521</v>
      </c>
      <c r="H70" s="356">
        <f t="shared" si="0"/>
        <v>102.59747343527104</v>
      </c>
    </row>
    <row r="71" spans="1:8" ht="27" customHeight="1" x14ac:dyDescent="0.4">
      <c r="A71" s="453"/>
      <c r="B71" s="454"/>
      <c r="C71" s="447"/>
      <c r="D71" s="450"/>
      <c r="E71" s="275">
        <v>4</v>
      </c>
      <c r="F71" s="276"/>
      <c r="G71" s="354" t="str">
        <f>IF(ISBLANK(F71),"-",(F71/$D$50*$D$47*$B$68)*($B$57/$D$68))</f>
        <v>-</v>
      </c>
      <c r="H71" s="357" t="str">
        <f t="shared" si="0"/>
        <v>-</v>
      </c>
    </row>
    <row r="72" spans="1:8" ht="26.25" customHeight="1" x14ac:dyDescent="0.4">
      <c r="A72" s="279"/>
      <c r="B72" s="279"/>
      <c r="C72" s="279"/>
      <c r="D72" s="279"/>
      <c r="E72" s="279"/>
      <c r="F72" s="281" t="s">
        <v>51</v>
      </c>
      <c r="G72" s="343">
        <f>AVERAGE(G60:G71)</f>
        <v>51.728840623601059</v>
      </c>
      <c r="H72" s="358">
        <f>AVERAGE(H60:H71)</f>
        <v>103.45768124720212</v>
      </c>
    </row>
    <row r="73" spans="1:8" ht="26.25" customHeight="1" x14ac:dyDescent="0.4">
      <c r="C73" s="279"/>
      <c r="D73" s="279"/>
      <c r="E73" s="279"/>
      <c r="F73" s="282" t="s">
        <v>64</v>
      </c>
      <c r="G73" s="342">
        <f>STDEV(G60:G71)/G72</f>
        <v>1.7091645408165601E-2</v>
      </c>
      <c r="H73" s="342">
        <f>STDEV(H60:H71)/H72</f>
        <v>1.7091645408165605E-2</v>
      </c>
    </row>
    <row r="74" spans="1:8" ht="27" customHeight="1" x14ac:dyDescent="0.4">
      <c r="A74" s="279"/>
      <c r="B74" s="279"/>
      <c r="C74" s="280"/>
      <c r="D74" s="280"/>
      <c r="E74" s="283"/>
      <c r="F74" s="284" t="s">
        <v>5</v>
      </c>
      <c r="G74" s="285">
        <f>COUNT(G60:G71)</f>
        <v>8</v>
      </c>
      <c r="H74" s="285">
        <f>COUNT(H60:H71)</f>
        <v>8</v>
      </c>
    </row>
    <row r="76" spans="1:8" ht="26.25" customHeight="1" x14ac:dyDescent="0.4">
      <c r="A76" s="197" t="s">
        <v>86</v>
      </c>
      <c r="B76" s="286" t="s">
        <v>87</v>
      </c>
      <c r="C76" s="432" t="str">
        <f>B26</f>
        <v>Ritonavir</v>
      </c>
      <c r="D76" s="432"/>
      <c r="E76" s="287" t="s">
        <v>88</v>
      </c>
      <c r="F76" s="287"/>
      <c r="G76" s="288">
        <f>H72</f>
        <v>103.45768124720212</v>
      </c>
      <c r="H76" s="289"/>
    </row>
    <row r="77" spans="1:8" ht="18.75" x14ac:dyDescent="0.3">
      <c r="A77" s="196" t="s">
        <v>89</v>
      </c>
      <c r="B77" s="196" t="s">
        <v>90</v>
      </c>
    </row>
    <row r="78" spans="1:8" ht="18.75" x14ac:dyDescent="0.3">
      <c r="A78" s="196"/>
      <c r="B78" s="196"/>
    </row>
    <row r="79" spans="1:8" ht="26.25" customHeight="1" x14ac:dyDescent="0.4">
      <c r="A79" s="197" t="s">
        <v>1</v>
      </c>
      <c r="B79" s="466" t="str">
        <f>B26</f>
        <v>Ritonavir</v>
      </c>
      <c r="C79" s="466"/>
    </row>
    <row r="80" spans="1:8" ht="26.25" customHeight="1" x14ac:dyDescent="0.4">
      <c r="A80" s="198" t="s">
        <v>28</v>
      </c>
      <c r="B80" s="466" t="str">
        <f>B27</f>
        <v>R9 1</v>
      </c>
      <c r="C80" s="466"/>
    </row>
    <row r="81" spans="1:12" ht="27" customHeight="1" x14ac:dyDescent="0.4">
      <c r="A81" s="198" t="s">
        <v>3</v>
      </c>
      <c r="B81" s="290">
        <f>B28</f>
        <v>99.3</v>
      </c>
    </row>
    <row r="82" spans="1:12" s="2" customFormat="1" ht="27" customHeight="1" x14ac:dyDescent="0.4">
      <c r="A82" s="198" t="s">
        <v>29</v>
      </c>
      <c r="B82" s="200">
        <v>0</v>
      </c>
      <c r="C82" s="434" t="s">
        <v>30</v>
      </c>
      <c r="D82" s="435"/>
      <c r="E82" s="435"/>
      <c r="F82" s="435"/>
      <c r="G82" s="436"/>
      <c r="I82" s="201"/>
      <c r="J82" s="201"/>
      <c r="K82" s="201"/>
      <c r="L82" s="201"/>
    </row>
    <row r="83" spans="1:12" s="2" customFormat="1" ht="19.5" customHeight="1" x14ac:dyDescent="0.3">
      <c r="A83" s="198" t="s">
        <v>31</v>
      </c>
      <c r="B83" s="202">
        <f>B81-B82</f>
        <v>99.3</v>
      </c>
      <c r="C83" s="203"/>
      <c r="D83" s="203"/>
      <c r="E83" s="203"/>
      <c r="F83" s="203"/>
      <c r="G83" s="204"/>
      <c r="I83" s="201"/>
      <c r="J83" s="201"/>
      <c r="K83" s="201"/>
      <c r="L83" s="201"/>
    </row>
    <row r="84" spans="1:12" s="2" customFormat="1" ht="27" customHeight="1" x14ac:dyDescent="0.4">
      <c r="A84" s="198" t="s">
        <v>32</v>
      </c>
      <c r="B84" s="205">
        <v>1</v>
      </c>
      <c r="C84" s="437" t="s">
        <v>91</v>
      </c>
      <c r="D84" s="438"/>
      <c r="E84" s="438"/>
      <c r="F84" s="438"/>
      <c r="G84" s="438"/>
      <c r="H84" s="439"/>
      <c r="I84" s="201"/>
      <c r="J84" s="201"/>
      <c r="K84" s="201"/>
      <c r="L84" s="201"/>
    </row>
    <row r="85" spans="1:12" s="2" customFormat="1" ht="27" customHeight="1" x14ac:dyDescent="0.4">
      <c r="A85" s="198" t="s">
        <v>34</v>
      </c>
      <c r="B85" s="205">
        <v>1</v>
      </c>
      <c r="C85" s="437" t="s">
        <v>92</v>
      </c>
      <c r="D85" s="438"/>
      <c r="E85" s="438"/>
      <c r="F85" s="438"/>
      <c r="G85" s="438"/>
      <c r="H85" s="439"/>
      <c r="I85" s="201"/>
      <c r="J85" s="201"/>
      <c r="K85" s="201"/>
      <c r="L85" s="201"/>
    </row>
    <row r="86" spans="1:12" s="2" customFormat="1" ht="18.75" x14ac:dyDescent="0.3">
      <c r="A86" s="198"/>
      <c r="B86" s="208"/>
      <c r="C86" s="209"/>
      <c r="D86" s="209"/>
      <c r="E86" s="209"/>
      <c r="F86" s="209"/>
      <c r="G86" s="209"/>
      <c r="H86" s="209"/>
      <c r="I86" s="201"/>
      <c r="J86" s="201"/>
      <c r="K86" s="201"/>
      <c r="L86" s="201"/>
    </row>
    <row r="87" spans="1:12" s="2" customFormat="1" ht="18.75" x14ac:dyDescent="0.3">
      <c r="A87" s="198" t="s">
        <v>36</v>
      </c>
      <c r="B87" s="210">
        <f>B84/B85</f>
        <v>1</v>
      </c>
      <c r="C87" s="188" t="s">
        <v>37</v>
      </c>
      <c r="D87" s="188"/>
      <c r="E87" s="188"/>
      <c r="F87" s="188"/>
      <c r="G87" s="188"/>
      <c r="I87" s="201"/>
      <c r="J87" s="201"/>
      <c r="K87" s="201"/>
      <c r="L87" s="201"/>
    </row>
    <row r="88" spans="1:12" ht="19.5" customHeight="1" x14ac:dyDescent="0.3">
      <c r="A88" s="196"/>
      <c r="B88" s="196"/>
    </row>
    <row r="89" spans="1:12" ht="27" customHeight="1" x14ac:dyDescent="0.4">
      <c r="A89" s="211" t="s">
        <v>38</v>
      </c>
      <c r="B89" s="212">
        <v>10</v>
      </c>
      <c r="D89" s="291" t="s">
        <v>39</v>
      </c>
      <c r="E89" s="292"/>
      <c r="F89" s="440" t="s">
        <v>40</v>
      </c>
      <c r="G89" s="441"/>
    </row>
    <row r="90" spans="1:12" ht="27" customHeight="1" x14ac:dyDescent="0.4">
      <c r="A90" s="213" t="s">
        <v>41</v>
      </c>
      <c r="B90" s="214">
        <v>1</v>
      </c>
      <c r="C90" s="293" t="s">
        <v>42</v>
      </c>
      <c r="D90" s="216" t="s">
        <v>43</v>
      </c>
      <c r="E90" s="217" t="s">
        <v>44</v>
      </c>
      <c r="F90" s="216" t="s">
        <v>43</v>
      </c>
      <c r="G90" s="294" t="s">
        <v>44</v>
      </c>
      <c r="I90" s="219" t="s">
        <v>45</v>
      </c>
    </row>
    <row r="91" spans="1:12" ht="26.25" customHeight="1" x14ac:dyDescent="0.4">
      <c r="A91" s="213" t="s">
        <v>46</v>
      </c>
      <c r="B91" s="214">
        <v>25</v>
      </c>
      <c r="C91" s="295">
        <v>1</v>
      </c>
      <c r="D91" s="221">
        <v>465309</v>
      </c>
      <c r="E91" s="222">
        <f>IF(ISBLANK(D91),"-",$D$101/$D$98*D91)</f>
        <v>329361.45121110929</v>
      </c>
      <c r="F91" s="221">
        <v>404374</v>
      </c>
      <c r="G91" s="223">
        <f>IF(ISBLANK(F91),"-",$D$101/$F$98*F91)</f>
        <v>334272.86249345622</v>
      </c>
      <c r="I91" s="224"/>
    </row>
    <row r="92" spans="1:12" ht="26.25" customHeight="1" x14ac:dyDescent="0.4">
      <c r="A92" s="213" t="s">
        <v>47</v>
      </c>
      <c r="B92" s="214">
        <v>1</v>
      </c>
      <c r="C92" s="280">
        <v>2</v>
      </c>
      <c r="D92" s="226">
        <v>469319</v>
      </c>
      <c r="E92" s="227">
        <f>IF(ISBLANK(D92),"-",$D$101/$D$98*D92)</f>
        <v>332199.86486602796</v>
      </c>
      <c r="F92" s="226">
        <v>405236</v>
      </c>
      <c r="G92" s="228">
        <f>IF(ISBLANK(F92),"-",$D$101/$F$98*F92)</f>
        <v>334985.42860173556</v>
      </c>
      <c r="I92" s="442">
        <f>ABS((F96/D96*D95)-F95)/D95</f>
        <v>1.1294809635826571E-2</v>
      </c>
    </row>
    <row r="93" spans="1:12" ht="26.25" customHeight="1" x14ac:dyDescent="0.4">
      <c r="A93" s="213" t="s">
        <v>48</v>
      </c>
      <c r="B93" s="214">
        <v>1</v>
      </c>
      <c r="C93" s="280">
        <v>3</v>
      </c>
      <c r="D93" s="226">
        <v>465713</v>
      </c>
      <c r="E93" s="227">
        <f>IF(ISBLANK(D93),"-",$D$101/$D$98*D93)</f>
        <v>329647.41607808863</v>
      </c>
      <c r="F93" s="226">
        <v>405284</v>
      </c>
      <c r="G93" s="228">
        <f>IF(ISBLANK(F93),"-",$D$101/$F$98*F93)</f>
        <v>335025.10745695297</v>
      </c>
      <c r="I93" s="442"/>
    </row>
    <row r="94" spans="1:12" ht="27" customHeight="1" x14ac:dyDescent="0.4">
      <c r="A94" s="213" t="s">
        <v>49</v>
      </c>
      <c r="B94" s="214">
        <v>1</v>
      </c>
      <c r="C94" s="296">
        <v>4</v>
      </c>
      <c r="D94" s="231"/>
      <c r="E94" s="232" t="str">
        <f>IF(ISBLANK(D94),"-",$D$101/$D$98*D94)</f>
        <v>-</v>
      </c>
      <c r="F94" s="297"/>
      <c r="G94" s="233" t="str">
        <f>IF(ISBLANK(F94),"-",$D$101/$F$98*F94)</f>
        <v>-</v>
      </c>
      <c r="I94" s="234"/>
    </row>
    <row r="95" spans="1:12" ht="27" customHeight="1" x14ac:dyDescent="0.4">
      <c r="A95" s="213" t="s">
        <v>50</v>
      </c>
      <c r="B95" s="214">
        <v>1</v>
      </c>
      <c r="C95" s="298" t="s">
        <v>51</v>
      </c>
      <c r="D95" s="299">
        <f>AVERAGE(D91:D94)</f>
        <v>466780.33333333331</v>
      </c>
      <c r="E95" s="237">
        <f>AVERAGE(E91:E94)</f>
        <v>330402.91071840865</v>
      </c>
      <c r="F95" s="300">
        <f>AVERAGE(F91:F94)</f>
        <v>404964.66666666669</v>
      </c>
      <c r="G95" s="301">
        <f>AVERAGE(G91:G94)</f>
        <v>334761.13285071496</v>
      </c>
    </row>
    <row r="96" spans="1:12" ht="26.25" customHeight="1" x14ac:dyDescent="0.4">
      <c r="A96" s="213" t="s">
        <v>52</v>
      </c>
      <c r="B96" s="199">
        <v>1</v>
      </c>
      <c r="C96" s="302" t="s">
        <v>93</v>
      </c>
      <c r="D96" s="303">
        <f>D43</f>
        <v>9.8800000000000008</v>
      </c>
      <c r="E96" s="229"/>
      <c r="F96" s="241">
        <f>F43</f>
        <v>8.4600000000000009</v>
      </c>
    </row>
    <row r="97" spans="1:10" ht="26.25" customHeight="1" x14ac:dyDescent="0.4">
      <c r="A97" s="213" t="s">
        <v>54</v>
      </c>
      <c r="B97" s="199">
        <v>1</v>
      </c>
      <c r="C97" s="304" t="s">
        <v>94</v>
      </c>
      <c r="D97" s="305">
        <f>D96*$B$87</f>
        <v>9.8800000000000008</v>
      </c>
      <c r="E97" s="244"/>
      <c r="F97" s="243">
        <f>F96*$B$87</f>
        <v>8.4600000000000009</v>
      </c>
    </row>
    <row r="98" spans="1:10" ht="19.5" customHeight="1" x14ac:dyDescent="0.3">
      <c r="A98" s="213" t="s">
        <v>56</v>
      </c>
      <c r="B98" s="306">
        <f>(B97/B96)*(B95/B94)*(B93/B92)*(B91/B90)*B89</f>
        <v>250</v>
      </c>
      <c r="C98" s="304" t="s">
        <v>95</v>
      </c>
      <c r="D98" s="307">
        <f>D97*$B$83/100</f>
        <v>9.8108400000000007</v>
      </c>
      <c r="E98" s="247"/>
      <c r="F98" s="246">
        <f>F97*$B$83/100</f>
        <v>8.400780000000001</v>
      </c>
    </row>
    <row r="99" spans="1:10" ht="19.5" customHeight="1" x14ac:dyDescent="0.3">
      <c r="A99" s="428" t="s">
        <v>58</v>
      </c>
      <c r="B99" s="443"/>
      <c r="C99" s="304" t="s">
        <v>96</v>
      </c>
      <c r="D99" s="308">
        <f>D98/$B$98</f>
        <v>3.9243360000000005E-2</v>
      </c>
      <c r="E99" s="247"/>
      <c r="F99" s="250">
        <f>F98/$B$98</f>
        <v>3.3603120000000007E-2</v>
      </c>
      <c r="G99" s="309"/>
      <c r="H99" s="239"/>
    </row>
    <row r="100" spans="1:10" ht="19.5" customHeight="1" x14ac:dyDescent="0.3">
      <c r="A100" s="430"/>
      <c r="B100" s="444"/>
      <c r="C100" s="304" t="s">
        <v>60</v>
      </c>
      <c r="D100" s="310">
        <f>$B$56/$B$116</f>
        <v>2.7777777777777776E-2</v>
      </c>
      <c r="F100" s="255"/>
      <c r="G100" s="311"/>
      <c r="H100" s="239"/>
    </row>
    <row r="101" spans="1:10" ht="18.75" x14ac:dyDescent="0.3">
      <c r="C101" s="304" t="s">
        <v>61</v>
      </c>
      <c r="D101" s="305">
        <f>D100*$B$98</f>
        <v>6.9444444444444438</v>
      </c>
      <c r="F101" s="255"/>
      <c r="G101" s="309"/>
      <c r="H101" s="239"/>
    </row>
    <row r="102" spans="1:10" ht="19.5" customHeight="1" x14ac:dyDescent="0.3">
      <c r="C102" s="312" t="s">
        <v>62</v>
      </c>
      <c r="D102" s="313">
        <f>D101/B34</f>
        <v>6.9444444444444438</v>
      </c>
      <c r="F102" s="259"/>
      <c r="G102" s="309"/>
      <c r="H102" s="239"/>
      <c r="J102" s="314"/>
    </row>
    <row r="103" spans="1:10" ht="18.75" x14ac:dyDescent="0.3">
      <c r="C103" s="315" t="s">
        <v>97</v>
      </c>
      <c r="D103" s="316">
        <f>AVERAGE(E91:E94,G91:G94)</f>
        <v>332582.02178456174</v>
      </c>
      <c r="F103" s="259"/>
      <c r="G103" s="317"/>
      <c r="H103" s="239"/>
      <c r="J103" s="318"/>
    </row>
    <row r="104" spans="1:10" ht="18.75" x14ac:dyDescent="0.3">
      <c r="C104" s="282" t="s">
        <v>64</v>
      </c>
      <c r="D104" s="319">
        <f>STDEV(E91:E94,G91:G94)/D103</f>
        <v>7.8099845064597802E-3</v>
      </c>
      <c r="F104" s="259"/>
      <c r="G104" s="309"/>
      <c r="H104" s="239"/>
      <c r="J104" s="318"/>
    </row>
    <row r="105" spans="1:10" ht="19.5" customHeight="1" x14ac:dyDescent="0.3">
      <c r="C105" s="284" t="s">
        <v>5</v>
      </c>
      <c r="D105" s="320">
        <f>COUNT(E91:E94,G91:G94)</f>
        <v>6</v>
      </c>
      <c r="F105" s="259"/>
      <c r="G105" s="309"/>
      <c r="H105" s="239"/>
      <c r="J105" s="318"/>
    </row>
    <row r="106" spans="1:10" ht="19.5" customHeight="1" x14ac:dyDescent="0.3">
      <c r="A106" s="263"/>
      <c r="B106" s="263"/>
      <c r="C106" s="263"/>
      <c r="D106" s="263"/>
      <c r="E106" s="263"/>
    </row>
    <row r="107" spans="1:10" ht="27" customHeight="1" x14ac:dyDescent="0.4">
      <c r="A107" s="211" t="s">
        <v>98</v>
      </c>
      <c r="B107" s="212">
        <v>900</v>
      </c>
      <c r="C107" s="359" t="s">
        <v>99</v>
      </c>
      <c r="D107" s="359" t="s">
        <v>43</v>
      </c>
      <c r="E107" s="359" t="s">
        <v>100</v>
      </c>
      <c r="F107" s="321" t="s">
        <v>101</v>
      </c>
    </row>
    <row r="108" spans="1:10" ht="26.25" customHeight="1" x14ac:dyDescent="0.4">
      <c r="A108" s="213" t="s">
        <v>102</v>
      </c>
      <c r="B108" s="214">
        <v>5</v>
      </c>
      <c r="C108" s="364">
        <v>1</v>
      </c>
      <c r="D108" s="365">
        <v>325551</v>
      </c>
      <c r="E108" s="339">
        <f t="shared" ref="E108:E113" si="1">IF(ISBLANK(D108),"-",D108/$D$103*$D$100*$B$116)</f>
        <v>48.942964242800194</v>
      </c>
      <c r="F108" s="366">
        <f t="shared" ref="F108:F113" si="2">IF(ISBLANK(D108), "-", (E108/$B$56)*100)</f>
        <v>97.885928485600388</v>
      </c>
    </row>
    <row r="109" spans="1:10" ht="26.25" customHeight="1" x14ac:dyDescent="0.4">
      <c r="A109" s="213" t="s">
        <v>75</v>
      </c>
      <c r="B109" s="214">
        <v>10</v>
      </c>
      <c r="C109" s="360">
        <v>2</v>
      </c>
      <c r="D109" s="362">
        <v>327299</v>
      </c>
      <c r="E109" s="340">
        <f t="shared" si="1"/>
        <v>49.205756559507599</v>
      </c>
      <c r="F109" s="367">
        <f t="shared" si="2"/>
        <v>98.411513119015197</v>
      </c>
    </row>
    <row r="110" spans="1:10" ht="26.25" customHeight="1" x14ac:dyDescent="0.4">
      <c r="A110" s="213" t="s">
        <v>76</v>
      </c>
      <c r="B110" s="214">
        <v>1</v>
      </c>
      <c r="C110" s="360">
        <v>3</v>
      </c>
      <c r="D110" s="362">
        <v>326282</v>
      </c>
      <c r="E110" s="340">
        <f t="shared" si="1"/>
        <v>49.052861945038813</v>
      </c>
      <c r="F110" s="367">
        <f t="shared" si="2"/>
        <v>98.105723890077627</v>
      </c>
    </row>
    <row r="111" spans="1:10" ht="26.25" customHeight="1" x14ac:dyDescent="0.4">
      <c r="A111" s="213" t="s">
        <v>77</v>
      </c>
      <c r="B111" s="214">
        <v>1</v>
      </c>
      <c r="C111" s="360">
        <v>4</v>
      </c>
      <c r="D111" s="362">
        <v>323474</v>
      </c>
      <c r="E111" s="340">
        <f t="shared" si="1"/>
        <v>48.630710443142696</v>
      </c>
      <c r="F111" s="367">
        <f t="shared" si="2"/>
        <v>97.261420886285393</v>
      </c>
    </row>
    <row r="112" spans="1:10" ht="26.25" customHeight="1" x14ac:dyDescent="0.4">
      <c r="A112" s="213" t="s">
        <v>78</v>
      </c>
      <c r="B112" s="214">
        <v>1</v>
      </c>
      <c r="C112" s="360">
        <v>5</v>
      </c>
      <c r="D112" s="362">
        <v>322577</v>
      </c>
      <c r="E112" s="340">
        <f t="shared" si="1"/>
        <v>48.49585649114811</v>
      </c>
      <c r="F112" s="367">
        <f t="shared" si="2"/>
        <v>96.991712982296221</v>
      </c>
    </row>
    <row r="113" spans="1:10" ht="27" customHeight="1" x14ac:dyDescent="0.4">
      <c r="A113" s="213" t="s">
        <v>80</v>
      </c>
      <c r="B113" s="214">
        <v>1</v>
      </c>
      <c r="C113" s="361">
        <v>6</v>
      </c>
      <c r="D113" s="363">
        <v>322572</v>
      </c>
      <c r="E113" s="341">
        <f t="shared" si="1"/>
        <v>48.495104796878351</v>
      </c>
      <c r="F113" s="368">
        <f t="shared" si="2"/>
        <v>96.990209593756703</v>
      </c>
    </row>
    <row r="114" spans="1:10" ht="27" customHeight="1" x14ac:dyDescent="0.4">
      <c r="A114" s="213" t="s">
        <v>81</v>
      </c>
      <c r="B114" s="214">
        <v>1</v>
      </c>
      <c r="C114" s="322"/>
      <c r="D114" s="280"/>
      <c r="E114" s="187"/>
      <c r="F114" s="369"/>
    </row>
    <row r="115" spans="1:10" ht="26.25" customHeight="1" x14ac:dyDescent="0.4">
      <c r="A115" s="213" t="s">
        <v>82</v>
      </c>
      <c r="B115" s="214">
        <v>1</v>
      </c>
      <c r="C115" s="322"/>
      <c r="D115" s="346" t="s">
        <v>51</v>
      </c>
      <c r="E115" s="348">
        <f>AVERAGE(E108:E113)</f>
        <v>48.803875746419294</v>
      </c>
      <c r="F115" s="370">
        <f>AVERAGE(F108:F113)</f>
        <v>97.607751492838588</v>
      </c>
    </row>
    <row r="116" spans="1:10" ht="27" customHeight="1" x14ac:dyDescent="0.4">
      <c r="A116" s="213" t="s">
        <v>83</v>
      </c>
      <c r="B116" s="245">
        <f>(B115/B114)*(B113/B112)*(B111/B110)*(B109/B108)*B107</f>
        <v>1800</v>
      </c>
      <c r="C116" s="323"/>
      <c r="D116" s="347" t="s">
        <v>64</v>
      </c>
      <c r="E116" s="345">
        <f>STDEV(E108:E113)/E115</f>
        <v>6.2355447256543083E-3</v>
      </c>
      <c r="F116" s="324">
        <f>STDEV(F108:F113)/F115</f>
        <v>6.2355447256543083E-3</v>
      </c>
      <c r="I116" s="187"/>
    </row>
    <row r="117" spans="1:10" ht="27" customHeight="1" x14ac:dyDescent="0.4">
      <c r="A117" s="428" t="s">
        <v>58</v>
      </c>
      <c r="B117" s="429"/>
      <c r="C117" s="325"/>
      <c r="D117" s="284" t="s">
        <v>5</v>
      </c>
      <c r="E117" s="350">
        <f>COUNT(E108:E113)</f>
        <v>6</v>
      </c>
      <c r="F117" s="351">
        <f>COUNT(F108:F113)</f>
        <v>6</v>
      </c>
      <c r="I117" s="187"/>
      <c r="J117" s="318"/>
    </row>
    <row r="118" spans="1:10" ht="26.25" customHeight="1" x14ac:dyDescent="0.3">
      <c r="A118" s="430"/>
      <c r="B118" s="431"/>
      <c r="C118" s="187"/>
      <c r="D118" s="349"/>
      <c r="E118" s="456" t="s">
        <v>103</v>
      </c>
      <c r="F118" s="457"/>
      <c r="G118" s="187"/>
      <c r="H118" s="187"/>
      <c r="I118" s="187"/>
    </row>
    <row r="119" spans="1:10" ht="25.5" customHeight="1" x14ac:dyDescent="0.4">
      <c r="A119" s="334"/>
      <c r="B119" s="209"/>
      <c r="C119" s="187"/>
      <c r="D119" s="347" t="s">
        <v>104</v>
      </c>
      <c r="E119" s="352">
        <f>MIN(E108:E113)</f>
        <v>48.495104796878351</v>
      </c>
      <c r="F119" s="371">
        <f>MIN(F108:F113)</f>
        <v>96.990209593756703</v>
      </c>
      <c r="G119" s="187"/>
      <c r="H119" s="187"/>
      <c r="I119" s="187"/>
    </row>
    <row r="120" spans="1:10" ht="24" customHeight="1" x14ac:dyDescent="0.4">
      <c r="A120" s="334"/>
      <c r="B120" s="209"/>
      <c r="C120" s="187"/>
      <c r="D120" s="256" t="s">
        <v>105</v>
      </c>
      <c r="E120" s="353">
        <f>MAX(E108:E113)</f>
        <v>49.205756559507599</v>
      </c>
      <c r="F120" s="372">
        <f>MAX(F108:F113)</f>
        <v>98.411513119015197</v>
      </c>
      <c r="G120" s="187"/>
      <c r="H120" s="187"/>
      <c r="I120" s="187"/>
    </row>
    <row r="121" spans="1:10" ht="27" customHeight="1" x14ac:dyDescent="0.3">
      <c r="A121" s="334"/>
      <c r="B121" s="209"/>
      <c r="C121" s="187"/>
      <c r="D121" s="187"/>
      <c r="E121" s="187"/>
      <c r="F121" s="280"/>
      <c r="G121" s="187"/>
      <c r="H121" s="187"/>
      <c r="I121" s="187"/>
    </row>
    <row r="122" spans="1:10" ht="25.5" customHeight="1" x14ac:dyDescent="0.3">
      <c r="A122" s="334"/>
      <c r="B122" s="209"/>
      <c r="C122" s="187"/>
      <c r="D122" s="187"/>
      <c r="E122" s="187"/>
      <c r="F122" s="280"/>
      <c r="G122" s="187"/>
      <c r="H122" s="187"/>
      <c r="I122" s="187"/>
    </row>
    <row r="123" spans="1:10" ht="18.75" x14ac:dyDescent="0.3">
      <c r="A123" s="334"/>
      <c r="B123" s="209"/>
      <c r="C123" s="187"/>
      <c r="D123" s="187"/>
      <c r="E123" s="187"/>
      <c r="F123" s="280"/>
      <c r="G123" s="187"/>
      <c r="H123" s="187"/>
      <c r="I123" s="187"/>
    </row>
    <row r="124" spans="1:10" ht="45.75" customHeight="1" x14ac:dyDescent="0.65">
      <c r="A124" s="197" t="s">
        <v>86</v>
      </c>
      <c r="B124" s="286" t="s">
        <v>106</v>
      </c>
      <c r="C124" s="432" t="str">
        <f>B26</f>
        <v>Ritonavir</v>
      </c>
      <c r="D124" s="432"/>
      <c r="E124" s="287" t="s">
        <v>107</v>
      </c>
      <c r="F124" s="287"/>
      <c r="G124" s="373">
        <f>F115</f>
        <v>97.607751492838588</v>
      </c>
      <c r="H124" s="187"/>
      <c r="I124" s="187"/>
    </row>
    <row r="125" spans="1:10" ht="45.75" customHeight="1" x14ac:dyDescent="0.65">
      <c r="A125" s="197"/>
      <c r="B125" s="286" t="s">
        <v>108</v>
      </c>
      <c r="C125" s="198" t="s">
        <v>109</v>
      </c>
      <c r="D125" s="373">
        <f>MIN(F108:F113)</f>
        <v>96.990209593756703</v>
      </c>
      <c r="E125" s="298" t="s">
        <v>110</v>
      </c>
      <c r="F125" s="373">
        <f>MAX(F108:F113)</f>
        <v>98.411513119015197</v>
      </c>
      <c r="G125" s="288"/>
      <c r="H125" s="187"/>
      <c r="I125" s="187"/>
    </row>
    <row r="126" spans="1:10" ht="19.5" customHeight="1" x14ac:dyDescent="0.3">
      <c r="A126" s="326"/>
      <c r="B126" s="326"/>
      <c r="C126" s="327"/>
      <c r="D126" s="327"/>
      <c r="E126" s="327"/>
      <c r="F126" s="327"/>
      <c r="G126" s="327"/>
      <c r="H126" s="327"/>
    </row>
    <row r="127" spans="1:10" ht="18.75" x14ac:dyDescent="0.3">
      <c r="B127" s="433" t="s">
        <v>6</v>
      </c>
      <c r="C127" s="433"/>
      <c r="E127" s="293" t="s">
        <v>7</v>
      </c>
      <c r="F127" s="328"/>
      <c r="G127" s="433" t="s">
        <v>8</v>
      </c>
      <c r="H127" s="433"/>
    </row>
    <row r="128" spans="1:10" ht="69.95" customHeight="1" x14ac:dyDescent="0.3">
      <c r="A128" s="329" t="s">
        <v>9</v>
      </c>
      <c r="B128" s="330"/>
      <c r="C128" s="330"/>
      <c r="E128" s="330"/>
      <c r="F128" s="187"/>
      <c r="G128" s="331"/>
      <c r="H128" s="331"/>
    </row>
    <row r="129" spans="1:9" ht="69.95" customHeight="1" x14ac:dyDescent="0.3">
      <c r="A129" s="329" t="s">
        <v>10</v>
      </c>
      <c r="B129" s="332"/>
      <c r="C129" s="332"/>
      <c r="E129" s="332"/>
      <c r="F129" s="187"/>
      <c r="G129" s="333"/>
      <c r="H129" s="333"/>
    </row>
    <row r="130" spans="1:9" ht="18.75" x14ac:dyDescent="0.3">
      <c r="A130" s="279"/>
      <c r="B130" s="279"/>
      <c r="C130" s="280"/>
      <c r="D130" s="280"/>
      <c r="E130" s="280"/>
      <c r="F130" s="283"/>
      <c r="G130" s="280"/>
      <c r="H130" s="280"/>
      <c r="I130" s="187"/>
    </row>
    <row r="131" spans="1:9" ht="18.75" x14ac:dyDescent="0.3">
      <c r="A131" s="279"/>
      <c r="B131" s="279"/>
      <c r="C131" s="280"/>
      <c r="D131" s="280"/>
      <c r="E131" s="280"/>
      <c r="F131" s="283"/>
      <c r="G131" s="280"/>
      <c r="H131" s="280"/>
      <c r="I131" s="187"/>
    </row>
    <row r="132" spans="1:9" ht="18.75" x14ac:dyDescent="0.3">
      <c r="A132" s="279"/>
      <c r="B132" s="279"/>
      <c r="C132" s="280"/>
      <c r="D132" s="280"/>
      <c r="E132" s="280"/>
      <c r="F132" s="283"/>
      <c r="G132" s="280"/>
      <c r="H132" s="280"/>
      <c r="I132" s="187"/>
    </row>
    <row r="133" spans="1:9" ht="18.75" x14ac:dyDescent="0.3">
      <c r="A133" s="279"/>
      <c r="B133" s="279"/>
      <c r="C133" s="280"/>
      <c r="D133" s="280"/>
      <c r="E133" s="280"/>
      <c r="F133" s="283"/>
      <c r="G133" s="280"/>
      <c r="H133" s="280"/>
      <c r="I133" s="187"/>
    </row>
    <row r="134" spans="1:9" ht="18.75" x14ac:dyDescent="0.3">
      <c r="A134" s="279"/>
      <c r="B134" s="279"/>
      <c r="C134" s="280"/>
      <c r="D134" s="280"/>
      <c r="E134" s="280"/>
      <c r="F134" s="283"/>
      <c r="G134" s="280"/>
      <c r="H134" s="280"/>
      <c r="I134" s="187"/>
    </row>
    <row r="135" spans="1:9" ht="18.75" x14ac:dyDescent="0.3">
      <c r="A135" s="279"/>
      <c r="B135" s="279"/>
      <c r="C135" s="280"/>
      <c r="D135" s="280"/>
      <c r="E135" s="280"/>
      <c r="F135" s="283"/>
      <c r="G135" s="280"/>
      <c r="H135" s="280"/>
      <c r="I135" s="187"/>
    </row>
    <row r="136" spans="1:9" ht="18.75" x14ac:dyDescent="0.3">
      <c r="A136" s="279"/>
      <c r="B136" s="279"/>
      <c r="C136" s="280"/>
      <c r="D136" s="280"/>
      <c r="E136" s="280"/>
      <c r="F136" s="283"/>
      <c r="G136" s="280"/>
      <c r="H136" s="280"/>
      <c r="I136" s="187"/>
    </row>
    <row r="137" spans="1:9" ht="18.75" x14ac:dyDescent="0.3">
      <c r="A137" s="279"/>
      <c r="B137" s="279"/>
      <c r="C137" s="280"/>
      <c r="D137" s="280"/>
      <c r="E137" s="280"/>
      <c r="F137" s="283"/>
      <c r="G137" s="280"/>
      <c r="H137" s="280"/>
      <c r="I137" s="187"/>
    </row>
    <row r="138" spans="1:9" ht="18.75" x14ac:dyDescent="0.3">
      <c r="A138" s="279"/>
      <c r="B138" s="279"/>
      <c r="C138" s="280"/>
      <c r="D138" s="280"/>
      <c r="E138" s="280"/>
      <c r="F138" s="283"/>
      <c r="G138" s="280"/>
      <c r="H138" s="280"/>
      <c r="I138" s="187"/>
    </row>
    <row r="250" spans="1:1" x14ac:dyDescent="0.25">
      <c r="A250" s="1">
        <v>0</v>
      </c>
    </row>
  </sheetData>
  <sheetProtection password="F258" sheet="1" objects="1" scenarios="1" formatCells="0" formatColumns="0"/>
  <mergeCells count="37">
    <mergeCell ref="E118:F118"/>
    <mergeCell ref="B26:C26"/>
    <mergeCell ref="A16:H16"/>
    <mergeCell ref="A17:H17"/>
    <mergeCell ref="B18:C18"/>
    <mergeCell ref="B20:C20"/>
    <mergeCell ref="B21:H21"/>
    <mergeCell ref="B27:C27"/>
    <mergeCell ref="C29:G29"/>
    <mergeCell ref="C31:H31"/>
    <mergeCell ref="C32:H32"/>
    <mergeCell ref="D36:E36"/>
    <mergeCell ref="F36:G36"/>
    <mergeCell ref="B79:C79"/>
    <mergeCell ref="B80:C80"/>
    <mergeCell ref="I39:I40"/>
    <mergeCell ref="A46:B47"/>
    <mergeCell ref="C60:C63"/>
    <mergeCell ref="D60:D63"/>
    <mergeCell ref="C64:C67"/>
    <mergeCell ref="D64:D67"/>
    <mergeCell ref="A1:I7"/>
    <mergeCell ref="A8:I14"/>
    <mergeCell ref="A117:B118"/>
    <mergeCell ref="C124:D124"/>
    <mergeCell ref="B127:C127"/>
    <mergeCell ref="G127:H127"/>
    <mergeCell ref="C82:G82"/>
    <mergeCell ref="C84:H84"/>
    <mergeCell ref="C85:H85"/>
    <mergeCell ref="F89:G89"/>
    <mergeCell ref="I92:I93"/>
    <mergeCell ref="A99:B100"/>
    <mergeCell ref="C68:C71"/>
    <mergeCell ref="D68:D71"/>
    <mergeCell ref="A70:B71"/>
    <mergeCell ref="C76:D76"/>
  </mergeCells>
  <conditionalFormatting sqref="E51">
    <cfRule type="cellIs" dxfId="8" priority="1" operator="greaterThan">
      <formula>0.02</formula>
    </cfRule>
  </conditionalFormatting>
  <conditionalFormatting sqref="D51">
    <cfRule type="cellIs" dxfId="7" priority="2" operator="greaterThan">
      <formula>0.02</formula>
    </cfRule>
  </conditionalFormatting>
  <conditionalFormatting sqref="G73">
    <cfRule type="cellIs" dxfId="6" priority="3" operator="greaterThan">
      <formula>0.02</formula>
    </cfRule>
  </conditionalFormatting>
  <conditionalFormatting sqref="H73">
    <cfRule type="cellIs" dxfId="5" priority="4" operator="greaterThan">
      <formula>0.02</formula>
    </cfRule>
  </conditionalFormatting>
  <conditionalFormatting sqref="D104">
    <cfRule type="cellIs" dxfId="4" priority="5" operator="greaterThan">
      <formula>0.02</formula>
    </cfRule>
  </conditionalFormatting>
  <conditionalFormatting sqref="I39">
    <cfRule type="cellIs" dxfId="3" priority="6" operator="lessThanOrEqual">
      <formula>0.02</formula>
    </cfRule>
  </conditionalFormatting>
  <conditionalFormatting sqref="I39">
    <cfRule type="cellIs" dxfId="2" priority="7" operator="greaterThan">
      <formula>0.02</formula>
    </cfRule>
  </conditionalFormatting>
  <conditionalFormatting sqref="I92">
    <cfRule type="cellIs" dxfId="1" priority="8" operator="lessThanOrEqual">
      <formula>0.02</formula>
    </cfRule>
  </conditionalFormatting>
  <conditionalFormatting sqref="I92">
    <cfRule type="cellIs" dxfId="0" priority="9" operator="greaterThan">
      <formula>0.02</formula>
    </cfRule>
  </conditionalFormatting>
  <pageMargins left="0.7" right="0.7" top="0.75" bottom="0.75" header="0.3" footer="0.3"/>
  <pageSetup scale="14" orientation="portrait" r:id="rId1"/>
  <headerFooter>
    <oddHeader>&amp;LVer 4</oddHeader>
    <oddFooter>&amp;LNQCL/ADDO/014&amp;CPage &amp;P of &amp;N&amp;R&amp;D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Uniformity</vt:lpstr>
      <vt:lpstr>LOPINAVIR</vt:lpstr>
      <vt:lpstr>RITONAVIR</vt:lpstr>
      <vt:lpstr>LOPINAVIR!Print_Area</vt:lpstr>
      <vt:lpstr>RITONAVIR!Print_Area</vt:lpstr>
      <vt:lpstr>Uniformity!Print_Area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User</cp:lastModifiedBy>
  <cp:lastPrinted>2016-12-20T17:00:21Z</cp:lastPrinted>
  <dcterms:created xsi:type="dcterms:W3CDTF">2005-07-05T10:19:27Z</dcterms:created>
  <dcterms:modified xsi:type="dcterms:W3CDTF">2016-12-20T17:01:51Z</dcterms:modified>
</cp:coreProperties>
</file>