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2"/>
  </bookViews>
  <sheets>
    <sheet name="lam sst" sheetId="1" r:id="rId1"/>
    <sheet name="Uniformity" sheetId="2" r:id="rId2"/>
    <sheet name="Lamivudine" sheetId="3" r:id="rId3"/>
    <sheet name="Zidovudine" sheetId="4" r:id="rId4"/>
    <sheet name="zido sst" sheetId="5" r:id="rId5"/>
  </sheets>
  <definedNames>
    <definedName name="_xlnm.Print_Area" localSheetId="2">Lamivudine!$A$1:$H$129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F30" i="1"/>
  <c r="B21" i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1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D101" i="3"/>
  <c r="G91" i="3" s="1"/>
  <c r="I92" i="4"/>
  <c r="I92" i="3"/>
  <c r="I39" i="4"/>
  <c r="D45" i="4"/>
  <c r="E39" i="4" s="1"/>
  <c r="F44" i="4"/>
  <c r="F45" i="4" s="1"/>
  <c r="F46" i="4" s="1"/>
  <c r="I39" i="3"/>
  <c r="F44" i="3"/>
  <c r="F45" i="3" s="1"/>
  <c r="D49" i="3"/>
  <c r="D45" i="3"/>
  <c r="D46" i="3" s="1"/>
  <c r="F98" i="3"/>
  <c r="F99" i="3" s="1"/>
  <c r="B69" i="4"/>
  <c r="G93" i="3"/>
  <c r="G94" i="3"/>
  <c r="D46" i="4"/>
  <c r="F98" i="4"/>
  <c r="D35" i="2"/>
  <c r="D39" i="2"/>
  <c r="D43" i="2"/>
  <c r="C49" i="2"/>
  <c r="D97" i="4"/>
  <c r="D98" i="4" s="1"/>
  <c r="D24" i="2"/>
  <c r="D28" i="2"/>
  <c r="D32" i="2"/>
  <c r="D36" i="2"/>
  <c r="D40" i="2"/>
  <c r="D49" i="2"/>
  <c r="E41" i="3"/>
  <c r="B57" i="3"/>
  <c r="B69" i="3" s="1"/>
  <c r="E40" i="4"/>
  <c r="D49" i="4"/>
  <c r="D97" i="3"/>
  <c r="D98" i="3" s="1"/>
  <c r="D99" i="3" s="1"/>
  <c r="D29" i="2"/>
  <c r="D33" i="2"/>
  <c r="D37" i="2"/>
  <c r="D41" i="2"/>
  <c r="C50" i="2"/>
  <c r="D26" i="2"/>
  <c r="D30" i="2"/>
  <c r="D34" i="2"/>
  <c r="D38" i="2"/>
  <c r="D42" i="2"/>
  <c r="B49" i="2"/>
  <c r="D50" i="2"/>
  <c r="E91" i="4"/>
  <c r="D102" i="3" l="1"/>
  <c r="E40" i="3"/>
  <c r="E41" i="4"/>
  <c r="E38" i="4"/>
  <c r="G38" i="4"/>
  <c r="G41" i="4"/>
  <c r="G40" i="4"/>
  <c r="G39" i="4"/>
  <c r="G40" i="3"/>
  <c r="F46" i="3"/>
  <c r="G38" i="3"/>
  <c r="G41" i="3"/>
  <c r="G39" i="3"/>
  <c r="E39" i="3"/>
  <c r="E38" i="3"/>
  <c r="G92" i="3"/>
  <c r="G95" i="3" s="1"/>
  <c r="E94" i="4"/>
  <c r="D99" i="4"/>
  <c r="E93" i="4"/>
  <c r="E91" i="3"/>
  <c r="E92" i="3"/>
  <c r="F99" i="4"/>
  <c r="G92" i="4"/>
  <c r="G91" i="4"/>
  <c r="G93" i="4"/>
  <c r="G94" i="4"/>
  <c r="E92" i="4"/>
  <c r="E42" i="4"/>
  <c r="E94" i="3"/>
  <c r="E93" i="3"/>
  <c r="D105" i="4" l="1"/>
  <c r="D103" i="4"/>
  <c r="E111" i="4" s="1"/>
  <c r="F111" i="4" s="1"/>
  <c r="D50" i="4"/>
  <c r="G65" i="4" s="1"/>
  <c r="H65" i="4" s="1"/>
  <c r="E95" i="4"/>
  <c r="D52" i="4"/>
  <c r="G42" i="4"/>
  <c r="G95" i="4"/>
  <c r="E42" i="3"/>
  <c r="D52" i="3"/>
  <c r="D50" i="3"/>
  <c r="G71" i="3" s="1"/>
  <c r="H71" i="3" s="1"/>
  <c r="G42" i="3"/>
  <c r="E95" i="3"/>
  <c r="D105" i="3"/>
  <c r="D103" i="3"/>
  <c r="E112" i="4" l="1"/>
  <c r="F112" i="4" s="1"/>
  <c r="D104" i="4"/>
  <c r="E109" i="4"/>
  <c r="F109" i="4" s="1"/>
  <c r="E108" i="4"/>
  <c r="F108" i="4" s="1"/>
  <c r="E113" i="4"/>
  <c r="F113" i="4" s="1"/>
  <c r="E110" i="4"/>
  <c r="F110" i="4" s="1"/>
  <c r="G68" i="4"/>
  <c r="H68" i="4" s="1"/>
  <c r="G61" i="4"/>
  <c r="H61" i="4" s="1"/>
  <c r="G67" i="4"/>
  <c r="H67" i="4" s="1"/>
  <c r="G64" i="4"/>
  <c r="H64" i="4" s="1"/>
  <c r="G66" i="4"/>
  <c r="H66" i="4" s="1"/>
  <c r="G70" i="4"/>
  <c r="H70" i="4" s="1"/>
  <c r="G60" i="4"/>
  <c r="H60" i="4" s="1"/>
  <c r="G69" i="4"/>
  <c r="H69" i="4" s="1"/>
  <c r="G63" i="4"/>
  <c r="H63" i="4" s="1"/>
  <c r="D51" i="4"/>
  <c r="G62" i="4"/>
  <c r="H62" i="4" s="1"/>
  <c r="G71" i="4"/>
  <c r="H71" i="4" s="1"/>
  <c r="G63" i="3"/>
  <c r="H63" i="3" s="1"/>
  <c r="G66" i="3"/>
  <c r="H66" i="3" s="1"/>
  <c r="D51" i="3"/>
  <c r="G70" i="3"/>
  <c r="H70" i="3" s="1"/>
  <c r="G68" i="3"/>
  <c r="H68" i="3" s="1"/>
  <c r="G61" i="3"/>
  <c r="H61" i="3" s="1"/>
  <c r="G64" i="3"/>
  <c r="H64" i="3" s="1"/>
  <c r="G65" i="3"/>
  <c r="H65" i="3" s="1"/>
  <c r="G60" i="3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17" i="4"/>
  <c r="E119" i="4"/>
  <c r="E120" i="4"/>
  <c r="G74" i="4"/>
  <c r="G72" i="4"/>
  <c r="G73" i="4" s="1"/>
  <c r="G74" i="3"/>
  <c r="G72" i="3"/>
  <c r="G73" i="3" s="1"/>
  <c r="H60" i="3"/>
  <c r="H74" i="3" s="1"/>
  <c r="F125" i="4"/>
  <c r="F120" i="4"/>
  <c r="F117" i="4"/>
  <c r="D125" i="4"/>
  <c r="F115" i="4"/>
  <c r="F119" i="4"/>
  <c r="H74" i="4"/>
  <c r="H72" i="4"/>
  <c r="E115" i="3"/>
  <c r="E116" i="3" s="1"/>
  <c r="E119" i="3"/>
  <c r="E120" i="3"/>
  <c r="E117" i="3"/>
  <c r="F108" i="3"/>
  <c r="H72" i="3" l="1"/>
  <c r="G76" i="3" s="1"/>
  <c r="F119" i="3"/>
  <c r="F125" i="3"/>
  <c r="F120" i="3"/>
  <c r="F117" i="3"/>
  <c r="D125" i="3"/>
  <c r="F115" i="3"/>
  <c r="G76" i="4"/>
  <c r="H73" i="4"/>
  <c r="G124" i="4"/>
  <c r="F116" i="4"/>
  <c r="H73" i="3" l="1"/>
  <c r="G124" i="3"/>
  <c r="F116" i="3"/>
</calcChain>
</file>

<file path=xl/sharedStrings.xml><?xml version="1.0" encoding="utf-8"?>
<sst xmlns="http://schemas.openxmlformats.org/spreadsheetml/2006/main" count="463" uniqueCount="140">
  <si>
    <t>HPLC System Suitability Report</t>
  </si>
  <si>
    <t>Analysis Data</t>
  </si>
  <si>
    <t>Assay</t>
  </si>
  <si>
    <t>Sample(s)</t>
  </si>
  <si>
    <t>Reference Substance:</t>
  </si>
  <si>
    <t>LAMIVUDINE 150MG &amp; ZIDOVUDINE 300MG TABLETS</t>
  </si>
  <si>
    <t>% age Purity:</t>
  </si>
  <si>
    <t>NDQB201701312</t>
  </si>
  <si>
    <t>Weight (mg):</t>
  </si>
  <si>
    <t xml:space="preserve">LAMIVUDINE  &amp; ZIDOVUDINE </t>
  </si>
  <si>
    <t>Standard Conc (mg/mL):</t>
  </si>
  <si>
    <t>Each film coated tablet contains Lamivudine 150 mg and Zidovudine 300 mg</t>
  </si>
  <si>
    <t>2017-01-11 07:46:06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</si>
  <si>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</si>
  <si>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</si>
  <si>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</si>
  <si>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</si>
  <si>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</si>
  <si>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</si>
  <si>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</si>
  <si>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</si>
  <si>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</si>
  <si>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</si>
  <si>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</si>
  <si>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</si>
  <si>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</si>
  <si>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</si>
  <si>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</si>
  <si>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</si>
  <si>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</si>
  <si>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</si>
  <si>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</si>
  <si>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</si>
  <si>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</si>
  <si>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</si>
  <si>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</si>
  <si>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</si>
  <si>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</si>
  <si>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</si>
  <si>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</si>
  <si>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</si>
  <si>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</si>
  <si>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</si>
  <si>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</si>
  <si>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</si>
  <si>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</si>
  <si>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</si>
  <si>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</si>
  <si>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</si>
  <si>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</si>
  <si>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</si>
  <si>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</si>
  <si>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</si>
  <si>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</si>
  <si>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</si>
  <si>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</si>
  <si>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</si>
  <si>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</si>
  <si>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</si>
  <si>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</si>
  <si>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</si>
  <si>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</si>
  <si>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</si>
  <si>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</si>
  <si>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</si>
  <si>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</si>
  <si>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</si>
  <si>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</si>
  <si>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</si>
  <si>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</si>
  <si>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</si>
  <si>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</si>
  <si>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</si>
  <si>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</si>
  <si>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</si>
  <si>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</si>
  <si>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</si>
  <si>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</si>
  <si>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</si>
  <si>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</si>
  <si>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</si>
  <si>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</si>
  <si>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</si>
  <si>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</si>
  <si>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</si>
  <si>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</si>
  <si>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</si>
  <si>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</si>
  <si>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</si>
  <si>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</si>
  <si>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</si>
  <si>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</si>
  <si>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</si>
  <si>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</si>
  <si>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</si>
  <si>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</si>
  <si>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</si>
  <si>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</si>
  <si>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</si>
  <si>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</si>
  <si>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</si>
  <si>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</si>
  <si>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</si>
  <si>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</si>
  <si>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</si>
  <si>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</si>
  <si>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</si>
  <si>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</si>
  <si>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</si>
  <si>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</si>
  <si>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</si>
  <si>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</si>
  <si>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</si>
  <si>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</si>
  <si>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</si>
  <si>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1.1.</t>
  </si>
  <si>
    <t>Peak Resolution</t>
  </si>
  <si>
    <r>
      <t xml:space="preserve">The Peak Resolution is not less than </t>
    </r>
    <r>
      <rPr>
        <b/>
        <sz val="12"/>
        <color rgb="FF000000"/>
        <rFont val="Book Antiqua"/>
        <family val="1"/>
      </rPr>
      <t>3.0</t>
    </r>
  </si>
  <si>
    <t>The Peak Resolution is not less than 8.0</t>
  </si>
  <si>
    <t>ZIDOVUDINE</t>
  </si>
  <si>
    <t>Zidovudine</t>
  </si>
  <si>
    <t>NQCL-WRS-L42-1</t>
  </si>
  <si>
    <t>NQCL-WRS-Z1-3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</si>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</sst>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72"/>
      <color rgb="FFFF0000"/>
      <name val="Book Antiqua"/>
      <family val="1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sz val="10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u/>
      <sz val="14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vertAlign val="superscript"/>
      <sz val="14"/>
      <color rgb="FFFF0000"/>
      <name val="Book Antiqua"/>
      <family val="1"/>
    </font>
    <font>
      <sz val="14"/>
      <color rgb="FFFF0000"/>
      <name val="Arial"/>
      <family val="2"/>
    </font>
    <font>
      <b/>
      <sz val="36"/>
      <color rgb="FFFF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2" fillId="2" borderId="0" xfId="0" applyFont="1" applyFill="1"/>
    <xf numFmtId="0" fontId="12" fillId="2" borderId="0" xfId="0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0" fontId="16" fillId="2" borderId="0" xfId="0" applyFont="1" applyFill="1"/>
    <xf numFmtId="0" fontId="2" fillId="2" borderId="57" xfId="0" applyFont="1" applyFill="1" applyBorder="1"/>
    <xf numFmtId="0" fontId="2" fillId="2" borderId="59" xfId="0" applyFont="1" applyFill="1" applyBorder="1"/>
    <xf numFmtId="0" fontId="2" fillId="2" borderId="60" xfId="0" applyFont="1" applyFill="1" applyBorder="1"/>
    <xf numFmtId="0" fontId="15" fillId="2" borderId="59" xfId="0" applyFont="1" applyFill="1" applyBorder="1" applyAlignment="1">
      <alignment horizontal="center"/>
    </xf>
    <xf numFmtId="0" fontId="17" fillId="2" borderId="58" xfId="0" applyFont="1" applyFill="1" applyBorder="1"/>
    <xf numFmtId="0" fontId="15" fillId="2" borderId="58" xfId="0" applyFont="1" applyFill="1" applyBorder="1" applyAlignment="1">
      <alignment horizontal="center"/>
    </xf>
    <xf numFmtId="0" fontId="18" fillId="2" borderId="0" xfId="0" applyFont="1" applyFill="1"/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62" xfId="0" applyFont="1" applyFill="1" applyBorder="1"/>
    <xf numFmtId="0" fontId="2" fillId="2" borderId="63" xfId="0" applyFont="1" applyFill="1" applyBorder="1"/>
    <xf numFmtId="0" fontId="15" fillId="2" borderId="62" xfId="0" applyFont="1" applyFill="1" applyBorder="1" applyAlignment="1">
      <alignment horizontal="center"/>
    </xf>
    <xf numFmtId="0" fontId="15" fillId="2" borderId="61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7" fillId="2" borderId="61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/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 vertical="center"/>
    </xf>
    <xf numFmtId="0" fontId="25" fillId="2" borderId="0" xfId="0" applyFont="1" applyFill="1"/>
    <xf numFmtId="0" fontId="26" fillId="3" borderId="0" xfId="0" applyFont="1" applyFill="1" applyAlignment="1" applyProtection="1">
      <alignment horizontal="left" wrapText="1"/>
      <protection locked="0"/>
    </xf>
    <xf numFmtId="0" fontId="26" fillId="2" borderId="0" xfId="0" applyFont="1" applyFill="1" applyAlignment="1" applyProtection="1">
      <alignment horizontal="right"/>
      <protection locked="0"/>
    </xf>
    <xf numFmtId="0" fontId="26" fillId="2" borderId="0" xfId="0" applyFont="1" applyFill="1" applyAlignment="1" applyProtection="1">
      <alignment horizontal="left"/>
      <protection locked="0"/>
    </xf>
    <xf numFmtId="0" fontId="27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 wrapText="1"/>
      <protection locked="0"/>
    </xf>
    <xf numFmtId="0" fontId="21" fillId="3" borderId="0" xfId="0" applyFont="1" applyFill="1" applyProtection="1">
      <protection locked="0"/>
    </xf>
    <xf numFmtId="168" fontId="27" fillId="3" borderId="0" xfId="0" applyNumberFormat="1" applyFont="1" applyFill="1" applyAlignment="1" applyProtection="1">
      <alignment horizontal="center"/>
      <protection locked="0"/>
    </xf>
    <xf numFmtId="169" fontId="21" fillId="2" borderId="0" xfId="0" applyNumberFormat="1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25" fillId="2" borderId="0" xfId="0" applyFont="1" applyFill="1" applyAlignment="1">
      <alignment horizontal="right"/>
    </xf>
    <xf numFmtId="0" fontId="21" fillId="2" borderId="0" xfId="0" applyFont="1" applyFill="1" applyAlignment="1">
      <alignment horizontal="right"/>
    </xf>
    <xf numFmtId="0" fontId="27" fillId="3" borderId="0" xfId="0" applyFont="1" applyFill="1" applyAlignment="1" applyProtection="1">
      <alignment horizontal="left"/>
      <protection locked="0"/>
    </xf>
    <xf numFmtId="0" fontId="26" fillId="3" borderId="0" xfId="0" applyFont="1" applyFill="1" applyAlignment="1" applyProtection="1">
      <alignment horizontal="center"/>
      <protection locked="0"/>
    </xf>
    <xf numFmtId="0" fontId="27" fillId="3" borderId="0" xfId="0" applyFont="1" applyFill="1" applyAlignment="1" applyProtection="1">
      <alignment horizontal="center"/>
      <protection locked="0"/>
    </xf>
    <xf numFmtId="0" fontId="23" fillId="2" borderId="18" xfId="0" applyFont="1" applyFill="1" applyBorder="1" applyAlignment="1">
      <alignment horizontal="justify" vertical="center" wrapText="1"/>
    </xf>
    <xf numFmtId="0" fontId="23" fillId="2" borderId="19" xfId="0" applyFont="1" applyFill="1" applyBorder="1" applyAlignment="1">
      <alignment horizontal="justify" vertical="center" wrapText="1"/>
    </xf>
    <xf numFmtId="0" fontId="23" fillId="2" borderId="20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horizontal="center"/>
    </xf>
    <xf numFmtId="0" fontId="30" fillId="2" borderId="0" xfId="0" applyFont="1" applyFill="1" applyAlignment="1">
      <alignment vertical="center" wrapText="1"/>
    </xf>
    <xf numFmtId="0" fontId="25" fillId="2" borderId="0" xfId="0" applyFont="1" applyFill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2" fontId="26" fillId="3" borderId="0" xfId="0" applyNumberFormat="1" applyFont="1" applyFill="1" applyAlignment="1" applyProtection="1">
      <alignment horizontal="center"/>
      <protection locked="0"/>
    </xf>
    <xf numFmtId="0" fontId="23" fillId="2" borderId="18" xfId="0" applyFont="1" applyFill="1" applyBorder="1" applyAlignment="1">
      <alignment horizontal="left" vertical="center" wrapText="1"/>
    </xf>
    <xf numFmtId="0" fontId="23" fillId="2" borderId="19" xfId="0" applyFont="1" applyFill="1" applyBorder="1" applyAlignment="1">
      <alignment horizontal="left" vertical="center" wrapText="1"/>
    </xf>
    <xf numFmtId="0" fontId="23" fillId="2" borderId="20" xfId="0" applyFont="1" applyFill="1" applyBorder="1" applyAlignment="1">
      <alignment horizontal="left" vertical="center" wrapText="1"/>
    </xf>
    <xf numFmtId="2" fontId="25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left" vertical="center" wrapText="1"/>
    </xf>
    <xf numFmtId="170" fontId="25" fillId="2" borderId="0" xfId="0" applyNumberFormat="1" applyFont="1" applyFill="1" applyAlignment="1">
      <alignment horizontal="center"/>
    </xf>
    <xf numFmtId="0" fontId="21" fillId="2" borderId="21" xfId="0" applyFont="1" applyFill="1" applyBorder="1" applyAlignment="1">
      <alignment horizontal="right"/>
    </xf>
    <xf numFmtId="0" fontId="26" fillId="3" borderId="22" xfId="0" applyFont="1" applyFill="1" applyBorder="1" applyAlignment="1" applyProtection="1">
      <alignment horizontal="center"/>
      <protection locked="0"/>
    </xf>
    <xf numFmtId="0" fontId="25" fillId="2" borderId="47" xfId="0" applyFont="1" applyFill="1" applyBorder="1" applyAlignment="1">
      <alignment horizontal="center"/>
    </xf>
    <xf numFmtId="0" fontId="25" fillId="2" borderId="40" xfId="0" applyFont="1" applyFill="1" applyBorder="1" applyAlignment="1">
      <alignment horizontal="center"/>
    </xf>
    <xf numFmtId="0" fontId="25" fillId="2" borderId="55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right"/>
    </xf>
    <xf numFmtId="0" fontId="26" fillId="3" borderId="24" xfId="0" applyFont="1" applyFill="1" applyBorder="1" applyAlignment="1" applyProtection="1">
      <alignment horizontal="center"/>
      <protection locked="0"/>
    </xf>
    <xf numFmtId="0" fontId="25" fillId="2" borderId="22" xfId="0" applyFont="1" applyFill="1" applyBorder="1" applyAlignment="1">
      <alignment horizontal="center"/>
    </xf>
    <xf numFmtId="0" fontId="25" fillId="2" borderId="25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7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6" fillId="3" borderId="29" xfId="0" applyFont="1" applyFill="1" applyBorder="1" applyAlignment="1" applyProtection="1">
      <alignment horizontal="center"/>
      <protection locked="0"/>
    </xf>
    <xf numFmtId="171" fontId="21" fillId="2" borderId="26" xfId="0" applyNumberFormat="1" applyFont="1" applyFill="1" applyBorder="1" applyAlignment="1">
      <alignment horizontal="center"/>
    </xf>
    <xf numFmtId="171" fontId="21" fillId="2" borderId="30" xfId="0" applyNumberFormat="1" applyFont="1" applyFill="1" applyBorder="1" applyAlignment="1">
      <alignment horizontal="center"/>
    </xf>
    <xf numFmtId="0" fontId="34" fillId="2" borderId="13" xfId="0" applyFont="1" applyFill="1" applyBorder="1"/>
    <xf numFmtId="0" fontId="21" fillId="2" borderId="24" xfId="0" applyFont="1" applyFill="1" applyBorder="1" applyAlignment="1">
      <alignment horizontal="center"/>
    </xf>
    <xf numFmtId="0" fontId="26" fillId="3" borderId="23" xfId="0" applyFont="1" applyFill="1" applyBorder="1" applyAlignment="1" applyProtection="1">
      <alignment horizontal="center"/>
      <protection locked="0"/>
    </xf>
    <xf numFmtId="171" fontId="21" fillId="2" borderId="31" xfId="0" applyNumberFormat="1" applyFont="1" applyFill="1" applyBorder="1" applyAlignment="1">
      <alignment horizontal="center"/>
    </xf>
    <xf numFmtId="171" fontId="21" fillId="2" borderId="32" xfId="0" applyNumberFormat="1" applyFont="1" applyFill="1" applyBorder="1" applyAlignment="1">
      <alignment horizontal="center"/>
    </xf>
    <xf numFmtId="10" fontId="30" fillId="2" borderId="14" xfId="0" applyNumberFormat="1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/>
    </xf>
    <xf numFmtId="0" fontId="26" fillId="3" borderId="34" xfId="0" applyFont="1" applyFill="1" applyBorder="1" applyAlignment="1" applyProtection="1">
      <alignment horizontal="center"/>
      <protection locked="0"/>
    </xf>
    <xf numFmtId="171" fontId="21" fillId="2" borderId="35" xfId="0" applyNumberFormat="1" applyFont="1" applyFill="1" applyBorder="1" applyAlignment="1">
      <alignment horizontal="center"/>
    </xf>
    <xf numFmtId="171" fontId="21" fillId="2" borderId="36" xfId="0" applyNumberFormat="1" applyFont="1" applyFill="1" applyBorder="1" applyAlignment="1">
      <alignment horizontal="center"/>
    </xf>
    <xf numFmtId="0" fontId="21" fillId="2" borderId="15" xfId="0" applyFont="1" applyFill="1" applyBorder="1"/>
    <xf numFmtId="0" fontId="21" fillId="2" borderId="24" xfId="0" applyFont="1" applyFill="1" applyBorder="1" applyAlignment="1">
      <alignment horizontal="right"/>
    </xf>
    <xf numFmtId="1" fontId="25" fillId="6" borderId="37" xfId="0" applyNumberFormat="1" applyFont="1" applyFill="1" applyBorder="1" applyAlignment="1">
      <alignment horizontal="center"/>
    </xf>
    <xf numFmtId="171" fontId="25" fillId="6" borderId="38" xfId="0" applyNumberFormat="1" applyFont="1" applyFill="1" applyBorder="1" applyAlignment="1">
      <alignment horizontal="center"/>
    </xf>
    <xf numFmtId="171" fontId="25" fillId="6" borderId="39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1" fillId="2" borderId="40" xfId="0" applyFont="1" applyFill="1" applyBorder="1" applyAlignment="1">
      <alignment horizontal="right"/>
    </xf>
    <xf numFmtId="0" fontId="26" fillId="3" borderId="16" xfId="0" applyFont="1" applyFill="1" applyBorder="1" applyAlignment="1" applyProtection="1">
      <alignment horizontal="center"/>
      <protection locked="0"/>
    </xf>
    <xf numFmtId="0" fontId="21" fillId="2" borderId="11" xfId="0" applyFont="1" applyFill="1" applyBorder="1" applyAlignment="1">
      <alignment horizontal="right"/>
    </xf>
    <xf numFmtId="2" fontId="21" fillId="6" borderId="4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21" fillId="7" borderId="41" xfId="0" applyNumberFormat="1" applyFont="1" applyFill="1" applyBorder="1" applyAlignment="1">
      <alignment horizontal="center"/>
    </xf>
    <xf numFmtId="2" fontId="21" fillId="2" borderId="0" xfId="0" applyNumberFormat="1" applyFont="1" applyFill="1" applyAlignment="1">
      <alignment horizontal="center"/>
    </xf>
    <xf numFmtId="0" fontId="23" fillId="2" borderId="21" xfId="0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left" vertical="center" wrapText="1"/>
    </xf>
    <xf numFmtId="166" fontId="21" fillId="6" borderId="41" xfId="0" applyNumberFormat="1" applyFont="1" applyFill="1" applyBorder="1" applyAlignment="1">
      <alignment horizontal="center"/>
    </xf>
    <xf numFmtId="166" fontId="21" fillId="2" borderId="0" xfId="0" applyNumberFormat="1" applyFont="1" applyFill="1" applyAlignment="1">
      <alignment horizontal="center"/>
    </xf>
    <xf numFmtId="166" fontId="21" fillId="6" borderId="17" xfId="0" applyNumberFormat="1" applyFont="1" applyFill="1" applyBorder="1" applyAlignment="1">
      <alignment horizontal="center"/>
    </xf>
    <xf numFmtId="0" fontId="23" fillId="2" borderId="43" xfId="0" applyFont="1" applyFill="1" applyBorder="1" applyAlignment="1">
      <alignment horizontal="left" vertical="center" wrapText="1"/>
    </xf>
    <xf numFmtId="0" fontId="23" fillId="2" borderId="44" xfId="0" applyFont="1" applyFill="1" applyBorder="1" applyAlignment="1">
      <alignment horizontal="left" vertical="center" wrapText="1"/>
    </xf>
    <xf numFmtId="0" fontId="21" fillId="2" borderId="42" xfId="0" applyFont="1" applyFill="1" applyBorder="1" applyAlignment="1">
      <alignment horizontal="right"/>
    </xf>
    <xf numFmtId="166" fontId="26" fillId="3" borderId="41" xfId="0" applyNumberFormat="1" applyFont="1" applyFill="1" applyBorder="1" applyAlignment="1" applyProtection="1">
      <alignment horizontal="center"/>
      <protection locked="0"/>
    </xf>
    <xf numFmtId="166" fontId="21" fillId="2" borderId="0" xfId="0" applyNumberFormat="1" applyFont="1" applyFill="1"/>
    <xf numFmtId="0" fontId="21" fillId="2" borderId="29" xfId="0" applyFont="1" applyFill="1" applyBorder="1" applyAlignment="1">
      <alignment horizontal="right"/>
    </xf>
    <xf numFmtId="1" fontId="21" fillId="2" borderId="0" xfId="0" applyNumberFormat="1" applyFont="1" applyFill="1" applyAlignment="1">
      <alignment horizontal="center"/>
    </xf>
    <xf numFmtId="0" fontId="21" fillId="2" borderId="15" xfId="0" applyFont="1" applyFill="1" applyBorder="1" applyAlignment="1">
      <alignment horizontal="right"/>
    </xf>
    <xf numFmtId="2" fontId="21" fillId="6" borderId="15" xfId="0" applyNumberFormat="1" applyFont="1" applyFill="1" applyBorder="1" applyAlignment="1">
      <alignment horizontal="center"/>
    </xf>
    <xf numFmtId="171" fontId="25" fillId="7" borderId="13" xfId="0" applyNumberFormat="1" applyFont="1" applyFill="1" applyBorder="1" applyAlignment="1">
      <alignment horizontal="center"/>
    </xf>
    <xf numFmtId="171" fontId="21" fillId="2" borderId="0" xfId="0" applyNumberFormat="1" applyFont="1" applyFill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2" borderId="43" xfId="0" applyFont="1" applyFill="1" applyBorder="1" applyAlignment="1">
      <alignment horizontal="right"/>
    </xf>
    <xf numFmtId="0" fontId="21" fillId="7" borderId="15" xfId="0" applyFont="1" applyFill="1" applyBorder="1" applyAlignment="1">
      <alignment horizontal="center"/>
    </xf>
    <xf numFmtId="0" fontId="28" fillId="2" borderId="0" xfId="0" applyFont="1" applyFill="1"/>
    <xf numFmtId="0" fontId="25" fillId="2" borderId="0" xfId="0" applyFont="1" applyFill="1" applyAlignment="1">
      <alignment horizontal="left"/>
    </xf>
    <xf numFmtId="0" fontId="21" fillId="2" borderId="0" xfId="0" applyFont="1" applyFill="1" applyAlignment="1">
      <alignment horizontal="left"/>
    </xf>
    <xf numFmtId="172" fontId="26" fillId="3" borderId="0" xfId="0" applyNumberFormat="1" applyFont="1" applyFill="1" applyAlignment="1" applyProtection="1">
      <alignment horizontal="center"/>
      <protection locked="0"/>
    </xf>
    <xf numFmtId="166" fontId="25" fillId="2" borderId="0" xfId="0" applyNumberFormat="1" applyFont="1" applyFill="1" applyAlignment="1" applyProtection="1">
      <alignment horizontal="center"/>
      <protection locked="0"/>
    </xf>
    <xf numFmtId="2" fontId="25" fillId="2" borderId="13" xfId="0" applyNumberFormat="1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 vertical="center"/>
    </xf>
    <xf numFmtId="2" fontId="26" fillId="3" borderId="13" xfId="0" applyNumberFormat="1" applyFont="1" applyFill="1" applyBorder="1" applyAlignment="1" applyProtection="1">
      <alignment horizontal="center" vertical="center"/>
      <protection locked="0"/>
    </xf>
    <xf numFmtId="0" fontId="21" fillId="2" borderId="13" xfId="0" applyFont="1" applyFill="1" applyBorder="1" applyAlignment="1">
      <alignment horizontal="center"/>
    </xf>
    <xf numFmtId="0" fontId="26" fillId="3" borderId="21" xfId="0" applyFont="1" applyFill="1" applyBorder="1" applyAlignment="1" applyProtection="1">
      <alignment horizontal="center"/>
      <protection locked="0"/>
    </xf>
    <xf numFmtId="166" fontId="21" fillId="2" borderId="21" xfId="0" applyNumberFormat="1" applyFont="1" applyFill="1" applyBorder="1" applyAlignment="1">
      <alignment horizontal="center"/>
    </xf>
    <xf numFmtId="173" fontId="21" fillId="2" borderId="13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" fontId="26" fillId="3" borderId="14" xfId="0" applyNumberFormat="1" applyFont="1" applyFill="1" applyBorder="1" applyAlignment="1" applyProtection="1">
      <alignment horizontal="center" vertical="center"/>
      <protection locked="0"/>
    </xf>
    <xf numFmtId="0" fontId="21" fillId="2" borderId="14" xfId="0" applyFont="1" applyFill="1" applyBorder="1" applyAlignment="1">
      <alignment horizontal="center"/>
    </xf>
    <xf numFmtId="166" fontId="21" fillId="2" borderId="23" xfId="0" applyNumberFormat="1" applyFont="1" applyFill="1" applyBorder="1" applyAlignment="1">
      <alignment horizontal="center"/>
    </xf>
    <xf numFmtId="173" fontId="21" fillId="2" borderId="14" xfId="0" applyNumberFormat="1" applyFont="1" applyFill="1" applyBorder="1" applyAlignment="1">
      <alignment horizontal="center" vertical="center"/>
    </xf>
    <xf numFmtId="1" fontId="26" fillId="3" borderId="23" xfId="0" applyNumberFormat="1" applyFont="1" applyFill="1" applyBorder="1" applyAlignment="1" applyProtection="1">
      <alignment horizontal="center"/>
      <protection locked="0"/>
    </xf>
    <xf numFmtId="0" fontId="25" fillId="2" borderId="9" xfId="0" applyFont="1" applyFill="1" applyBorder="1" applyAlignment="1">
      <alignment horizontal="center" vertical="center"/>
    </xf>
    <xf numFmtId="2" fontId="26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15" xfId="0" applyFont="1" applyFill="1" applyBorder="1" applyAlignment="1">
      <alignment horizontal="center"/>
    </xf>
    <xf numFmtId="0" fontId="26" fillId="3" borderId="43" xfId="0" applyFont="1" applyFill="1" applyBorder="1" applyAlignment="1" applyProtection="1">
      <alignment horizontal="center"/>
      <protection locked="0"/>
    </xf>
    <xf numFmtId="166" fontId="21" fillId="2" borderId="43" xfId="0" applyNumberFormat="1" applyFont="1" applyFill="1" applyBorder="1" applyAlignment="1">
      <alignment horizontal="center"/>
    </xf>
    <xf numFmtId="173" fontId="21" fillId="2" borderId="15" xfId="0" applyNumberFormat="1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/>
    </xf>
    <xf numFmtId="2" fontId="27" fillId="2" borderId="44" xfId="0" applyNumberFormat="1" applyFont="1" applyFill="1" applyBorder="1" applyAlignment="1">
      <alignment horizontal="center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right"/>
    </xf>
    <xf numFmtId="2" fontId="26" fillId="7" borderId="33" xfId="0" applyNumberFormat="1" applyFont="1" applyFill="1" applyBorder="1" applyAlignment="1">
      <alignment horizontal="center"/>
    </xf>
    <xf numFmtId="173" fontId="26" fillId="7" borderId="33" xfId="0" applyNumberFormat="1" applyFont="1" applyFill="1" applyBorder="1" applyAlignment="1">
      <alignment horizontal="center"/>
    </xf>
    <xf numFmtId="0" fontId="21" fillId="2" borderId="41" xfId="0" applyFont="1" applyFill="1" applyBorder="1" applyAlignment="1">
      <alignment horizontal="right"/>
    </xf>
    <xf numFmtId="10" fontId="26" fillId="6" borderId="54" xfId="0" applyNumberFormat="1" applyFont="1" applyFill="1" applyBorder="1" applyAlignment="1">
      <alignment horizontal="center"/>
    </xf>
    <xf numFmtId="0" fontId="21" fillId="2" borderId="17" xfId="0" applyFont="1" applyFill="1" applyBorder="1" applyAlignment="1">
      <alignment horizontal="right"/>
    </xf>
    <xf numFmtId="0" fontId="26" fillId="7" borderId="46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174" fontId="26" fillId="2" borderId="0" xfId="0" applyNumberFormat="1" applyFont="1" applyFill="1" applyAlignment="1">
      <alignment horizontal="center"/>
    </xf>
    <xf numFmtId="0" fontId="26" fillId="3" borderId="0" xfId="0" applyFont="1" applyFill="1" applyAlignment="1" applyProtection="1">
      <alignment horizontal="left"/>
      <protection locked="0"/>
    </xf>
    <xf numFmtId="0" fontId="25" fillId="2" borderId="47" xfId="0" applyFont="1" applyFill="1" applyBorder="1" applyAlignment="1">
      <alignment horizontal="center"/>
    </xf>
    <xf numFmtId="0" fontId="25" fillId="2" borderId="4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30" xfId="0" applyFont="1" applyFill="1" applyBorder="1" applyAlignment="1">
      <alignment horizontal="center"/>
    </xf>
    <xf numFmtId="0" fontId="21" fillId="2" borderId="48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171" fontId="26" fillId="3" borderId="34" xfId="0" applyNumberFormat="1" applyFont="1" applyFill="1" applyBorder="1" applyAlignment="1" applyProtection="1">
      <alignment horizontal="center"/>
      <protection locked="0"/>
    </xf>
    <xf numFmtId="1" fontId="25" fillId="6" borderId="49" xfId="0" applyNumberFormat="1" applyFont="1" applyFill="1" applyBorder="1" applyAlignment="1">
      <alignment horizontal="center"/>
    </xf>
    <xf numFmtId="1" fontId="25" fillId="6" borderId="50" xfId="0" applyNumberFormat="1" applyFont="1" applyFill="1" applyBorder="1" applyAlignment="1">
      <alignment horizontal="center"/>
    </xf>
    <xf numFmtId="171" fontId="25" fillId="6" borderId="15" xfId="0" applyNumberFormat="1" applyFont="1" applyFill="1" applyBorder="1" applyAlignment="1">
      <alignment horizontal="center"/>
    </xf>
    <xf numFmtId="0" fontId="21" fillId="2" borderId="51" xfId="0" applyFont="1" applyFill="1" applyBorder="1" applyAlignment="1">
      <alignment horizontal="right"/>
    </xf>
    <xf numFmtId="0" fontId="26" fillId="3" borderId="52" xfId="0" applyFont="1" applyFill="1" applyBorder="1" applyAlignment="1" applyProtection="1">
      <alignment horizontal="center"/>
      <protection locked="0"/>
    </xf>
    <xf numFmtId="0" fontId="21" fillId="2" borderId="25" xfId="0" applyFont="1" applyFill="1" applyBorder="1" applyAlignment="1">
      <alignment horizontal="right"/>
    </xf>
    <xf numFmtId="2" fontId="21" fillId="6" borderId="27" xfId="0" applyNumberFormat="1" applyFont="1" applyFill="1" applyBorder="1" applyAlignment="1">
      <alignment horizontal="center"/>
    </xf>
    <xf numFmtId="2" fontId="21" fillId="7" borderId="27" xfId="0" applyNumberFormat="1" applyFont="1" applyFill="1" applyBorder="1" applyAlignment="1">
      <alignment horizontal="center"/>
    </xf>
    <xf numFmtId="0" fontId="23" fillId="2" borderId="10" xfId="0" applyFont="1" applyFill="1" applyBorder="1" applyAlignment="1">
      <alignment horizontal="left" vertical="center" wrapText="1"/>
    </xf>
    <xf numFmtId="166" fontId="21" fillId="6" borderId="27" xfId="0" applyNumberFormat="1" applyFont="1" applyFill="1" applyBorder="1" applyAlignment="1">
      <alignment horizontal="center"/>
    </xf>
    <xf numFmtId="0" fontId="23" fillId="2" borderId="9" xfId="0" applyFont="1" applyFill="1" applyBorder="1" applyAlignment="1">
      <alignment horizontal="left" vertical="center" wrapText="1"/>
    </xf>
    <xf numFmtId="166" fontId="21" fillId="7" borderId="27" xfId="0" applyNumberFormat="1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center"/>
    </xf>
    <xf numFmtId="0" fontId="21" fillId="2" borderId="53" xfId="0" applyFont="1" applyFill="1" applyBorder="1" applyAlignment="1">
      <alignment horizontal="right"/>
    </xf>
    <xf numFmtId="2" fontId="21" fillId="7" borderId="30" xfId="0" applyNumberFormat="1" applyFont="1" applyFill="1" applyBorder="1" applyAlignment="1">
      <alignment horizontal="center"/>
    </xf>
    <xf numFmtId="0" fontId="21" fillId="2" borderId="16" xfId="0" applyFont="1" applyFill="1" applyBorder="1" applyAlignment="1">
      <alignment horizontal="right"/>
    </xf>
    <xf numFmtId="171" fontId="25" fillId="7" borderId="16" xfId="0" applyNumberFormat="1" applyFont="1" applyFill="1" applyBorder="1" applyAlignment="1">
      <alignment horizontal="center"/>
    </xf>
    <xf numFmtId="10" fontId="25" fillId="6" borderId="41" xfId="0" applyNumberFormat="1" applyFont="1" applyFill="1" applyBorder="1" applyAlignment="1">
      <alignment horizontal="center"/>
    </xf>
    <xf numFmtId="0" fontId="25" fillId="7" borderId="17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 wrapText="1"/>
    </xf>
    <xf numFmtId="1" fontId="26" fillId="3" borderId="13" xfId="0" applyNumberFormat="1" applyFont="1" applyFill="1" applyBorder="1" applyAlignment="1" applyProtection="1">
      <alignment horizontal="center"/>
      <protection locked="0"/>
    </xf>
    <xf numFmtId="166" fontId="21" fillId="2" borderId="13" xfId="0" applyNumberFormat="1" applyFont="1" applyFill="1" applyBorder="1" applyAlignment="1">
      <alignment horizontal="center"/>
    </xf>
    <xf numFmtId="173" fontId="21" fillId="2" borderId="22" xfId="0" applyNumberFormat="1" applyFont="1" applyFill="1" applyBorder="1" applyAlignment="1">
      <alignment horizontal="center"/>
    </xf>
    <xf numFmtId="1" fontId="26" fillId="3" borderId="14" xfId="0" applyNumberFormat="1" applyFont="1" applyFill="1" applyBorder="1" applyAlignment="1" applyProtection="1">
      <alignment horizontal="center"/>
      <protection locked="0"/>
    </xf>
    <xf numFmtId="166" fontId="21" fillId="2" borderId="14" xfId="0" applyNumberFormat="1" applyFont="1" applyFill="1" applyBorder="1" applyAlignment="1">
      <alignment horizontal="center"/>
    </xf>
    <xf numFmtId="173" fontId="21" fillId="2" borderId="24" xfId="0" applyNumberFormat="1" applyFont="1" applyFill="1" applyBorder="1" applyAlignment="1">
      <alignment horizontal="center"/>
    </xf>
    <xf numFmtId="1" fontId="26" fillId="3" borderId="15" xfId="0" applyNumberFormat="1" applyFont="1" applyFill="1" applyBorder="1" applyAlignment="1" applyProtection="1">
      <alignment horizontal="center"/>
      <protection locked="0"/>
    </xf>
    <xf numFmtId="166" fontId="21" fillId="2" borderId="15" xfId="0" applyNumberFormat="1" applyFont="1" applyFill="1" applyBorder="1" applyAlignment="1">
      <alignment horizontal="center"/>
    </xf>
    <xf numFmtId="173" fontId="21" fillId="2" borderId="44" xfId="0" applyNumberFormat="1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171" fontId="21" fillId="2" borderId="16" xfId="0" applyNumberFormat="1" applyFont="1" applyFill="1" applyBorder="1" applyAlignment="1">
      <alignment horizontal="right"/>
    </xf>
    <xf numFmtId="2" fontId="26" fillId="7" borderId="55" xfId="0" applyNumberFormat="1" applyFont="1" applyFill="1" applyBorder="1" applyAlignment="1">
      <alignment horizontal="center"/>
    </xf>
    <xf numFmtId="174" fontId="26" fillId="7" borderId="52" xfId="0" applyNumberFormat="1" applyFont="1" applyFill="1" applyBorder="1" applyAlignment="1">
      <alignment horizontal="center"/>
    </xf>
    <xf numFmtId="0" fontId="21" fillId="2" borderId="23" xfId="0" applyFont="1" applyFill="1" applyBorder="1"/>
    <xf numFmtId="0" fontId="21" fillId="2" borderId="14" xfId="0" applyFont="1" applyFill="1" applyBorder="1" applyAlignment="1">
      <alignment horizontal="right"/>
    </xf>
    <xf numFmtId="10" fontId="26" fillId="6" borderId="27" xfId="0" applyNumberFormat="1" applyFont="1" applyFill="1" applyBorder="1" applyAlignment="1">
      <alignment horizontal="center"/>
    </xf>
    <xf numFmtId="0" fontId="21" fillId="2" borderId="43" xfId="0" applyFont="1" applyFill="1" applyBorder="1"/>
    <xf numFmtId="0" fontId="26" fillId="7" borderId="28" xfId="0" applyFont="1" applyFill="1" applyBorder="1" applyAlignment="1">
      <alignment horizontal="center"/>
    </xf>
    <xf numFmtId="0" fontId="26" fillId="7" borderId="56" xfId="0" applyFont="1" applyFill="1" applyBorder="1" applyAlignment="1">
      <alignment horizontal="center"/>
    </xf>
    <xf numFmtId="0" fontId="21" fillId="2" borderId="13" xfId="0" applyFont="1" applyFill="1" applyBorder="1"/>
    <xf numFmtId="0" fontId="25" fillId="2" borderId="47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right" vertical="center" wrapText="1"/>
    </xf>
    <xf numFmtId="2" fontId="26" fillId="6" borderId="54" xfId="0" applyNumberFormat="1" applyFont="1" applyFill="1" applyBorder="1" applyAlignment="1">
      <alignment horizontal="center"/>
    </xf>
    <xf numFmtId="174" fontId="26" fillId="6" borderId="54" xfId="0" applyNumberFormat="1" applyFont="1" applyFill="1" applyBorder="1" applyAlignment="1">
      <alignment horizontal="center"/>
    </xf>
    <xf numFmtId="2" fontId="26" fillId="7" borderId="46" xfId="0" applyNumberFormat="1" applyFont="1" applyFill="1" applyBorder="1" applyAlignment="1">
      <alignment horizontal="center"/>
    </xf>
    <xf numFmtId="174" fontId="26" fillId="7" borderId="46" xfId="0" applyNumberFormat="1" applyFont="1" applyFill="1" applyBorder="1" applyAlignment="1">
      <alignment horizontal="center"/>
    </xf>
    <xf numFmtId="175" fontId="35" fillId="2" borderId="0" xfId="0" applyNumberFormat="1" applyFont="1" applyFill="1" applyAlignment="1">
      <alignment horizontal="center"/>
    </xf>
    <xf numFmtId="165" fontId="26" fillId="2" borderId="0" xfId="0" applyNumberFormat="1" applyFont="1" applyFill="1" applyAlignment="1">
      <alignment horizontal="center"/>
    </xf>
    <xf numFmtId="0" fontId="23" fillId="2" borderId="9" xfId="0" applyFont="1" applyFill="1" applyBorder="1" applyAlignment="1">
      <alignment horizontal="left" vertical="center" wrapText="1"/>
    </xf>
    <xf numFmtId="0" fontId="21" fillId="2" borderId="9" xfId="0" applyFont="1" applyFill="1" applyBorder="1"/>
    <xf numFmtId="0" fontId="25" fillId="2" borderId="1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1" fillId="2" borderId="7" xfId="0" applyFont="1" applyFill="1" applyBorder="1"/>
    <xf numFmtId="0" fontId="25" fillId="2" borderId="11" xfId="0" applyFont="1" applyFill="1" applyBorder="1"/>
    <xf numFmtId="0" fontId="21" fillId="2" borderId="11" xfId="0" applyFont="1" applyFill="1" applyBorder="1"/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F55" sqref="F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37" t="s">
        <v>0</v>
      </c>
      <c r="B15" s="137"/>
      <c r="C15" s="137"/>
      <c r="D15" s="137"/>
      <c r="E15" s="137"/>
    </row>
    <row r="16" spans="1:6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10"/>
    </row>
    <row r="18" spans="1:7" ht="16.5" customHeight="1" x14ac:dyDescent="0.3">
      <c r="A18" s="11" t="s">
        <v>4</v>
      </c>
      <c r="B18" s="4" t="s">
        <v>114</v>
      </c>
      <c r="C18" s="10"/>
      <c r="D18" s="10"/>
      <c r="E18" s="10"/>
    </row>
    <row r="19" spans="1:7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7" ht="16.5" customHeight="1" x14ac:dyDescent="0.3">
      <c r="A20" s="7" t="s">
        <v>8</v>
      </c>
      <c r="B20" s="12">
        <v>15.47</v>
      </c>
      <c r="C20" s="10"/>
      <c r="D20" s="10"/>
      <c r="E20" s="10"/>
    </row>
    <row r="21" spans="1:7" ht="16.5" customHeight="1" x14ac:dyDescent="0.3">
      <c r="A21" s="7" t="s">
        <v>10</v>
      </c>
      <c r="B21" s="13">
        <f>B20/50*5/10</f>
        <v>0.1547</v>
      </c>
      <c r="C21" s="10"/>
      <c r="D21" s="10"/>
      <c r="E21" s="10"/>
    </row>
    <row r="22" spans="1:7" ht="15.75" customHeight="1" x14ac:dyDescent="0.25">
      <c r="A22" s="10"/>
      <c r="B22" s="10" t="s">
        <v>12</v>
      </c>
      <c r="C22" s="10"/>
      <c r="D22" s="10"/>
      <c r="E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23" t="s">
        <v>116</v>
      </c>
    </row>
    <row r="24" spans="1:7" ht="16.5" customHeight="1" x14ac:dyDescent="0.3">
      <c r="A24" s="17">
        <v>1</v>
      </c>
      <c r="B24" s="18">
        <v>31158535</v>
      </c>
      <c r="C24" s="18">
        <v>6184.8</v>
      </c>
      <c r="D24" s="19">
        <v>1.3</v>
      </c>
      <c r="E24" s="20">
        <v>2.9</v>
      </c>
      <c r="F24" s="122">
        <v>4.5</v>
      </c>
    </row>
    <row r="25" spans="1:7" ht="16.5" customHeight="1" x14ac:dyDescent="0.3">
      <c r="A25" s="17">
        <v>2</v>
      </c>
      <c r="B25" s="18">
        <v>30965515</v>
      </c>
      <c r="C25" s="18">
        <v>6169.4</v>
      </c>
      <c r="D25" s="19">
        <v>1.3</v>
      </c>
      <c r="E25" s="19">
        <v>2.9</v>
      </c>
      <c r="F25" s="122">
        <v>4.5</v>
      </c>
    </row>
    <row r="26" spans="1:7" ht="16.5" customHeight="1" x14ac:dyDescent="0.3">
      <c r="A26" s="17">
        <v>3</v>
      </c>
      <c r="B26" s="18">
        <v>31052667</v>
      </c>
      <c r="C26" s="18">
        <v>6124.5</v>
      </c>
      <c r="D26" s="19">
        <v>1.3</v>
      </c>
      <c r="E26" s="19">
        <v>2.9</v>
      </c>
      <c r="F26" s="122">
        <v>4.5</v>
      </c>
    </row>
    <row r="27" spans="1:7" ht="16.5" customHeight="1" x14ac:dyDescent="0.3">
      <c r="A27" s="17">
        <v>4</v>
      </c>
      <c r="B27" s="18">
        <v>31157278</v>
      </c>
      <c r="C27" s="18">
        <v>6121.6</v>
      </c>
      <c r="D27" s="19">
        <v>1.3</v>
      </c>
      <c r="E27" s="19">
        <v>2.9</v>
      </c>
      <c r="F27" s="122">
        <v>4.5</v>
      </c>
      <c r="G27" s="119"/>
    </row>
    <row r="28" spans="1:7" ht="16.5" customHeight="1" x14ac:dyDescent="0.3">
      <c r="A28" s="17">
        <v>5</v>
      </c>
      <c r="B28" s="18">
        <v>30996303</v>
      </c>
      <c r="C28" s="18">
        <v>6114.5</v>
      </c>
      <c r="D28" s="19">
        <v>1.3</v>
      </c>
      <c r="E28" s="19">
        <v>2.9</v>
      </c>
      <c r="F28" s="122">
        <v>4.5</v>
      </c>
    </row>
    <row r="29" spans="1:7" ht="16.5" customHeight="1" x14ac:dyDescent="0.3">
      <c r="A29" s="17">
        <v>6</v>
      </c>
      <c r="B29" s="21">
        <v>31080794</v>
      </c>
      <c r="C29" s="21">
        <v>6104.5</v>
      </c>
      <c r="D29" s="22">
        <v>1.2</v>
      </c>
      <c r="E29" s="22">
        <v>2.9</v>
      </c>
      <c r="F29" s="122">
        <v>4.5</v>
      </c>
    </row>
    <row r="30" spans="1:7" ht="16.5" customHeight="1" x14ac:dyDescent="0.3">
      <c r="A30" s="23" t="s">
        <v>18</v>
      </c>
      <c r="B30" s="24">
        <f>AVERAGE(B24:B29)</f>
        <v>31068515.333333332</v>
      </c>
      <c r="C30" s="25">
        <f>AVERAGE(C24:C29)</f>
        <v>6136.55</v>
      </c>
      <c r="D30" s="26">
        <f>AVERAGE(D24:D29)</f>
        <v>1.2833333333333334</v>
      </c>
      <c r="E30" s="26">
        <f>AVERAGE(E24:E29)</f>
        <v>2.9</v>
      </c>
      <c r="F30" s="124">
        <f>AVERAGE(F24:F29)</f>
        <v>4.5</v>
      </c>
    </row>
    <row r="31" spans="1:7" ht="16.5" customHeight="1" x14ac:dyDescent="0.3">
      <c r="A31" s="27" t="s">
        <v>19</v>
      </c>
      <c r="B31" s="28">
        <f>(STDEV(B24:B29)/B30)</f>
        <v>2.5833081714175541E-3</v>
      </c>
      <c r="C31" s="29"/>
      <c r="D31" s="29"/>
      <c r="E31" s="30"/>
      <c r="F31" s="120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121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25" t="s">
        <v>117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114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15.47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0.1547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5" t="s">
        <v>17</v>
      </c>
      <c r="F44" s="136" t="s">
        <v>116</v>
      </c>
    </row>
    <row r="45" spans="1:6" ht="16.5" customHeight="1" x14ac:dyDescent="0.3">
      <c r="A45" s="17">
        <v>1</v>
      </c>
      <c r="B45" s="18">
        <v>31800104</v>
      </c>
      <c r="C45" s="18">
        <v>6226.7</v>
      </c>
      <c r="D45" s="19">
        <v>1.3</v>
      </c>
      <c r="E45" s="126">
        <v>3.4</v>
      </c>
      <c r="F45" s="133">
        <v>10</v>
      </c>
    </row>
    <row r="46" spans="1:6" ht="16.5" customHeight="1" x14ac:dyDescent="0.3">
      <c r="A46" s="17">
        <v>2</v>
      </c>
      <c r="B46" s="18">
        <v>31131673</v>
      </c>
      <c r="C46" s="18">
        <v>6271.5</v>
      </c>
      <c r="D46" s="19">
        <v>1.2</v>
      </c>
      <c r="E46" s="127">
        <v>3.4</v>
      </c>
      <c r="F46" s="133">
        <v>10</v>
      </c>
    </row>
    <row r="47" spans="1:6" ht="16.5" customHeight="1" x14ac:dyDescent="0.3">
      <c r="A47" s="17">
        <v>3</v>
      </c>
      <c r="B47" s="18">
        <v>31646616</v>
      </c>
      <c r="C47" s="18">
        <v>6206.3</v>
      </c>
      <c r="D47" s="19">
        <v>1.2</v>
      </c>
      <c r="E47" s="127">
        <v>3.4</v>
      </c>
      <c r="F47" s="133">
        <v>10</v>
      </c>
    </row>
    <row r="48" spans="1:6" ht="16.5" customHeight="1" x14ac:dyDescent="0.3">
      <c r="A48" s="17">
        <v>4</v>
      </c>
      <c r="B48" s="18">
        <v>31057346</v>
      </c>
      <c r="C48" s="18">
        <v>6226.7</v>
      </c>
      <c r="D48" s="19">
        <v>1.2</v>
      </c>
      <c r="E48" s="127">
        <v>3.4</v>
      </c>
      <c r="F48" s="133">
        <v>10</v>
      </c>
    </row>
    <row r="49" spans="1:7" ht="16.5" customHeight="1" x14ac:dyDescent="0.3">
      <c r="A49" s="17">
        <v>5</v>
      </c>
      <c r="B49" s="18">
        <v>31736650</v>
      </c>
      <c r="C49" s="18">
        <v>6213.1</v>
      </c>
      <c r="D49" s="19">
        <v>1.3</v>
      </c>
      <c r="E49" s="127">
        <v>3.4</v>
      </c>
      <c r="F49" s="133">
        <v>10</v>
      </c>
    </row>
    <row r="50" spans="1:7" ht="16.5" customHeight="1" x14ac:dyDescent="0.3">
      <c r="A50" s="17">
        <v>6</v>
      </c>
      <c r="B50" s="21">
        <v>31540133</v>
      </c>
      <c r="C50" s="21">
        <v>6212.9</v>
      </c>
      <c r="D50" s="22">
        <v>1.3</v>
      </c>
      <c r="E50" s="128">
        <v>3.4</v>
      </c>
      <c r="F50" s="133">
        <v>10</v>
      </c>
    </row>
    <row r="51" spans="1:7" ht="16.5" customHeight="1" x14ac:dyDescent="0.3">
      <c r="A51" s="23" t="s">
        <v>18</v>
      </c>
      <c r="B51" s="24">
        <f>AVERAGE(B45:B50)</f>
        <v>31485420.333333332</v>
      </c>
      <c r="C51" s="25">
        <f>AVERAGE(C45:C50)</f>
        <v>6226.2000000000007</v>
      </c>
      <c r="D51" s="26">
        <f>AVERAGE(D45:D50)</f>
        <v>1.25</v>
      </c>
      <c r="E51" s="129">
        <f>AVERAGE(E45:E50)</f>
        <v>3.4</v>
      </c>
      <c r="F51" s="134">
        <v>10</v>
      </c>
    </row>
    <row r="52" spans="1:7" ht="16.5" customHeight="1" x14ac:dyDescent="0.3">
      <c r="A52" s="27" t="s">
        <v>19</v>
      </c>
      <c r="B52" s="28">
        <f>(STDEV(B45:B50)/B51)</f>
        <v>1.0038647355995247E-2</v>
      </c>
      <c r="C52" s="29"/>
      <c r="D52" s="29"/>
      <c r="E52" s="130"/>
      <c r="F52" s="131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132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135" t="s">
        <v>118</v>
      </c>
      <c r="D58" s="42"/>
      <c r="F58" s="43"/>
      <c r="G58" s="43"/>
    </row>
    <row r="59" spans="1:7" ht="15" customHeight="1" x14ac:dyDescent="0.3">
      <c r="B59" s="138" t="s">
        <v>26</v>
      </c>
      <c r="C59" s="13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142" t="s">
        <v>31</v>
      </c>
      <c r="B11" s="143"/>
      <c r="C11" s="143"/>
      <c r="D11" s="143"/>
      <c r="E11" s="143"/>
      <c r="F11" s="144"/>
      <c r="G11" s="90"/>
    </row>
    <row r="12" spans="1:7" ht="16.5" customHeight="1" x14ac:dyDescent="0.3">
      <c r="A12" s="141" t="s">
        <v>32</v>
      </c>
      <c r="B12" s="141"/>
      <c r="C12" s="141"/>
      <c r="D12" s="141"/>
      <c r="E12" s="141"/>
      <c r="F12" s="141"/>
      <c r="G12" s="89"/>
    </row>
    <row r="14" spans="1:7" ht="16.5" customHeight="1" x14ac:dyDescent="0.3">
      <c r="A14" s="146" t="s">
        <v>33</v>
      </c>
      <c r="B14" s="146"/>
      <c r="C14" s="59" t="s">
        <v>5</v>
      </c>
    </row>
    <row r="15" spans="1:7" ht="16.5" customHeight="1" x14ac:dyDescent="0.3">
      <c r="A15" s="146" t="s">
        <v>34</v>
      </c>
      <c r="B15" s="146"/>
      <c r="C15" s="59" t="s">
        <v>7</v>
      </c>
    </row>
    <row r="16" spans="1:7" ht="16.5" customHeight="1" x14ac:dyDescent="0.3">
      <c r="A16" s="146" t="s">
        <v>35</v>
      </c>
      <c r="B16" s="146"/>
      <c r="C16" s="59" t="s">
        <v>9</v>
      </c>
    </row>
    <row r="17" spans="1:5" ht="16.5" customHeight="1" x14ac:dyDescent="0.3">
      <c r="A17" s="146" t="s">
        <v>36</v>
      </c>
      <c r="B17" s="146"/>
      <c r="C17" s="59" t="s">
        <v>11</v>
      </c>
    </row>
    <row r="18" spans="1:5" ht="16.5" customHeight="1" x14ac:dyDescent="0.3">
      <c r="A18" s="146" t="s">
        <v>37</v>
      </c>
      <c r="B18" s="146"/>
      <c r="C18" s="96" t="s">
        <v>12</v>
      </c>
    </row>
    <row r="19" spans="1:5" ht="16.5" customHeight="1" x14ac:dyDescent="0.3">
      <c r="A19" s="146" t="s">
        <v>38</v>
      </c>
      <c r="B19" s="146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141" t="s">
        <v>1</v>
      </c>
      <c r="B21" s="141"/>
      <c r="C21" s="58" t="s">
        <v>39</v>
      </c>
      <c r="D21" s="65"/>
    </row>
    <row r="22" spans="1:5" ht="15.75" customHeight="1" x14ac:dyDescent="0.3">
      <c r="A22" s="145"/>
      <c r="B22" s="145"/>
      <c r="C22" s="56"/>
      <c r="D22" s="145"/>
      <c r="E22" s="145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773.76</v>
      </c>
      <c r="D24" s="86">
        <f t="shared" ref="D24:D43" si="0">(C24-$C$46)/$C$46</f>
        <v>6.1872400852012403E-3</v>
      </c>
      <c r="E24" s="52"/>
    </row>
    <row r="25" spans="1:5" ht="15.75" customHeight="1" x14ac:dyDescent="0.3">
      <c r="C25" s="94">
        <v>763.45</v>
      </c>
      <c r="D25" s="87">
        <f t="shared" si="0"/>
        <v>-7.2197471528032704E-3</v>
      </c>
      <c r="E25" s="52"/>
    </row>
    <row r="26" spans="1:5" ht="15.75" customHeight="1" x14ac:dyDescent="0.3">
      <c r="C26" s="94">
        <v>755.06</v>
      </c>
      <c r="D26" s="87">
        <f t="shared" si="0"/>
        <v>-1.8129991859579194E-2</v>
      </c>
      <c r="E26" s="52"/>
    </row>
    <row r="27" spans="1:5" ht="15.75" customHeight="1" x14ac:dyDescent="0.3">
      <c r="C27" s="94">
        <v>766.92</v>
      </c>
      <c r="D27" s="87">
        <f t="shared" si="0"/>
        <v>-2.7074051823013558E-3</v>
      </c>
      <c r="E27" s="52"/>
    </row>
    <row r="28" spans="1:5" ht="15.75" customHeight="1" x14ac:dyDescent="0.3">
      <c r="C28" s="94">
        <v>777.93</v>
      </c>
      <c r="D28" s="87">
        <f t="shared" si="0"/>
        <v>1.1609852770213709E-2</v>
      </c>
      <c r="E28" s="52"/>
    </row>
    <row r="29" spans="1:5" ht="15.75" customHeight="1" x14ac:dyDescent="0.3">
      <c r="C29" s="94">
        <v>763.89</v>
      </c>
      <c r="D29" s="87">
        <f t="shared" si="0"/>
        <v>-6.64757698939675E-3</v>
      </c>
      <c r="E29" s="52"/>
    </row>
    <row r="30" spans="1:5" ht="15.75" customHeight="1" x14ac:dyDescent="0.3">
      <c r="C30" s="94">
        <v>769.69</v>
      </c>
      <c r="D30" s="87">
        <f t="shared" si="0"/>
        <v>8.9466607369030008E-4</v>
      </c>
      <c r="E30" s="52"/>
    </row>
    <row r="31" spans="1:5" ht="15.75" customHeight="1" x14ac:dyDescent="0.3">
      <c r="C31" s="94">
        <v>768.24</v>
      </c>
      <c r="D31" s="87">
        <f t="shared" si="0"/>
        <v>-9.9089469208149951E-4</v>
      </c>
      <c r="E31" s="52"/>
    </row>
    <row r="32" spans="1:5" ht="15.75" customHeight="1" x14ac:dyDescent="0.3">
      <c r="C32" s="94">
        <v>765.59</v>
      </c>
      <c r="D32" s="87">
        <f t="shared" si="0"/>
        <v>-4.4369195398712025E-3</v>
      </c>
      <c r="E32" s="52"/>
    </row>
    <row r="33" spans="1:7" ht="15.75" customHeight="1" x14ac:dyDescent="0.3">
      <c r="C33" s="94">
        <v>772.02</v>
      </c>
      <c r="D33" s="87">
        <f t="shared" si="0"/>
        <v>3.9245671662751398E-3</v>
      </c>
      <c r="E33" s="52"/>
    </row>
    <row r="34" spans="1:7" ht="15.75" customHeight="1" x14ac:dyDescent="0.3">
      <c r="C34" s="94">
        <v>775.21</v>
      </c>
      <c r="D34" s="87">
        <f t="shared" si="0"/>
        <v>8.0728008509730401E-3</v>
      </c>
      <c r="E34" s="52"/>
    </row>
    <row r="35" spans="1:7" ht="15.75" customHeight="1" x14ac:dyDescent="0.3">
      <c r="C35" s="94">
        <v>773.16</v>
      </c>
      <c r="D35" s="87">
        <f t="shared" si="0"/>
        <v>5.4070080441922146E-3</v>
      </c>
      <c r="E35" s="52"/>
    </row>
    <row r="36" spans="1:7" ht="15.75" customHeight="1" x14ac:dyDescent="0.3">
      <c r="C36" s="94">
        <v>771.48</v>
      </c>
      <c r="D36" s="87">
        <f t="shared" si="0"/>
        <v>3.2223583293670907E-3</v>
      </c>
      <c r="E36" s="52"/>
    </row>
    <row r="37" spans="1:7" ht="15.75" customHeight="1" x14ac:dyDescent="0.3">
      <c r="C37" s="94">
        <v>773.64</v>
      </c>
      <c r="D37" s="87">
        <f t="shared" si="0"/>
        <v>6.0311936769994355E-3</v>
      </c>
      <c r="E37" s="52"/>
    </row>
    <row r="38" spans="1:7" ht="15.75" customHeight="1" x14ac:dyDescent="0.3">
      <c r="C38" s="94">
        <v>779.16</v>
      </c>
      <c r="D38" s="87">
        <f t="shared" si="0"/>
        <v>1.3209328454282175E-2</v>
      </c>
      <c r="E38" s="52"/>
    </row>
    <row r="39" spans="1:7" ht="15.75" customHeight="1" x14ac:dyDescent="0.3">
      <c r="C39" s="94">
        <v>765.43</v>
      </c>
      <c r="D39" s="87">
        <f t="shared" si="0"/>
        <v>-4.6449814174737078E-3</v>
      </c>
      <c r="E39" s="52"/>
    </row>
    <row r="40" spans="1:7" ht="15.75" customHeight="1" x14ac:dyDescent="0.3">
      <c r="C40" s="94">
        <v>760.51</v>
      </c>
      <c r="D40" s="87">
        <f t="shared" si="0"/>
        <v>-1.1042884153747422E-2</v>
      </c>
      <c r="E40" s="52"/>
    </row>
    <row r="41" spans="1:7" ht="15.75" customHeight="1" x14ac:dyDescent="0.3">
      <c r="C41" s="94">
        <v>772.49</v>
      </c>
      <c r="D41" s="87">
        <f t="shared" si="0"/>
        <v>4.5357489317322227E-3</v>
      </c>
      <c r="E41" s="52"/>
    </row>
    <row r="42" spans="1:7" ht="15.75" customHeight="1" x14ac:dyDescent="0.3">
      <c r="C42" s="94">
        <v>765.61</v>
      </c>
      <c r="D42" s="87">
        <f t="shared" si="0"/>
        <v>-4.4109118051709265E-3</v>
      </c>
      <c r="E42" s="52"/>
    </row>
    <row r="43" spans="1:7" ht="16.5" customHeight="1" x14ac:dyDescent="0.3">
      <c r="C43" s="95">
        <v>766.8</v>
      </c>
      <c r="D43" s="88">
        <f t="shared" si="0"/>
        <v>-2.8634515905031606E-3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15380.04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769.00200000000007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139">
        <f>C46</f>
        <v>769.00200000000007</v>
      </c>
      <c r="C49" s="92">
        <f>-IF(C46&lt;=80,10%,IF(C46&lt;250,7.5%,5%))</f>
        <v>-0.05</v>
      </c>
      <c r="D49" s="80">
        <f>IF(C46&lt;=80,C46*0.9,IF(C46&lt;250,C46*0.925,C46*0.95))</f>
        <v>730.55190000000005</v>
      </c>
    </row>
    <row r="50" spans="1:6" ht="17.25" customHeight="1" x14ac:dyDescent="0.3">
      <c r="B50" s="140"/>
      <c r="C50" s="93">
        <f>IF(C46&lt;=80, 10%, IF(C46&lt;250, 7.5%, 5%))</f>
        <v>0.05</v>
      </c>
      <c r="D50" s="80">
        <f>IF(C46&lt;=80, C46*1.1, IF(C46&lt;250, C46*1.075, C46*1.05))</f>
        <v>807.45210000000009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zoomScalePageLayoutView="7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147" t="s">
        <v>45</v>
      </c>
      <c r="B1" s="147"/>
      <c r="C1" s="147"/>
      <c r="D1" s="147"/>
      <c r="E1" s="147"/>
      <c r="F1" s="147"/>
      <c r="G1" s="147"/>
      <c r="H1" s="147"/>
      <c r="I1" s="147"/>
    </row>
    <row r="2" spans="1:9" ht="18.75" customHeight="1" x14ac:dyDescent="0.25">
      <c r="A2" s="147"/>
      <c r="B2" s="147"/>
      <c r="C2" s="147"/>
      <c r="D2" s="147"/>
      <c r="E2" s="147"/>
      <c r="F2" s="147"/>
      <c r="G2" s="147"/>
      <c r="H2" s="147"/>
      <c r="I2" s="147"/>
    </row>
    <row r="3" spans="1:9" ht="18.75" customHeight="1" x14ac:dyDescent="0.25">
      <c r="A3" s="147"/>
      <c r="B3" s="147"/>
      <c r="C3" s="147"/>
      <c r="D3" s="147"/>
      <c r="E3" s="147"/>
      <c r="F3" s="147"/>
      <c r="G3" s="147"/>
      <c r="H3" s="147"/>
      <c r="I3" s="147"/>
    </row>
    <row r="4" spans="1:9" ht="18.7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</row>
    <row r="5" spans="1:9" ht="18.75" customHeight="1" x14ac:dyDescent="0.25">
      <c r="A5" s="147"/>
      <c r="B5" s="147"/>
      <c r="C5" s="147"/>
      <c r="D5" s="147"/>
      <c r="E5" s="147"/>
      <c r="F5" s="147"/>
      <c r="G5" s="147"/>
      <c r="H5" s="147"/>
      <c r="I5" s="147"/>
    </row>
    <row r="6" spans="1:9" ht="18.75" customHeight="1" x14ac:dyDescent="0.25">
      <c r="A6" s="147"/>
      <c r="B6" s="147"/>
      <c r="C6" s="147"/>
      <c r="D6" s="147"/>
      <c r="E6" s="147"/>
      <c r="F6" s="147"/>
      <c r="G6" s="147"/>
      <c r="H6" s="147"/>
      <c r="I6" s="147"/>
    </row>
    <row r="7" spans="1:9" ht="18.75" customHeight="1" x14ac:dyDescent="0.25">
      <c r="A7" s="147"/>
      <c r="B7" s="147"/>
      <c r="C7" s="147"/>
      <c r="D7" s="147"/>
      <c r="E7" s="147"/>
      <c r="F7" s="147"/>
      <c r="G7" s="147"/>
      <c r="H7" s="147"/>
      <c r="I7" s="147"/>
    </row>
    <row r="8" spans="1:9" x14ac:dyDescent="0.25">
      <c r="A8" s="148" t="s">
        <v>46</v>
      </c>
      <c r="B8" s="148"/>
      <c r="C8" s="148"/>
      <c r="D8" s="148"/>
      <c r="E8" s="148"/>
      <c r="F8" s="148"/>
      <c r="G8" s="148"/>
      <c r="H8" s="148"/>
      <c r="I8" s="148"/>
    </row>
    <row r="9" spans="1:9" x14ac:dyDescent="0.25">
      <c r="A9" s="148"/>
      <c r="B9" s="148"/>
      <c r="C9" s="148"/>
      <c r="D9" s="148"/>
      <c r="E9" s="148"/>
      <c r="F9" s="148"/>
      <c r="G9" s="148"/>
      <c r="H9" s="148"/>
      <c r="I9" s="148"/>
    </row>
    <row r="10" spans="1:9" x14ac:dyDescent="0.25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x14ac:dyDescent="0.25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x14ac:dyDescent="0.25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x14ac:dyDescent="0.25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x14ac:dyDescent="0.25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>
      <c r="A15" s="149"/>
      <c r="B15" s="150"/>
      <c r="C15" s="150"/>
      <c r="D15" s="150"/>
      <c r="E15" s="150"/>
      <c r="F15" s="150"/>
      <c r="G15" s="150"/>
      <c r="H15" s="150"/>
      <c r="I15" s="150"/>
    </row>
    <row r="16" spans="1:9" ht="19.5" customHeight="1" x14ac:dyDescent="0.3">
      <c r="A16" s="151" t="s">
        <v>31</v>
      </c>
      <c r="B16" s="152"/>
      <c r="C16" s="152"/>
      <c r="D16" s="152"/>
      <c r="E16" s="152"/>
      <c r="F16" s="152"/>
      <c r="G16" s="152"/>
      <c r="H16" s="153"/>
      <c r="I16" s="150"/>
    </row>
    <row r="17" spans="1:14" ht="20.25" customHeight="1" x14ac:dyDescent="0.25">
      <c r="A17" s="154" t="s">
        <v>47</v>
      </c>
      <c r="B17" s="154"/>
      <c r="C17" s="154"/>
      <c r="D17" s="154"/>
      <c r="E17" s="154"/>
      <c r="F17" s="154"/>
      <c r="G17" s="154"/>
      <c r="H17" s="154"/>
      <c r="I17" s="150"/>
    </row>
    <row r="18" spans="1:14" ht="26.25" customHeight="1" x14ac:dyDescent="0.4">
      <c r="A18" s="155" t="s">
        <v>33</v>
      </c>
      <c r="B18" s="156" t="s">
        <v>5</v>
      </c>
      <c r="C18" s="156"/>
      <c r="D18" s="157"/>
      <c r="E18" s="158"/>
      <c r="F18" s="159"/>
      <c r="G18" s="159"/>
      <c r="H18" s="159"/>
      <c r="I18" s="150"/>
    </row>
    <row r="19" spans="1:14" ht="26.25" customHeight="1" x14ac:dyDescent="0.4">
      <c r="A19" s="155" t="s">
        <v>34</v>
      </c>
      <c r="B19" s="160" t="s">
        <v>7</v>
      </c>
      <c r="C19" s="159">
        <v>1</v>
      </c>
      <c r="D19" s="159"/>
      <c r="E19" s="159"/>
      <c r="F19" s="159"/>
      <c r="G19" s="159"/>
      <c r="H19" s="159"/>
      <c r="I19" s="150"/>
    </row>
    <row r="20" spans="1:14" ht="26.25" customHeight="1" x14ac:dyDescent="0.4">
      <c r="A20" s="155" t="s">
        <v>35</v>
      </c>
      <c r="B20" s="161" t="s">
        <v>114</v>
      </c>
      <c r="C20" s="161"/>
      <c r="D20" s="159"/>
      <c r="E20" s="159"/>
      <c r="F20" s="159"/>
      <c r="G20" s="159"/>
      <c r="H20" s="159"/>
      <c r="I20" s="150"/>
    </row>
    <row r="21" spans="1:14" ht="26.25" customHeight="1" x14ac:dyDescent="0.4">
      <c r="A21" s="155" t="s">
        <v>36</v>
      </c>
      <c r="B21" s="161" t="s">
        <v>11</v>
      </c>
      <c r="C21" s="161"/>
      <c r="D21" s="161"/>
      <c r="E21" s="161"/>
      <c r="F21" s="161"/>
      <c r="G21" s="161"/>
      <c r="H21" s="161"/>
      <c r="I21" s="162"/>
    </row>
    <row r="22" spans="1:14" ht="26.25" customHeight="1" x14ac:dyDescent="0.4">
      <c r="A22" s="155" t="s">
        <v>37</v>
      </c>
      <c r="B22" s="163" t="s">
        <v>12</v>
      </c>
      <c r="C22" s="159"/>
      <c r="D22" s="159"/>
      <c r="E22" s="159"/>
      <c r="F22" s="159"/>
      <c r="G22" s="159"/>
      <c r="H22" s="159"/>
      <c r="I22" s="150"/>
    </row>
    <row r="23" spans="1:14" ht="26.25" customHeight="1" x14ac:dyDescent="0.4">
      <c r="A23" s="155" t="s">
        <v>38</v>
      </c>
      <c r="B23" s="163">
        <v>42761</v>
      </c>
      <c r="C23" s="159"/>
      <c r="D23" s="159"/>
      <c r="E23" s="159"/>
      <c r="F23" s="159"/>
      <c r="G23" s="159"/>
      <c r="H23" s="159"/>
      <c r="I23" s="150"/>
    </row>
    <row r="24" spans="1:14" ht="18.75" x14ac:dyDescent="0.3">
      <c r="A24" s="155"/>
      <c r="B24" s="164"/>
      <c r="C24" s="150"/>
      <c r="D24" s="150"/>
      <c r="E24" s="150"/>
      <c r="F24" s="150"/>
      <c r="G24" s="150"/>
      <c r="H24" s="150"/>
      <c r="I24" s="150"/>
    </row>
    <row r="25" spans="1:14" ht="18.75" x14ac:dyDescent="0.3">
      <c r="A25" s="165" t="s">
        <v>1</v>
      </c>
      <c r="B25" s="164"/>
      <c r="C25" s="150"/>
      <c r="D25" s="150"/>
      <c r="E25" s="150"/>
      <c r="F25" s="150"/>
      <c r="G25" s="150"/>
      <c r="H25" s="150"/>
      <c r="I25" s="150"/>
    </row>
    <row r="26" spans="1:14" ht="26.25" customHeight="1" x14ac:dyDescent="0.4">
      <c r="A26" s="166" t="s">
        <v>4</v>
      </c>
      <c r="B26" s="156" t="s">
        <v>114</v>
      </c>
      <c r="C26" s="156"/>
      <c r="D26" s="150"/>
      <c r="E26" s="150"/>
      <c r="F26" s="150"/>
      <c r="G26" s="150"/>
      <c r="H26" s="150"/>
      <c r="I26" s="150"/>
    </row>
    <row r="27" spans="1:14" ht="26.25" customHeight="1" x14ac:dyDescent="0.4">
      <c r="A27" s="167" t="s">
        <v>48</v>
      </c>
      <c r="B27" s="168" t="s">
        <v>121</v>
      </c>
      <c r="C27" s="168"/>
      <c r="D27" s="150"/>
      <c r="E27" s="150"/>
      <c r="F27" s="150"/>
      <c r="G27" s="150"/>
      <c r="H27" s="150"/>
      <c r="I27" s="150"/>
    </row>
    <row r="28" spans="1:14" ht="27" customHeight="1" x14ac:dyDescent="0.4">
      <c r="A28" s="167" t="s">
        <v>6</v>
      </c>
      <c r="B28" s="169">
        <v>100.7</v>
      </c>
      <c r="C28" s="150"/>
      <c r="D28" s="150"/>
      <c r="E28" s="150"/>
      <c r="F28" s="150"/>
      <c r="G28" s="150"/>
      <c r="H28" s="150"/>
      <c r="I28" s="150"/>
    </row>
    <row r="29" spans="1:14" s="14" customFormat="1" ht="27" customHeight="1" x14ac:dyDescent="0.4">
      <c r="A29" s="167" t="s">
        <v>49</v>
      </c>
      <c r="B29" s="170">
        <v>0.08</v>
      </c>
      <c r="C29" s="171" t="s">
        <v>50</v>
      </c>
      <c r="D29" s="172"/>
      <c r="E29" s="172"/>
      <c r="F29" s="172"/>
      <c r="G29" s="173"/>
      <c r="H29" s="174"/>
      <c r="I29" s="175"/>
      <c r="J29" s="98"/>
      <c r="K29" s="98"/>
      <c r="L29" s="98"/>
    </row>
    <row r="30" spans="1:14" s="14" customFormat="1" ht="19.5" customHeight="1" x14ac:dyDescent="0.3">
      <c r="A30" s="167" t="s">
        <v>51</v>
      </c>
      <c r="B30" s="176">
        <f>B28-B29</f>
        <v>100.62</v>
      </c>
      <c r="C30" s="177"/>
      <c r="D30" s="177"/>
      <c r="E30" s="177"/>
      <c r="F30" s="177"/>
      <c r="G30" s="178"/>
      <c r="H30" s="174"/>
      <c r="I30" s="175"/>
      <c r="J30" s="98"/>
      <c r="K30" s="98"/>
      <c r="L30" s="98"/>
    </row>
    <row r="31" spans="1:14" s="14" customFormat="1" ht="27" customHeight="1" x14ac:dyDescent="0.4">
      <c r="A31" s="167" t="s">
        <v>52</v>
      </c>
      <c r="B31" s="179">
        <v>1</v>
      </c>
      <c r="C31" s="180" t="s">
        <v>53</v>
      </c>
      <c r="D31" s="181"/>
      <c r="E31" s="181"/>
      <c r="F31" s="181"/>
      <c r="G31" s="181"/>
      <c r="H31" s="182"/>
      <c r="I31" s="175"/>
      <c r="J31" s="98"/>
      <c r="K31" s="98"/>
      <c r="L31" s="98"/>
    </row>
    <row r="32" spans="1:14" s="14" customFormat="1" ht="27" customHeight="1" x14ac:dyDescent="0.4">
      <c r="A32" s="167" t="s">
        <v>54</v>
      </c>
      <c r="B32" s="179">
        <v>1</v>
      </c>
      <c r="C32" s="180" t="s">
        <v>55</v>
      </c>
      <c r="D32" s="181"/>
      <c r="E32" s="181"/>
      <c r="F32" s="181"/>
      <c r="G32" s="181"/>
      <c r="H32" s="182"/>
      <c r="I32" s="175"/>
      <c r="J32" s="98"/>
      <c r="K32" s="98"/>
      <c r="L32" s="99"/>
      <c r="M32" s="99"/>
      <c r="N32" s="100"/>
    </row>
    <row r="33" spans="1:14" s="14" customFormat="1" ht="17.25" customHeight="1" x14ac:dyDescent="0.3">
      <c r="A33" s="167"/>
      <c r="B33" s="183"/>
      <c r="C33" s="184"/>
      <c r="D33" s="184"/>
      <c r="E33" s="184"/>
      <c r="F33" s="184"/>
      <c r="G33" s="184"/>
      <c r="H33" s="184"/>
      <c r="I33" s="175"/>
      <c r="J33" s="98"/>
      <c r="K33" s="98"/>
      <c r="L33" s="99"/>
      <c r="M33" s="99"/>
      <c r="N33" s="100"/>
    </row>
    <row r="34" spans="1:14" s="14" customFormat="1" ht="18.75" x14ac:dyDescent="0.3">
      <c r="A34" s="167" t="s">
        <v>56</v>
      </c>
      <c r="B34" s="185">
        <f>B31/B32</f>
        <v>1</v>
      </c>
      <c r="C34" s="149" t="s">
        <v>57</v>
      </c>
      <c r="D34" s="149"/>
      <c r="E34" s="149"/>
      <c r="F34" s="149"/>
      <c r="G34" s="149"/>
      <c r="H34" s="174"/>
      <c r="I34" s="175"/>
      <c r="J34" s="98"/>
      <c r="K34" s="98"/>
      <c r="L34" s="99"/>
      <c r="M34" s="99"/>
      <c r="N34" s="100"/>
    </row>
    <row r="35" spans="1:14" s="14" customFormat="1" ht="19.5" customHeight="1" x14ac:dyDescent="0.3">
      <c r="A35" s="167"/>
      <c r="B35" s="176"/>
      <c r="C35" s="174"/>
      <c r="D35" s="174"/>
      <c r="E35" s="174"/>
      <c r="F35" s="174"/>
      <c r="G35" s="149"/>
      <c r="H35" s="174"/>
      <c r="I35" s="175"/>
      <c r="J35" s="98"/>
      <c r="K35" s="98"/>
      <c r="L35" s="99"/>
      <c r="M35" s="99"/>
      <c r="N35" s="100"/>
    </row>
    <row r="36" spans="1:14" s="14" customFormat="1" ht="27" customHeight="1" x14ac:dyDescent="0.4">
      <c r="A36" s="186" t="s">
        <v>58</v>
      </c>
      <c r="B36" s="187">
        <v>50</v>
      </c>
      <c r="C36" s="149"/>
      <c r="D36" s="188" t="s">
        <v>59</v>
      </c>
      <c r="E36" s="189"/>
      <c r="F36" s="188" t="s">
        <v>60</v>
      </c>
      <c r="G36" s="190"/>
      <c r="H36" s="174"/>
      <c r="I36" s="174"/>
      <c r="J36" s="98"/>
      <c r="K36" s="98"/>
      <c r="L36" s="99"/>
      <c r="M36" s="99"/>
      <c r="N36" s="100"/>
    </row>
    <row r="37" spans="1:14" s="14" customFormat="1" ht="27" customHeight="1" x14ac:dyDescent="0.4">
      <c r="A37" s="191" t="s">
        <v>123</v>
      </c>
      <c r="B37" s="192">
        <v>5</v>
      </c>
      <c r="C37" s="193" t="s">
        <v>61</v>
      </c>
      <c r="D37" s="194" t="s">
        <v>62</v>
      </c>
      <c r="E37" s="195" t="s">
        <v>63</v>
      </c>
      <c r="F37" s="194" t="s">
        <v>62</v>
      </c>
      <c r="G37" s="196" t="s">
        <v>63</v>
      </c>
      <c r="H37" s="174"/>
      <c r="I37" s="197" t="s">
        <v>64</v>
      </c>
      <c r="J37" s="98"/>
      <c r="K37" s="98"/>
      <c r="L37" s="99"/>
      <c r="M37" s="99"/>
      <c r="N37" s="100"/>
    </row>
    <row r="38" spans="1:14" s="14" customFormat="1" ht="26.25" customHeight="1" x14ac:dyDescent="0.4">
      <c r="A38" s="191" t="s">
        <v>124</v>
      </c>
      <c r="B38" s="192">
        <v>10</v>
      </c>
      <c r="C38" s="198">
        <v>1</v>
      </c>
      <c r="D38" s="199">
        <v>30815822</v>
      </c>
      <c r="E38" s="200">
        <f>IF(ISBLANK(D38),"-",$D$48/$D$45*D38)</f>
        <v>29695482.706637081</v>
      </c>
      <c r="F38" s="199">
        <v>30048806</v>
      </c>
      <c r="G38" s="201">
        <f>IF(ISBLANK(F38),"-",$D$48/$F$45*F38)</f>
        <v>29163722.032771815</v>
      </c>
      <c r="H38" s="174"/>
      <c r="I38" s="202"/>
      <c r="J38" s="98"/>
      <c r="K38" s="98"/>
      <c r="L38" s="99"/>
      <c r="M38" s="99"/>
      <c r="N38" s="100"/>
    </row>
    <row r="39" spans="1:14" s="14" customFormat="1" ht="26.25" customHeight="1" x14ac:dyDescent="0.4">
      <c r="A39" s="191" t="s">
        <v>125</v>
      </c>
      <c r="B39" s="192">
        <v>1</v>
      </c>
      <c r="C39" s="203">
        <v>2</v>
      </c>
      <c r="D39" s="204">
        <v>30864394</v>
      </c>
      <c r="E39" s="205">
        <f>IF(ISBLANK(D39),"-",$D$48/$D$45*D39)</f>
        <v>29742288.824157711</v>
      </c>
      <c r="F39" s="204">
        <v>30108944</v>
      </c>
      <c r="G39" s="206">
        <f>IF(ISBLANK(F39),"-",$D$48/$F$45*F39)</f>
        <v>29222088.675213672</v>
      </c>
      <c r="H39" s="174"/>
      <c r="I39" s="207">
        <f>ABS((F43/D43*D42)-F42)/D42</f>
        <v>1.6743057206667095E-2</v>
      </c>
      <c r="J39" s="98"/>
      <c r="K39" s="98"/>
      <c r="L39" s="99"/>
      <c r="M39" s="99"/>
      <c r="N39" s="100"/>
    </row>
    <row r="40" spans="1:14" ht="26.25" customHeight="1" x14ac:dyDescent="0.4">
      <c r="A40" s="191" t="s">
        <v>126</v>
      </c>
      <c r="B40" s="192">
        <v>1</v>
      </c>
      <c r="C40" s="203">
        <v>3</v>
      </c>
      <c r="D40" s="204">
        <v>30777299</v>
      </c>
      <c r="E40" s="205">
        <f>IF(ISBLANK(D40),"-",$D$48/$D$45*D40)</f>
        <v>29658360.247910917</v>
      </c>
      <c r="F40" s="204">
        <v>30094321</v>
      </c>
      <c r="G40" s="206">
        <f>IF(ISBLANK(F40),"-",$D$48/$F$45*F40)</f>
        <v>29207896.393920194</v>
      </c>
      <c r="H40" s="150"/>
      <c r="I40" s="207"/>
      <c r="L40" s="99"/>
      <c r="M40" s="99"/>
      <c r="N40" s="101"/>
    </row>
    <row r="41" spans="1:14" ht="27" customHeight="1" x14ac:dyDescent="0.4">
      <c r="A41" s="191" t="s">
        <v>127</v>
      </c>
      <c r="B41" s="192">
        <v>1</v>
      </c>
      <c r="C41" s="208">
        <v>4</v>
      </c>
      <c r="D41" s="209"/>
      <c r="E41" s="210" t="str">
        <f>IF(ISBLANK(D41),"-",$D$48/$D$45*D41)</f>
        <v>-</v>
      </c>
      <c r="F41" s="209"/>
      <c r="G41" s="211" t="str">
        <f>IF(ISBLANK(F41),"-",$D$48/$F$45*F41)</f>
        <v>-</v>
      </c>
      <c r="H41" s="150"/>
      <c r="I41" s="212"/>
      <c r="L41" s="99"/>
      <c r="M41" s="99"/>
      <c r="N41" s="101"/>
    </row>
    <row r="42" spans="1:14" ht="27" customHeight="1" x14ac:dyDescent="0.4">
      <c r="A42" s="191" t="s">
        <v>128</v>
      </c>
      <c r="B42" s="192">
        <v>1</v>
      </c>
      <c r="C42" s="213" t="s">
        <v>65</v>
      </c>
      <c r="D42" s="214">
        <f>AVERAGE(D38:D41)</f>
        <v>30819171.666666668</v>
      </c>
      <c r="E42" s="215">
        <f>AVERAGE(E38:E41)</f>
        <v>29698710.592901904</v>
      </c>
      <c r="F42" s="214">
        <f>AVERAGE(F38:F41)</f>
        <v>30084023.666666668</v>
      </c>
      <c r="G42" s="216">
        <f>AVERAGE(G38:G41)</f>
        <v>29197902.367301896</v>
      </c>
      <c r="H42" s="217"/>
      <c r="I42" s="150"/>
    </row>
    <row r="43" spans="1:14" ht="26.25" customHeight="1" x14ac:dyDescent="0.4">
      <c r="A43" s="191" t="s">
        <v>129</v>
      </c>
      <c r="B43" s="192">
        <v>1</v>
      </c>
      <c r="C43" s="218" t="s">
        <v>66</v>
      </c>
      <c r="D43" s="219">
        <v>15.47</v>
      </c>
      <c r="E43" s="149"/>
      <c r="F43" s="219">
        <v>15.36</v>
      </c>
      <c r="G43" s="150"/>
      <c r="H43" s="217"/>
      <c r="I43" s="150"/>
    </row>
    <row r="44" spans="1:14" ht="26.25" customHeight="1" x14ac:dyDescent="0.4">
      <c r="A44" s="191" t="s">
        <v>130</v>
      </c>
      <c r="B44" s="192">
        <v>1</v>
      </c>
      <c r="C44" s="220" t="s">
        <v>67</v>
      </c>
      <c r="D44" s="221">
        <f>D43*$B$34</f>
        <v>15.47</v>
      </c>
      <c r="E44" s="222"/>
      <c r="F44" s="221">
        <f>F43*$B$34</f>
        <v>15.36</v>
      </c>
      <c r="G44" s="150"/>
      <c r="H44" s="217"/>
      <c r="I44" s="150"/>
    </row>
    <row r="45" spans="1:14" ht="19.5" customHeight="1" x14ac:dyDescent="0.3">
      <c r="A45" s="191" t="s">
        <v>68</v>
      </c>
      <c r="B45" s="203">
        <f>(B44/B43)*(B42/B41)*(B40/B39)*(B38/B37)*B36</f>
        <v>100</v>
      </c>
      <c r="C45" s="220" t="s">
        <v>69</v>
      </c>
      <c r="D45" s="223">
        <f>D44*$B$30/100</f>
        <v>15.565913999999999</v>
      </c>
      <c r="E45" s="224"/>
      <c r="F45" s="223">
        <f>F44*$B$30/100</f>
        <v>15.455232000000001</v>
      </c>
      <c r="G45" s="150"/>
      <c r="H45" s="217"/>
      <c r="I45" s="150"/>
    </row>
    <row r="46" spans="1:14" ht="19.5" customHeight="1" x14ac:dyDescent="0.3">
      <c r="A46" s="225" t="s">
        <v>70</v>
      </c>
      <c r="B46" s="226"/>
      <c r="C46" s="220" t="s">
        <v>71</v>
      </c>
      <c r="D46" s="227">
        <f>D45/$B$45</f>
        <v>0.15565914</v>
      </c>
      <c r="E46" s="228"/>
      <c r="F46" s="229">
        <f>F45/$B$45</f>
        <v>0.15455231999999999</v>
      </c>
      <c r="G46" s="150"/>
      <c r="H46" s="217"/>
      <c r="I46" s="150"/>
    </row>
    <row r="47" spans="1:14" ht="27" customHeight="1" x14ac:dyDescent="0.4">
      <c r="A47" s="230"/>
      <c r="B47" s="231"/>
      <c r="C47" s="232" t="s">
        <v>72</v>
      </c>
      <c r="D47" s="233">
        <v>0.15</v>
      </c>
      <c r="E47" s="234"/>
      <c r="F47" s="228"/>
      <c r="G47" s="150"/>
      <c r="H47" s="217"/>
      <c r="I47" s="150"/>
    </row>
    <row r="48" spans="1:14" ht="18.75" x14ac:dyDescent="0.3">
      <c r="A48" s="150"/>
      <c r="B48" s="150"/>
      <c r="C48" s="235" t="s">
        <v>73</v>
      </c>
      <c r="D48" s="223">
        <f>D47*$B$45</f>
        <v>15</v>
      </c>
      <c r="E48" s="150"/>
      <c r="F48" s="236"/>
      <c r="G48" s="150"/>
      <c r="H48" s="217"/>
      <c r="I48" s="150"/>
    </row>
    <row r="49" spans="1:12" ht="19.5" customHeight="1" x14ac:dyDescent="0.3">
      <c r="A49" s="150"/>
      <c r="B49" s="150"/>
      <c r="C49" s="237" t="s">
        <v>74</v>
      </c>
      <c r="D49" s="238">
        <f>D48/B34</f>
        <v>15</v>
      </c>
      <c r="E49" s="150"/>
      <c r="F49" s="236"/>
      <c r="G49" s="150"/>
      <c r="H49" s="217"/>
      <c r="I49" s="150"/>
    </row>
    <row r="50" spans="1:12" ht="18.75" x14ac:dyDescent="0.3">
      <c r="A50" s="150"/>
      <c r="B50" s="150"/>
      <c r="C50" s="186" t="s">
        <v>75</v>
      </c>
      <c r="D50" s="239">
        <f>AVERAGE(E38:E41,G38:G41)</f>
        <v>29448306.480101898</v>
      </c>
      <c r="E50" s="150"/>
      <c r="F50" s="240"/>
      <c r="G50" s="150"/>
      <c r="H50" s="217"/>
      <c r="I50" s="150"/>
    </row>
    <row r="51" spans="1:12" ht="18.75" x14ac:dyDescent="0.3">
      <c r="A51" s="150"/>
      <c r="B51" s="150"/>
      <c r="C51" s="191" t="s">
        <v>76</v>
      </c>
      <c r="D51" s="241">
        <f>STDEV(E38:E41,G38:G41)/D50</f>
        <v>9.3812604101995434E-3</v>
      </c>
      <c r="E51" s="150"/>
      <c r="F51" s="240"/>
      <c r="G51" s="150"/>
      <c r="H51" s="217"/>
      <c r="I51" s="150"/>
    </row>
    <row r="52" spans="1:12" ht="19.5" customHeight="1" x14ac:dyDescent="0.3">
      <c r="A52" s="150"/>
      <c r="B52" s="150"/>
      <c r="C52" s="242" t="s">
        <v>20</v>
      </c>
      <c r="D52" s="243">
        <f>COUNT(E38:E41,G38:G41)</f>
        <v>6</v>
      </c>
      <c r="E52" s="150"/>
      <c r="F52" s="240"/>
      <c r="G52" s="150"/>
      <c r="H52" s="150"/>
      <c r="I52" s="150"/>
    </row>
    <row r="53" spans="1:12" x14ac:dyDescent="0.25">
      <c r="A53" s="150"/>
      <c r="B53" s="150"/>
      <c r="C53" s="150"/>
      <c r="D53" s="150"/>
      <c r="E53" s="150"/>
      <c r="F53" s="150"/>
      <c r="G53" s="150"/>
      <c r="H53" s="150"/>
      <c r="I53" s="150"/>
    </row>
    <row r="54" spans="1:12" ht="18.75" x14ac:dyDescent="0.3">
      <c r="A54" s="244" t="s">
        <v>1</v>
      </c>
      <c r="B54" s="245" t="s">
        <v>77</v>
      </c>
      <c r="C54" s="150"/>
      <c r="D54" s="150"/>
      <c r="E54" s="150"/>
      <c r="F54" s="150"/>
      <c r="G54" s="150"/>
      <c r="H54" s="150"/>
      <c r="I54" s="150"/>
    </row>
    <row r="55" spans="1:12" ht="18.75" x14ac:dyDescent="0.3">
      <c r="A55" s="149" t="s">
        <v>78</v>
      </c>
      <c r="B55" s="246" t="str">
        <f>B21</f>
        <v>Each film coated tablet contains Lamivudine 150 mg and Zidovudine 300 mg</v>
      </c>
      <c r="C55" s="150"/>
      <c r="D55" s="150"/>
      <c r="E55" s="150"/>
      <c r="F55" s="150"/>
      <c r="G55" s="150"/>
      <c r="H55" s="150"/>
      <c r="I55" s="150"/>
    </row>
    <row r="56" spans="1:12" ht="26.25" customHeight="1" x14ac:dyDescent="0.4">
      <c r="A56" s="246" t="s">
        <v>79</v>
      </c>
      <c r="B56" s="247">
        <v>150</v>
      </c>
      <c r="C56" s="149" t="str">
        <f>B20</f>
        <v>Lamivudine</v>
      </c>
      <c r="D56" s="150"/>
      <c r="E56" s="150"/>
      <c r="F56" s="150"/>
      <c r="G56" s="150"/>
      <c r="H56" s="222"/>
      <c r="I56" s="150"/>
    </row>
    <row r="57" spans="1:12" ht="18.75" x14ac:dyDescent="0.3">
      <c r="A57" s="246" t="s">
        <v>80</v>
      </c>
      <c r="B57" s="248">
        <f>Uniformity!C46</f>
        <v>769.00200000000007</v>
      </c>
      <c r="C57" s="150"/>
      <c r="D57" s="150"/>
      <c r="E57" s="150"/>
      <c r="F57" s="150"/>
      <c r="G57" s="150"/>
      <c r="H57" s="222"/>
      <c r="I57" s="150"/>
    </row>
    <row r="58" spans="1:12" ht="19.5" customHeight="1" x14ac:dyDescent="0.3">
      <c r="A58" s="150"/>
      <c r="B58" s="150"/>
      <c r="C58" s="150"/>
      <c r="D58" s="150"/>
      <c r="E58" s="150"/>
      <c r="F58" s="150"/>
      <c r="G58" s="150"/>
      <c r="H58" s="222"/>
      <c r="I58" s="150"/>
    </row>
    <row r="59" spans="1:12" s="14" customFormat="1" ht="27" customHeight="1" x14ac:dyDescent="0.4">
      <c r="A59" s="186" t="s">
        <v>81</v>
      </c>
      <c r="B59" s="187">
        <v>100</v>
      </c>
      <c r="C59" s="149"/>
      <c r="D59" s="249" t="s">
        <v>82</v>
      </c>
      <c r="E59" s="250" t="s">
        <v>61</v>
      </c>
      <c r="F59" s="250" t="s">
        <v>62</v>
      </c>
      <c r="G59" s="250" t="s">
        <v>83</v>
      </c>
      <c r="H59" s="193" t="s">
        <v>84</v>
      </c>
      <c r="I59" s="174"/>
      <c r="L59" s="98"/>
    </row>
    <row r="60" spans="1:12" s="14" customFormat="1" ht="26.25" customHeight="1" x14ac:dyDescent="0.4">
      <c r="A60" s="191" t="s">
        <v>131</v>
      </c>
      <c r="B60" s="192">
        <v>10</v>
      </c>
      <c r="C60" s="251" t="s">
        <v>85</v>
      </c>
      <c r="D60" s="252">
        <v>760.58</v>
      </c>
      <c r="E60" s="253">
        <v>1</v>
      </c>
      <c r="F60" s="254">
        <v>29324342</v>
      </c>
      <c r="G60" s="255">
        <f>IF(ISBLANK(F60),"-",(F60/$D$50*$D$47*$B$68)*($B$57/$D$60))</f>
        <v>151.02254296509804</v>
      </c>
      <c r="H60" s="256">
        <f t="shared" ref="H60:H71" si="0">IF(ISBLANK(F60),"-",(G60/$B$56)*100)</f>
        <v>100.68169531006536</v>
      </c>
      <c r="I60" s="174"/>
      <c r="L60" s="98"/>
    </row>
    <row r="61" spans="1:12" s="14" customFormat="1" ht="26.25" customHeight="1" x14ac:dyDescent="0.4">
      <c r="A61" s="191" t="s">
        <v>132</v>
      </c>
      <c r="B61" s="192">
        <v>100</v>
      </c>
      <c r="C61" s="257"/>
      <c r="D61" s="258"/>
      <c r="E61" s="259">
        <v>2</v>
      </c>
      <c r="F61" s="204">
        <v>29409232</v>
      </c>
      <c r="G61" s="260">
        <f>IF(ISBLANK(F61),"-",(F61/$D$50*$D$47*$B$68)*($B$57/$D$60))</f>
        <v>151.45973278072316</v>
      </c>
      <c r="H61" s="261">
        <f t="shared" si="0"/>
        <v>100.97315518714878</v>
      </c>
      <c r="I61" s="174"/>
      <c r="L61" s="98"/>
    </row>
    <row r="62" spans="1:12" s="14" customFormat="1" ht="26.25" customHeight="1" x14ac:dyDescent="0.4">
      <c r="A62" s="191" t="s">
        <v>133</v>
      </c>
      <c r="B62" s="192">
        <v>1</v>
      </c>
      <c r="C62" s="257"/>
      <c r="D62" s="258"/>
      <c r="E62" s="259">
        <v>3</v>
      </c>
      <c r="F62" s="262">
        <v>29214819</v>
      </c>
      <c r="G62" s="260">
        <f>IF(ISBLANK(F62),"-",(F62/$D$50*$D$47*$B$68)*($B$57/$D$60))</f>
        <v>150.45849136683316</v>
      </c>
      <c r="H62" s="261">
        <f t="shared" si="0"/>
        <v>100.30566091122211</v>
      </c>
      <c r="I62" s="174"/>
      <c r="L62" s="98"/>
    </row>
    <row r="63" spans="1:12" ht="27" customHeight="1" x14ac:dyDescent="0.4">
      <c r="A63" s="191" t="s">
        <v>134</v>
      </c>
      <c r="B63" s="192">
        <v>1</v>
      </c>
      <c r="C63" s="263"/>
      <c r="D63" s="264"/>
      <c r="E63" s="265">
        <v>4</v>
      </c>
      <c r="F63" s="266"/>
      <c r="G63" s="260" t="str">
        <f>IF(ISBLANK(F63),"-",(F63/$D$50*$D$47*$B$68)*($B$57/$D$60))</f>
        <v>-</v>
      </c>
      <c r="H63" s="261" t="str">
        <f t="shared" si="0"/>
        <v>-</v>
      </c>
      <c r="I63" s="150"/>
    </row>
    <row r="64" spans="1:12" ht="26.25" customHeight="1" x14ac:dyDescent="0.4">
      <c r="A64" s="191" t="s">
        <v>135</v>
      </c>
      <c r="B64" s="192">
        <v>1</v>
      </c>
      <c r="C64" s="251" t="s">
        <v>86</v>
      </c>
      <c r="D64" s="252">
        <v>781.46</v>
      </c>
      <c r="E64" s="253">
        <v>1</v>
      </c>
      <c r="F64" s="254"/>
      <c r="G64" s="255" t="str">
        <f>IF(ISBLANK(F64),"-",(F64/$D$50*$D$47*$B$68)*($B$57/$D$64))</f>
        <v>-</v>
      </c>
      <c r="H64" s="256" t="str">
        <f t="shared" si="0"/>
        <v>-</v>
      </c>
      <c r="I64" s="150"/>
    </row>
    <row r="65" spans="1:9" ht="26.25" customHeight="1" x14ac:dyDescent="0.4">
      <c r="A65" s="191" t="s">
        <v>136</v>
      </c>
      <c r="B65" s="192">
        <v>1</v>
      </c>
      <c r="C65" s="257"/>
      <c r="D65" s="258"/>
      <c r="E65" s="259">
        <v>2</v>
      </c>
      <c r="F65" s="204"/>
      <c r="G65" s="260" t="str">
        <f>IF(ISBLANK(F65),"-",(F65/$D$50*$D$47*$B$68)*($B$57/$D$64))</f>
        <v>-</v>
      </c>
      <c r="H65" s="261" t="str">
        <f t="shared" si="0"/>
        <v>-</v>
      </c>
      <c r="I65" s="150"/>
    </row>
    <row r="66" spans="1:9" ht="26.25" customHeight="1" x14ac:dyDescent="0.4">
      <c r="A66" s="191" t="s">
        <v>137</v>
      </c>
      <c r="B66" s="192">
        <v>1</v>
      </c>
      <c r="C66" s="257"/>
      <c r="D66" s="258"/>
      <c r="E66" s="259">
        <v>3</v>
      </c>
      <c r="F66" s="204"/>
      <c r="G66" s="260" t="str">
        <f>IF(ISBLANK(F66),"-",(F66/$D$50*$D$47*$B$68)*($B$57/$D$64))</f>
        <v>-</v>
      </c>
      <c r="H66" s="261" t="str">
        <f t="shared" si="0"/>
        <v>-</v>
      </c>
      <c r="I66" s="150"/>
    </row>
    <row r="67" spans="1:9" ht="27" customHeight="1" x14ac:dyDescent="0.4">
      <c r="A67" s="191" t="s">
        <v>138</v>
      </c>
      <c r="B67" s="192">
        <v>1</v>
      </c>
      <c r="C67" s="263"/>
      <c r="D67" s="264"/>
      <c r="E67" s="265">
        <v>4</v>
      </c>
      <c r="F67" s="266"/>
      <c r="G67" s="267" t="str">
        <f>IF(ISBLANK(F67),"-",(F67/$D$50*$D$47*$B$68)*($B$57/$D$64))</f>
        <v>-</v>
      </c>
      <c r="H67" s="268" t="str">
        <f t="shared" si="0"/>
        <v>-</v>
      </c>
      <c r="I67" s="150"/>
    </row>
    <row r="68" spans="1:9" ht="26.25" customHeight="1" x14ac:dyDescent="0.4">
      <c r="A68" s="191" t="s">
        <v>87</v>
      </c>
      <c r="B68" s="269">
        <f>(B67/B66)*(B65/B64)*(B63/B62)*(B61/B60)*B59</f>
        <v>1000</v>
      </c>
      <c r="C68" s="251" t="s">
        <v>88</v>
      </c>
      <c r="D68" s="252">
        <v>800.19</v>
      </c>
      <c r="E68" s="253">
        <v>1</v>
      </c>
      <c r="F68" s="254">
        <v>31948439</v>
      </c>
      <c r="G68" s="255">
        <f>IF(ISBLANK(F68),"-",(F68/$D$50*$D$47*$B$68)*($B$57/$D$68))</f>
        <v>156.39214192856781</v>
      </c>
      <c r="H68" s="261">
        <f t="shared" si="0"/>
        <v>104.26142795237854</v>
      </c>
      <c r="I68" s="150"/>
    </row>
    <row r="69" spans="1:9" ht="27" customHeight="1" x14ac:dyDescent="0.4">
      <c r="A69" s="242" t="s">
        <v>89</v>
      </c>
      <c r="B69" s="270">
        <f>(D47*B68)/B56*B57</f>
        <v>769.00200000000007</v>
      </c>
      <c r="C69" s="257"/>
      <c r="D69" s="258"/>
      <c r="E69" s="259">
        <v>2</v>
      </c>
      <c r="F69" s="204">
        <v>31804011</v>
      </c>
      <c r="G69" s="260">
        <f>IF(ISBLANK(F69),"-",(F69/$D$50*$D$47*$B$68)*($B$57/$D$68))</f>
        <v>155.68514637631375</v>
      </c>
      <c r="H69" s="261">
        <f t="shared" si="0"/>
        <v>103.79009758420916</v>
      </c>
      <c r="I69" s="150"/>
    </row>
    <row r="70" spans="1:9" ht="26.25" customHeight="1" x14ac:dyDescent="0.4">
      <c r="A70" s="271" t="s">
        <v>70</v>
      </c>
      <c r="B70" s="272"/>
      <c r="C70" s="257"/>
      <c r="D70" s="258"/>
      <c r="E70" s="259">
        <v>3</v>
      </c>
      <c r="F70" s="204">
        <v>31288761</v>
      </c>
      <c r="G70" s="260">
        <f>IF(ISBLANK(F70),"-",(F70/$D$50*$D$47*$B$68)*($B$57/$D$68))</f>
        <v>153.16292451975625</v>
      </c>
      <c r="H70" s="261">
        <f t="shared" si="0"/>
        <v>102.10861634650416</v>
      </c>
      <c r="I70" s="150"/>
    </row>
    <row r="71" spans="1:9" ht="27" customHeight="1" x14ac:dyDescent="0.4">
      <c r="A71" s="273"/>
      <c r="B71" s="274"/>
      <c r="C71" s="275"/>
      <c r="D71" s="264"/>
      <c r="E71" s="265">
        <v>4</v>
      </c>
      <c r="F71" s="266"/>
      <c r="G71" s="267" t="str">
        <f>IF(ISBLANK(F71),"-",(F71/$D$50*$D$47*$B$68)*($B$57/$D$68))</f>
        <v>-</v>
      </c>
      <c r="H71" s="268" t="str">
        <f t="shared" si="0"/>
        <v>-</v>
      </c>
      <c r="I71" s="150"/>
    </row>
    <row r="72" spans="1:9" ht="26.25" customHeight="1" x14ac:dyDescent="0.4">
      <c r="A72" s="222"/>
      <c r="B72" s="222"/>
      <c r="C72" s="222"/>
      <c r="D72" s="222"/>
      <c r="E72" s="222"/>
      <c r="F72" s="276" t="s">
        <v>65</v>
      </c>
      <c r="G72" s="277">
        <f>AVERAGE(G60:G71)</f>
        <v>153.030163322882</v>
      </c>
      <c r="H72" s="278">
        <f>AVERAGE(H60:H71)</f>
        <v>102.02010888192133</v>
      </c>
      <c r="I72" s="150"/>
    </row>
    <row r="73" spans="1:9" ht="26.25" customHeight="1" x14ac:dyDescent="0.4">
      <c r="A73" s="150"/>
      <c r="B73" s="150"/>
      <c r="C73" s="222"/>
      <c r="D73" s="222"/>
      <c r="E73" s="222"/>
      <c r="F73" s="279" t="s">
        <v>76</v>
      </c>
      <c r="G73" s="280">
        <f>STDEV(G60:G71)/G72</f>
        <v>1.6396591845494073E-2</v>
      </c>
      <c r="H73" s="280">
        <f>STDEV(H60:H71)/H72</f>
        <v>1.6396591845494052E-2</v>
      </c>
      <c r="I73" s="150"/>
    </row>
    <row r="74" spans="1:9" ht="27" customHeight="1" x14ac:dyDescent="0.4">
      <c r="A74" s="222"/>
      <c r="B74" s="222"/>
      <c r="C74" s="222"/>
      <c r="D74" s="222"/>
      <c r="E74" s="224"/>
      <c r="F74" s="281" t="s">
        <v>20</v>
      </c>
      <c r="G74" s="282">
        <f>COUNT(G60:G71)</f>
        <v>6</v>
      </c>
      <c r="H74" s="282">
        <f>COUNT(H60:H71)</f>
        <v>6</v>
      </c>
      <c r="I74" s="150"/>
    </row>
    <row r="75" spans="1:9" x14ac:dyDescent="0.25">
      <c r="A75" s="150"/>
      <c r="B75" s="150"/>
      <c r="C75" s="150"/>
      <c r="D75" s="150"/>
      <c r="E75" s="150"/>
      <c r="F75" s="150"/>
      <c r="G75" s="150"/>
      <c r="H75" s="150"/>
      <c r="I75" s="150"/>
    </row>
    <row r="76" spans="1:9" ht="26.25" customHeight="1" x14ac:dyDescent="0.4">
      <c r="A76" s="166" t="s">
        <v>90</v>
      </c>
      <c r="B76" s="167" t="s">
        <v>91</v>
      </c>
      <c r="C76" s="283" t="str">
        <f>B26</f>
        <v>Lamivudine</v>
      </c>
      <c r="D76" s="283"/>
      <c r="E76" s="149" t="s">
        <v>92</v>
      </c>
      <c r="F76" s="149"/>
      <c r="G76" s="284">
        <f>H72</f>
        <v>102.02010888192133</v>
      </c>
      <c r="H76" s="176"/>
      <c r="I76" s="150"/>
    </row>
    <row r="77" spans="1:9" ht="18.75" x14ac:dyDescent="0.3">
      <c r="A77" s="165" t="s">
        <v>93</v>
      </c>
      <c r="B77" s="165" t="s">
        <v>94</v>
      </c>
      <c r="C77" s="150"/>
      <c r="D77" s="150"/>
      <c r="E77" s="150"/>
      <c r="F77" s="150"/>
      <c r="G77" s="150"/>
      <c r="H77" s="150"/>
      <c r="I77" s="150"/>
    </row>
    <row r="78" spans="1:9" ht="18.75" x14ac:dyDescent="0.3">
      <c r="A78" s="165"/>
      <c r="B78" s="165"/>
      <c r="C78" s="150"/>
      <c r="D78" s="150"/>
      <c r="E78" s="150"/>
      <c r="F78" s="150"/>
      <c r="G78" s="150"/>
      <c r="H78" s="150"/>
      <c r="I78" s="150"/>
    </row>
    <row r="79" spans="1:9" ht="26.25" customHeight="1" x14ac:dyDescent="0.4">
      <c r="A79" s="166" t="s">
        <v>4</v>
      </c>
      <c r="B79" s="285" t="str">
        <f>B26</f>
        <v>Lamivudine</v>
      </c>
      <c r="C79" s="285"/>
      <c r="D79" s="150"/>
      <c r="E79" s="150"/>
      <c r="F79" s="150"/>
      <c r="G79" s="150"/>
      <c r="H79" s="150"/>
      <c r="I79" s="150"/>
    </row>
    <row r="80" spans="1:9" ht="26.25" customHeight="1" x14ac:dyDescent="0.4">
      <c r="A80" s="167" t="s">
        <v>48</v>
      </c>
      <c r="B80" s="285" t="str">
        <f>B27</f>
        <v>NQCL-WRS-L42-1</v>
      </c>
      <c r="C80" s="285"/>
      <c r="D80" s="150"/>
      <c r="E80" s="150"/>
      <c r="F80" s="150"/>
      <c r="G80" s="150"/>
      <c r="H80" s="150"/>
      <c r="I80" s="150"/>
    </row>
    <row r="81" spans="1:12" ht="27" customHeight="1" x14ac:dyDescent="0.4">
      <c r="A81" s="167" t="s">
        <v>6</v>
      </c>
      <c r="B81" s="169">
        <f>B28</f>
        <v>100.7</v>
      </c>
      <c r="C81" s="150"/>
      <c r="D81" s="150"/>
      <c r="E81" s="150"/>
      <c r="F81" s="150"/>
      <c r="G81" s="150"/>
      <c r="H81" s="150"/>
      <c r="I81" s="150"/>
    </row>
    <row r="82" spans="1:12" s="14" customFormat="1" ht="27" customHeight="1" x14ac:dyDescent="0.4">
      <c r="A82" s="167" t="s">
        <v>49</v>
      </c>
      <c r="B82" s="170">
        <v>0.08</v>
      </c>
      <c r="C82" s="171" t="s">
        <v>50</v>
      </c>
      <c r="D82" s="172"/>
      <c r="E82" s="172"/>
      <c r="F82" s="172"/>
      <c r="G82" s="173"/>
      <c r="H82" s="174"/>
      <c r="I82" s="175"/>
      <c r="J82" s="98"/>
      <c r="K82" s="98"/>
      <c r="L82" s="98"/>
    </row>
    <row r="83" spans="1:12" s="14" customFormat="1" ht="19.5" customHeight="1" x14ac:dyDescent="0.3">
      <c r="A83" s="167" t="s">
        <v>51</v>
      </c>
      <c r="B83" s="176">
        <f>B81-B82</f>
        <v>100.62</v>
      </c>
      <c r="C83" s="177"/>
      <c r="D83" s="177"/>
      <c r="E83" s="177"/>
      <c r="F83" s="177"/>
      <c r="G83" s="178"/>
      <c r="H83" s="174"/>
      <c r="I83" s="175"/>
      <c r="J83" s="98"/>
      <c r="K83" s="98"/>
      <c r="L83" s="98"/>
    </row>
    <row r="84" spans="1:12" s="14" customFormat="1" ht="27" customHeight="1" x14ac:dyDescent="0.4">
      <c r="A84" s="167" t="s">
        <v>52</v>
      </c>
      <c r="B84" s="179">
        <v>1</v>
      </c>
      <c r="C84" s="180" t="s">
        <v>95</v>
      </c>
      <c r="D84" s="181"/>
      <c r="E84" s="181"/>
      <c r="F84" s="181"/>
      <c r="G84" s="181"/>
      <c r="H84" s="182"/>
      <c r="I84" s="175"/>
      <c r="J84" s="98"/>
      <c r="K84" s="98"/>
      <c r="L84" s="98"/>
    </row>
    <row r="85" spans="1:12" s="14" customFormat="1" ht="27" customHeight="1" x14ac:dyDescent="0.4">
      <c r="A85" s="167" t="s">
        <v>54</v>
      </c>
      <c r="B85" s="179">
        <v>1</v>
      </c>
      <c r="C85" s="180" t="s">
        <v>96</v>
      </c>
      <c r="D85" s="181"/>
      <c r="E85" s="181"/>
      <c r="F85" s="181"/>
      <c r="G85" s="181"/>
      <c r="H85" s="182"/>
      <c r="I85" s="175"/>
      <c r="J85" s="98"/>
      <c r="K85" s="98"/>
      <c r="L85" s="98"/>
    </row>
    <row r="86" spans="1:12" s="14" customFormat="1" ht="18.75" x14ac:dyDescent="0.3">
      <c r="A86" s="167"/>
      <c r="B86" s="183"/>
      <c r="C86" s="184"/>
      <c r="D86" s="184"/>
      <c r="E86" s="184"/>
      <c r="F86" s="184"/>
      <c r="G86" s="184"/>
      <c r="H86" s="184"/>
      <c r="I86" s="175"/>
      <c r="J86" s="98"/>
      <c r="K86" s="98"/>
      <c r="L86" s="98"/>
    </row>
    <row r="87" spans="1:12" s="14" customFormat="1" ht="18.75" x14ac:dyDescent="0.3">
      <c r="A87" s="167" t="s">
        <v>56</v>
      </c>
      <c r="B87" s="185">
        <f>B84/B85</f>
        <v>1</v>
      </c>
      <c r="C87" s="149" t="s">
        <v>57</v>
      </c>
      <c r="D87" s="149"/>
      <c r="E87" s="149"/>
      <c r="F87" s="149"/>
      <c r="G87" s="149"/>
      <c r="H87" s="174"/>
      <c r="I87" s="175"/>
      <c r="J87" s="98"/>
      <c r="K87" s="98"/>
      <c r="L87" s="98"/>
    </row>
    <row r="88" spans="1:12" ht="19.5" customHeight="1" x14ac:dyDescent="0.3">
      <c r="A88" s="165"/>
      <c r="B88" s="165"/>
      <c r="C88" s="150"/>
      <c r="D88" s="150"/>
      <c r="E88" s="150"/>
      <c r="F88" s="150"/>
      <c r="G88" s="150"/>
      <c r="H88" s="150"/>
      <c r="I88" s="150"/>
    </row>
    <row r="89" spans="1:12" ht="27" customHeight="1" x14ac:dyDescent="0.4">
      <c r="A89" s="186" t="s">
        <v>58</v>
      </c>
      <c r="B89" s="187">
        <v>50</v>
      </c>
      <c r="C89" s="150"/>
      <c r="D89" s="286" t="s">
        <v>59</v>
      </c>
      <c r="E89" s="287"/>
      <c r="F89" s="188" t="s">
        <v>60</v>
      </c>
      <c r="G89" s="190"/>
      <c r="H89" s="150"/>
      <c r="I89" s="150"/>
    </row>
    <row r="90" spans="1:12" ht="27" customHeight="1" x14ac:dyDescent="0.4">
      <c r="A90" s="191" t="s">
        <v>123</v>
      </c>
      <c r="B90" s="192">
        <v>5</v>
      </c>
      <c r="C90" s="288" t="s">
        <v>61</v>
      </c>
      <c r="D90" s="194" t="s">
        <v>62</v>
      </c>
      <c r="E90" s="195" t="s">
        <v>63</v>
      </c>
      <c r="F90" s="194" t="s">
        <v>62</v>
      </c>
      <c r="G90" s="289" t="s">
        <v>63</v>
      </c>
      <c r="H90" s="150"/>
      <c r="I90" s="197" t="s">
        <v>64</v>
      </c>
    </row>
    <row r="91" spans="1:12" ht="26.25" customHeight="1" x14ac:dyDescent="0.4">
      <c r="A91" s="191" t="s">
        <v>124</v>
      </c>
      <c r="B91" s="192">
        <v>10</v>
      </c>
      <c r="C91" s="290">
        <v>1</v>
      </c>
      <c r="D91" s="199">
        <v>30865368</v>
      </c>
      <c r="E91" s="200">
        <f>IF(ISBLANK(D91),"-",$D$101/$D$98*D91)</f>
        <v>33048030.459374242</v>
      </c>
      <c r="F91" s="199">
        <v>30711605</v>
      </c>
      <c r="G91" s="201">
        <f>IF(ISBLANK(F91),"-",$D$101/$F$98*F91)</f>
        <v>33118887.075479243</v>
      </c>
      <c r="H91" s="150"/>
      <c r="I91" s="202"/>
    </row>
    <row r="92" spans="1:12" ht="26.25" customHeight="1" x14ac:dyDescent="0.4">
      <c r="A92" s="191" t="s">
        <v>125</v>
      </c>
      <c r="B92" s="192">
        <v>1</v>
      </c>
      <c r="C92" s="222">
        <v>2</v>
      </c>
      <c r="D92" s="204">
        <v>31741436</v>
      </c>
      <c r="E92" s="205">
        <f>IF(ISBLANK(D92),"-",$D$101/$D$98*D92)</f>
        <v>33986050.117797986</v>
      </c>
      <c r="F92" s="204">
        <v>30671989</v>
      </c>
      <c r="G92" s="206">
        <f>IF(ISBLANK(F92),"-",$D$101/$F$98*F92)</f>
        <v>33076165.836052578</v>
      </c>
      <c r="H92" s="150"/>
      <c r="I92" s="207">
        <f>ABS((F96/D96*D95)-F95)/D95</f>
        <v>1.6473741240996466E-2</v>
      </c>
    </row>
    <row r="93" spans="1:12" ht="26.25" customHeight="1" x14ac:dyDescent="0.4">
      <c r="A93" s="191" t="s">
        <v>126</v>
      </c>
      <c r="B93" s="192">
        <v>1</v>
      </c>
      <c r="C93" s="222">
        <v>3</v>
      </c>
      <c r="D93" s="204">
        <v>31680671</v>
      </c>
      <c r="E93" s="205">
        <f>IF(ISBLANK(D93),"-",$D$101/$D$98*D93)</f>
        <v>33920988.085462458</v>
      </c>
      <c r="F93" s="204">
        <v>30680179</v>
      </c>
      <c r="G93" s="206">
        <f>IF(ISBLANK(F93),"-",$D$101/$F$98*F93)</f>
        <v>33084997.796646893</v>
      </c>
      <c r="H93" s="150"/>
      <c r="I93" s="207"/>
    </row>
    <row r="94" spans="1:12" ht="27" customHeight="1" x14ac:dyDescent="0.4">
      <c r="A94" s="191" t="s">
        <v>127</v>
      </c>
      <c r="B94" s="192">
        <v>1</v>
      </c>
      <c r="C94" s="291">
        <v>4</v>
      </c>
      <c r="D94" s="209"/>
      <c r="E94" s="210" t="str">
        <f>IF(ISBLANK(D94),"-",$D$101/$D$98*D94)</f>
        <v>-</v>
      </c>
      <c r="F94" s="292"/>
      <c r="G94" s="211" t="str">
        <f>IF(ISBLANK(F94),"-",$D$101/$F$98*F94)</f>
        <v>-</v>
      </c>
      <c r="H94" s="150"/>
      <c r="I94" s="212"/>
    </row>
    <row r="95" spans="1:12" ht="27" customHeight="1" x14ac:dyDescent="0.4">
      <c r="A95" s="191" t="s">
        <v>128</v>
      </c>
      <c r="B95" s="192">
        <v>1</v>
      </c>
      <c r="C95" s="167" t="s">
        <v>65</v>
      </c>
      <c r="D95" s="293">
        <f>AVERAGE(D91:D94)</f>
        <v>31429158.333333332</v>
      </c>
      <c r="E95" s="215">
        <f>AVERAGE(E91:E94)</f>
        <v>33651689.554211564</v>
      </c>
      <c r="F95" s="294">
        <f>AVERAGE(F91:F94)</f>
        <v>30687924.333333332</v>
      </c>
      <c r="G95" s="295">
        <f>AVERAGE(G91:G94)</f>
        <v>33093350.236059573</v>
      </c>
      <c r="H95" s="150"/>
      <c r="I95" s="150"/>
    </row>
    <row r="96" spans="1:12" ht="26.25" customHeight="1" x14ac:dyDescent="0.4">
      <c r="A96" s="191" t="s">
        <v>129</v>
      </c>
      <c r="B96" s="169">
        <v>1</v>
      </c>
      <c r="C96" s="296" t="s">
        <v>97</v>
      </c>
      <c r="D96" s="297">
        <v>15.47</v>
      </c>
      <c r="E96" s="149"/>
      <c r="F96" s="219">
        <v>15.36</v>
      </c>
      <c r="G96" s="150"/>
      <c r="H96" s="150"/>
      <c r="I96" s="150"/>
    </row>
    <row r="97" spans="1:10" ht="26.25" customHeight="1" x14ac:dyDescent="0.4">
      <c r="A97" s="191" t="s">
        <v>130</v>
      </c>
      <c r="B97" s="169">
        <v>1</v>
      </c>
      <c r="C97" s="298" t="s">
        <v>98</v>
      </c>
      <c r="D97" s="299">
        <f>D96*$B$87</f>
        <v>15.47</v>
      </c>
      <c r="E97" s="222"/>
      <c r="F97" s="221">
        <f>F96*$B$87</f>
        <v>15.36</v>
      </c>
      <c r="G97" s="150"/>
      <c r="H97" s="150"/>
      <c r="I97" s="150"/>
    </row>
    <row r="98" spans="1:10" ht="19.5" customHeight="1" x14ac:dyDescent="0.3">
      <c r="A98" s="191" t="s">
        <v>68</v>
      </c>
      <c r="B98" s="222">
        <f>(B97/B96)*(B95/B94)*(B93/B92)*(B91/B90)*B89</f>
        <v>100</v>
      </c>
      <c r="C98" s="298" t="s">
        <v>99</v>
      </c>
      <c r="D98" s="300">
        <f>D97*$B$83/100</f>
        <v>15.565913999999999</v>
      </c>
      <c r="E98" s="224"/>
      <c r="F98" s="223">
        <f>F97*$B$83/100</f>
        <v>15.455232000000001</v>
      </c>
      <c r="G98" s="150"/>
      <c r="H98" s="150"/>
      <c r="I98" s="150"/>
    </row>
    <row r="99" spans="1:10" ht="19.5" customHeight="1" x14ac:dyDescent="0.3">
      <c r="A99" s="225" t="s">
        <v>70</v>
      </c>
      <c r="B99" s="301"/>
      <c r="C99" s="298" t="s">
        <v>100</v>
      </c>
      <c r="D99" s="302">
        <f>D98/$B$98</f>
        <v>0.15565914</v>
      </c>
      <c r="E99" s="224"/>
      <c r="F99" s="229">
        <f>F98/$B$98</f>
        <v>0.15455231999999999</v>
      </c>
      <c r="G99" s="150"/>
      <c r="H99" s="217"/>
      <c r="I99" s="150"/>
    </row>
    <row r="100" spans="1:10" ht="19.5" customHeight="1" x14ac:dyDescent="0.3">
      <c r="A100" s="230"/>
      <c r="B100" s="303"/>
      <c r="C100" s="298" t="s">
        <v>72</v>
      </c>
      <c r="D100" s="304">
        <f>$B$56/$B$116</f>
        <v>0.16666666666666666</v>
      </c>
      <c r="E100" s="150"/>
      <c r="F100" s="236"/>
      <c r="G100" s="305"/>
      <c r="H100" s="217"/>
      <c r="I100" s="150"/>
    </row>
    <row r="101" spans="1:10" ht="18.75" x14ac:dyDescent="0.3">
      <c r="A101" s="150"/>
      <c r="B101" s="150"/>
      <c r="C101" s="298" t="s">
        <v>73</v>
      </c>
      <c r="D101" s="299">
        <f>D100*$B$98</f>
        <v>16.666666666666664</v>
      </c>
      <c r="E101" s="150"/>
      <c r="F101" s="236"/>
      <c r="G101" s="150"/>
      <c r="H101" s="217"/>
      <c r="I101" s="150"/>
    </row>
    <row r="102" spans="1:10" ht="19.5" customHeight="1" x14ac:dyDescent="0.3">
      <c r="A102" s="150"/>
      <c r="B102" s="150"/>
      <c r="C102" s="306" t="s">
        <v>74</v>
      </c>
      <c r="D102" s="307">
        <f>D101/B34</f>
        <v>16.666666666666664</v>
      </c>
      <c r="E102" s="150"/>
      <c r="F102" s="240"/>
      <c r="G102" s="150"/>
      <c r="H102" s="217"/>
      <c r="I102" s="150"/>
      <c r="J102" s="105"/>
    </row>
    <row r="103" spans="1:10" ht="18.75" x14ac:dyDescent="0.3">
      <c r="A103" s="150"/>
      <c r="B103" s="150"/>
      <c r="C103" s="308" t="s">
        <v>101</v>
      </c>
      <c r="D103" s="309">
        <f>AVERAGE(E91:E94,G91:G94)</f>
        <v>33372519.895135567</v>
      </c>
      <c r="E103" s="150"/>
      <c r="F103" s="240"/>
      <c r="G103" s="305"/>
      <c r="H103" s="217"/>
      <c r="I103" s="150"/>
      <c r="J103" s="106"/>
    </row>
    <row r="104" spans="1:10" ht="18.75" x14ac:dyDescent="0.3">
      <c r="A104" s="150"/>
      <c r="B104" s="150"/>
      <c r="C104" s="279" t="s">
        <v>76</v>
      </c>
      <c r="D104" s="310">
        <f>STDEV(E91:E94,G91:G94)/D103</f>
        <v>1.3516433935438398E-2</v>
      </c>
      <c r="E104" s="150"/>
      <c r="F104" s="240"/>
      <c r="G104" s="150"/>
      <c r="H104" s="217"/>
      <c r="I104" s="150"/>
      <c r="J104" s="106"/>
    </row>
    <row r="105" spans="1:10" ht="19.5" customHeight="1" x14ac:dyDescent="0.3">
      <c r="A105" s="150"/>
      <c r="B105" s="150"/>
      <c r="C105" s="281" t="s">
        <v>20</v>
      </c>
      <c r="D105" s="311">
        <f>COUNT(E91:E94,G91:G94)</f>
        <v>6</v>
      </c>
      <c r="E105" s="150"/>
      <c r="F105" s="240"/>
      <c r="G105" s="150"/>
      <c r="H105" s="217"/>
      <c r="I105" s="150"/>
      <c r="J105" s="106"/>
    </row>
    <row r="106" spans="1:10" ht="19.5" customHeight="1" x14ac:dyDescent="0.3">
      <c r="A106" s="244"/>
      <c r="B106" s="244"/>
      <c r="C106" s="244"/>
      <c r="D106" s="244"/>
      <c r="E106" s="244"/>
      <c r="F106" s="150"/>
      <c r="G106" s="150"/>
      <c r="H106" s="150"/>
      <c r="I106" s="150"/>
    </row>
    <row r="107" spans="1:10" ht="27" customHeight="1" x14ac:dyDescent="0.4">
      <c r="A107" s="186" t="s">
        <v>102</v>
      </c>
      <c r="B107" s="187">
        <v>900</v>
      </c>
      <c r="C107" s="250" t="s">
        <v>103</v>
      </c>
      <c r="D107" s="250" t="s">
        <v>62</v>
      </c>
      <c r="E107" s="250" t="s">
        <v>104</v>
      </c>
      <c r="F107" s="312" t="s">
        <v>105</v>
      </c>
      <c r="G107" s="150"/>
      <c r="H107" s="150"/>
      <c r="I107" s="150"/>
    </row>
    <row r="108" spans="1:10" ht="26.25" customHeight="1" x14ac:dyDescent="0.4">
      <c r="A108" s="191" t="s">
        <v>139</v>
      </c>
      <c r="B108" s="192">
        <v>1</v>
      </c>
      <c r="C108" s="253">
        <v>1</v>
      </c>
      <c r="D108" s="313">
        <v>29215531</v>
      </c>
      <c r="E108" s="314">
        <f t="shared" ref="E108:E113" si="1">IF(ISBLANK(D108),"-",D108/$D$103*$D$100*$B$116)</f>
        <v>131.31551539321353</v>
      </c>
      <c r="F108" s="315">
        <f t="shared" ref="F108:F113" si="2">IF(ISBLANK(D108), "-", (E108/$B$56)*100)</f>
        <v>87.54367692880902</v>
      </c>
      <c r="G108" s="150"/>
      <c r="H108" s="150"/>
      <c r="I108" s="150"/>
    </row>
    <row r="109" spans="1:10" ht="26.25" customHeight="1" x14ac:dyDescent="0.4">
      <c r="A109" s="191" t="s">
        <v>132</v>
      </c>
      <c r="B109" s="192">
        <v>1</v>
      </c>
      <c r="C109" s="259">
        <v>2</v>
      </c>
      <c r="D109" s="316">
        <v>29991483</v>
      </c>
      <c r="E109" s="317">
        <f t="shared" si="1"/>
        <v>134.80319928300472</v>
      </c>
      <c r="F109" s="318">
        <f t="shared" si="2"/>
        <v>89.868799522003144</v>
      </c>
      <c r="G109" s="150"/>
      <c r="H109" s="150"/>
      <c r="I109" s="150"/>
    </row>
    <row r="110" spans="1:10" ht="26.25" customHeight="1" x14ac:dyDescent="0.4">
      <c r="A110" s="191" t="s">
        <v>133</v>
      </c>
      <c r="B110" s="192">
        <v>1</v>
      </c>
      <c r="C110" s="259">
        <v>3</v>
      </c>
      <c r="D110" s="316">
        <v>30070007</v>
      </c>
      <c r="E110" s="317">
        <f t="shared" si="1"/>
        <v>135.15614236422877</v>
      </c>
      <c r="F110" s="318">
        <f t="shared" si="2"/>
        <v>90.104094909485838</v>
      </c>
      <c r="G110" s="150"/>
      <c r="H110" s="150"/>
      <c r="I110" s="150"/>
    </row>
    <row r="111" spans="1:10" ht="26.25" customHeight="1" x14ac:dyDescent="0.4">
      <c r="A111" s="191" t="s">
        <v>134</v>
      </c>
      <c r="B111" s="192">
        <v>1</v>
      </c>
      <c r="C111" s="259">
        <v>4</v>
      </c>
      <c r="D111" s="316">
        <v>29991562</v>
      </c>
      <c r="E111" s="317">
        <f t="shared" si="1"/>
        <v>134.80355436557079</v>
      </c>
      <c r="F111" s="318">
        <f t="shared" si="2"/>
        <v>89.869036243713865</v>
      </c>
      <c r="G111" s="150"/>
      <c r="H111" s="150"/>
      <c r="I111" s="150"/>
    </row>
    <row r="112" spans="1:10" ht="26.25" customHeight="1" x14ac:dyDescent="0.4">
      <c r="A112" s="191" t="s">
        <v>135</v>
      </c>
      <c r="B112" s="192">
        <v>1</v>
      </c>
      <c r="C112" s="259">
        <v>5</v>
      </c>
      <c r="D112" s="316">
        <v>29799045</v>
      </c>
      <c r="E112" s="317">
        <f t="shared" si="1"/>
        <v>133.9382451203972</v>
      </c>
      <c r="F112" s="318">
        <f t="shared" si="2"/>
        <v>89.292163413598132</v>
      </c>
      <c r="G112" s="150"/>
      <c r="H112" s="150"/>
      <c r="I112" s="150"/>
    </row>
    <row r="113" spans="1:10" ht="27" customHeight="1" x14ac:dyDescent="0.4">
      <c r="A113" s="191" t="s">
        <v>136</v>
      </c>
      <c r="B113" s="192">
        <v>1</v>
      </c>
      <c r="C113" s="265">
        <v>6</v>
      </c>
      <c r="D113" s="319">
        <v>29787459</v>
      </c>
      <c r="E113" s="320">
        <f t="shared" si="1"/>
        <v>133.88616934052018</v>
      </c>
      <c r="F113" s="321">
        <f t="shared" si="2"/>
        <v>89.25744622701346</v>
      </c>
      <c r="G113" s="150"/>
      <c r="H113" s="150"/>
      <c r="I113" s="150"/>
    </row>
    <row r="114" spans="1:10" ht="27" customHeight="1" x14ac:dyDescent="0.4">
      <c r="A114" s="191" t="s">
        <v>137</v>
      </c>
      <c r="B114" s="192">
        <v>1</v>
      </c>
      <c r="C114" s="322"/>
      <c r="D114" s="222"/>
      <c r="E114" s="149"/>
      <c r="F114" s="318"/>
      <c r="G114" s="150"/>
      <c r="H114" s="150"/>
      <c r="I114" s="150"/>
    </row>
    <row r="115" spans="1:10" ht="26.25" customHeight="1" x14ac:dyDescent="0.4">
      <c r="A115" s="191" t="s">
        <v>138</v>
      </c>
      <c r="B115" s="192">
        <v>1</v>
      </c>
      <c r="C115" s="322"/>
      <c r="D115" s="323" t="s">
        <v>65</v>
      </c>
      <c r="E115" s="324">
        <f>AVERAGE(E108:E113)</f>
        <v>133.98380431115586</v>
      </c>
      <c r="F115" s="325">
        <f>AVERAGE(F108:F113)</f>
        <v>89.322536207437238</v>
      </c>
      <c r="G115" s="150"/>
      <c r="H115" s="150"/>
      <c r="I115" s="150"/>
    </row>
    <row r="116" spans="1:10" ht="27" customHeight="1" x14ac:dyDescent="0.4">
      <c r="A116" s="191" t="s">
        <v>87</v>
      </c>
      <c r="B116" s="203">
        <f>(B115/B114)*(B113/B112)*(B111/B110)*(B109/B108)*B107</f>
        <v>900</v>
      </c>
      <c r="C116" s="326"/>
      <c r="D116" s="327" t="s">
        <v>76</v>
      </c>
      <c r="E116" s="280">
        <f>STDEV(E108:E113)/E115</f>
        <v>1.0475193194246819E-2</v>
      </c>
      <c r="F116" s="328">
        <f>STDEV(F108:F113)/F115</f>
        <v>1.0475193194246809E-2</v>
      </c>
      <c r="G116" s="150"/>
      <c r="H116" s="150"/>
      <c r="I116" s="149"/>
    </row>
    <row r="117" spans="1:10" ht="27" customHeight="1" x14ac:dyDescent="0.4">
      <c r="A117" s="225" t="s">
        <v>70</v>
      </c>
      <c r="B117" s="226"/>
      <c r="C117" s="329"/>
      <c r="D117" s="281" t="s">
        <v>20</v>
      </c>
      <c r="E117" s="330">
        <f>COUNT(E108:E113)</f>
        <v>6</v>
      </c>
      <c r="F117" s="331">
        <f>COUNT(F108:F113)</f>
        <v>6</v>
      </c>
      <c r="G117" s="150"/>
      <c r="H117" s="150"/>
      <c r="I117" s="149"/>
      <c r="J117" s="106"/>
    </row>
    <row r="118" spans="1:10" ht="26.25" customHeight="1" x14ac:dyDescent="0.3">
      <c r="A118" s="230"/>
      <c r="B118" s="231"/>
      <c r="C118" s="149"/>
      <c r="D118" s="332"/>
      <c r="E118" s="333" t="s">
        <v>106</v>
      </c>
      <c r="F118" s="334"/>
      <c r="G118" s="149"/>
      <c r="H118" s="149"/>
      <c r="I118" s="149"/>
    </row>
    <row r="119" spans="1:10" ht="25.5" customHeight="1" x14ac:dyDescent="0.4">
      <c r="A119" s="335"/>
      <c r="B119" s="184"/>
      <c r="C119" s="149"/>
      <c r="D119" s="327" t="s">
        <v>107</v>
      </c>
      <c r="E119" s="336">
        <f>MIN(E108:E113)</f>
        <v>131.31551539321353</v>
      </c>
      <c r="F119" s="337">
        <f>MIN(F108:F113)</f>
        <v>87.54367692880902</v>
      </c>
      <c r="G119" s="149"/>
      <c r="H119" s="149"/>
      <c r="I119" s="149"/>
    </row>
    <row r="120" spans="1:10" ht="24" customHeight="1" x14ac:dyDescent="0.4">
      <c r="A120" s="335"/>
      <c r="B120" s="184"/>
      <c r="C120" s="149"/>
      <c r="D120" s="237" t="s">
        <v>108</v>
      </c>
      <c r="E120" s="338">
        <f>MAX(E108:E113)</f>
        <v>135.15614236422877</v>
      </c>
      <c r="F120" s="339">
        <f>MAX(F108:F113)</f>
        <v>90.104094909485838</v>
      </c>
      <c r="G120" s="149"/>
      <c r="H120" s="149"/>
      <c r="I120" s="149"/>
    </row>
    <row r="121" spans="1:10" ht="27" customHeight="1" x14ac:dyDescent="0.3">
      <c r="A121" s="335"/>
      <c r="B121" s="184"/>
      <c r="C121" s="149"/>
      <c r="D121" s="149"/>
      <c r="E121" s="149"/>
      <c r="F121" s="222"/>
      <c r="G121" s="149"/>
      <c r="H121" s="149"/>
      <c r="I121" s="149"/>
    </row>
    <row r="122" spans="1:10" ht="25.5" customHeight="1" x14ac:dyDescent="0.3">
      <c r="A122" s="335"/>
      <c r="B122" s="184"/>
      <c r="C122" s="149"/>
      <c r="D122" s="149"/>
      <c r="E122" s="149"/>
      <c r="F122" s="222"/>
      <c r="G122" s="149"/>
      <c r="H122" s="149"/>
      <c r="I122" s="149"/>
    </row>
    <row r="123" spans="1:10" ht="18.75" x14ac:dyDescent="0.3">
      <c r="A123" s="335"/>
      <c r="B123" s="184"/>
      <c r="C123" s="149"/>
      <c r="D123" s="149"/>
      <c r="E123" s="149"/>
      <c r="F123" s="222"/>
      <c r="G123" s="149"/>
      <c r="H123" s="149"/>
      <c r="I123" s="149"/>
    </row>
    <row r="124" spans="1:10" ht="45.75" customHeight="1" x14ac:dyDescent="0.65">
      <c r="A124" s="166" t="s">
        <v>90</v>
      </c>
      <c r="B124" s="167" t="s">
        <v>109</v>
      </c>
      <c r="C124" s="283" t="str">
        <f>B26</f>
        <v>Lamivudine</v>
      </c>
      <c r="D124" s="283"/>
      <c r="E124" s="149" t="s">
        <v>110</v>
      </c>
      <c r="F124" s="149"/>
      <c r="G124" s="340">
        <f>F115</f>
        <v>89.322536207437238</v>
      </c>
      <c r="H124" s="149"/>
      <c r="I124" s="149"/>
    </row>
    <row r="125" spans="1:10" ht="45.75" customHeight="1" x14ac:dyDescent="0.65">
      <c r="A125" s="166"/>
      <c r="B125" s="167" t="s">
        <v>111</v>
      </c>
      <c r="C125" s="167" t="s">
        <v>112</v>
      </c>
      <c r="D125" s="340">
        <f>MIN(F108:F113)</f>
        <v>87.54367692880902</v>
      </c>
      <c r="E125" s="167" t="s">
        <v>113</v>
      </c>
      <c r="F125" s="340">
        <f>MAX(F108:F113)</f>
        <v>90.104094909485838</v>
      </c>
      <c r="G125" s="341"/>
      <c r="H125" s="149"/>
      <c r="I125" s="149"/>
    </row>
    <row r="126" spans="1:10" ht="19.5" customHeight="1" x14ac:dyDescent="0.3">
      <c r="A126" s="342"/>
      <c r="B126" s="342"/>
      <c r="C126" s="343"/>
      <c r="D126" s="343"/>
      <c r="E126" s="343"/>
      <c r="F126" s="343"/>
      <c r="G126" s="343"/>
      <c r="H126" s="343"/>
      <c r="I126" s="150"/>
    </row>
    <row r="127" spans="1:10" ht="18.75" x14ac:dyDescent="0.3">
      <c r="A127" s="150"/>
      <c r="B127" s="344" t="s">
        <v>26</v>
      </c>
      <c r="C127" s="344"/>
      <c r="D127" s="150"/>
      <c r="E127" s="288" t="s">
        <v>27</v>
      </c>
      <c r="F127" s="345"/>
      <c r="G127" s="344" t="s">
        <v>28</v>
      </c>
      <c r="H127" s="344"/>
      <c r="I127" s="150"/>
    </row>
    <row r="128" spans="1:10" ht="69.95" customHeight="1" x14ac:dyDescent="0.3">
      <c r="A128" s="166" t="s">
        <v>29</v>
      </c>
      <c r="B128" s="346"/>
      <c r="C128" s="346"/>
      <c r="D128" s="150"/>
      <c r="E128" s="346"/>
      <c r="F128" s="149"/>
      <c r="G128" s="346"/>
      <c r="H128" s="346"/>
      <c r="I128" s="150"/>
    </row>
    <row r="129" spans="1:9" ht="69.95" customHeight="1" x14ac:dyDescent="0.3">
      <c r="A129" s="166" t="s">
        <v>30</v>
      </c>
      <c r="B129" s="347"/>
      <c r="C129" s="347"/>
      <c r="D129" s="150"/>
      <c r="E129" s="347"/>
      <c r="F129" s="149"/>
      <c r="G129" s="348"/>
      <c r="H129" s="348"/>
      <c r="I129" s="150"/>
    </row>
    <row r="130" spans="1:9" ht="18.75" x14ac:dyDescent="0.3">
      <c r="A130" s="102"/>
      <c r="B130" s="102"/>
      <c r="C130" s="103"/>
      <c r="D130" s="103"/>
      <c r="E130" s="103"/>
      <c r="F130" s="104"/>
      <c r="G130" s="103"/>
      <c r="H130" s="103"/>
      <c r="I130" s="97"/>
    </row>
    <row r="131" spans="1:9" ht="18.75" x14ac:dyDescent="0.3">
      <c r="A131" s="102"/>
      <c r="B131" s="102"/>
      <c r="C131" s="103"/>
      <c r="D131" s="103"/>
      <c r="E131" s="103"/>
      <c r="F131" s="104"/>
      <c r="G131" s="103"/>
      <c r="H131" s="103"/>
      <c r="I131" s="97"/>
    </row>
    <row r="132" spans="1:9" ht="18.75" x14ac:dyDescent="0.3">
      <c r="A132" s="102"/>
      <c r="B132" s="102"/>
      <c r="C132" s="103"/>
      <c r="D132" s="103"/>
      <c r="E132" s="103"/>
      <c r="F132" s="104"/>
      <c r="G132" s="103"/>
      <c r="H132" s="103"/>
      <c r="I132" s="97"/>
    </row>
    <row r="133" spans="1:9" ht="18.75" x14ac:dyDescent="0.3">
      <c r="A133" s="102"/>
      <c r="B133" s="102"/>
      <c r="C133" s="103"/>
      <c r="D133" s="103"/>
      <c r="E133" s="103"/>
      <c r="F133" s="104"/>
      <c r="G133" s="103"/>
      <c r="H133" s="103"/>
      <c r="I133" s="97"/>
    </row>
    <row r="134" spans="1:9" ht="18.75" x14ac:dyDescent="0.3">
      <c r="A134" s="102"/>
      <c r="B134" s="102"/>
      <c r="C134" s="103"/>
      <c r="D134" s="103"/>
      <c r="E134" s="103"/>
      <c r="F134" s="104"/>
      <c r="G134" s="103"/>
      <c r="H134" s="103"/>
      <c r="I134" s="97"/>
    </row>
    <row r="135" spans="1:9" ht="18.75" x14ac:dyDescent="0.3">
      <c r="A135" s="102"/>
      <c r="B135" s="102"/>
      <c r="C135" s="103"/>
      <c r="D135" s="103"/>
      <c r="E135" s="103"/>
      <c r="F135" s="104"/>
      <c r="G135" s="103"/>
      <c r="H135" s="103"/>
      <c r="I135" s="97"/>
    </row>
    <row r="136" spans="1:9" ht="18.75" x14ac:dyDescent="0.3">
      <c r="A136" s="102"/>
      <c r="B136" s="102"/>
      <c r="C136" s="103"/>
      <c r="D136" s="103"/>
      <c r="E136" s="103"/>
      <c r="F136" s="104"/>
      <c r="G136" s="103"/>
      <c r="H136" s="103"/>
      <c r="I136" s="97"/>
    </row>
    <row r="137" spans="1:9" ht="18.75" x14ac:dyDescent="0.3">
      <c r="A137" s="102"/>
      <c r="B137" s="102"/>
      <c r="C137" s="103"/>
      <c r="D137" s="103"/>
      <c r="E137" s="103"/>
      <c r="F137" s="104"/>
      <c r="G137" s="103"/>
      <c r="H137" s="103"/>
      <c r="I137" s="97"/>
    </row>
    <row r="138" spans="1:9" ht="18.75" x14ac:dyDescent="0.3">
      <c r="A138" s="102"/>
      <c r="B138" s="102"/>
      <c r="C138" s="103"/>
      <c r="D138" s="103"/>
      <c r="E138" s="103"/>
      <c r="F138" s="104"/>
      <c r="G138" s="103"/>
      <c r="H138" s="103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70" zoomScaleNormal="40" zoomScalePageLayoutView="7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147" t="s">
        <v>45</v>
      </c>
      <c r="B1" s="147"/>
      <c r="C1" s="147"/>
      <c r="D1" s="147"/>
      <c r="E1" s="147"/>
      <c r="F1" s="147"/>
      <c r="G1" s="147"/>
      <c r="H1" s="147"/>
      <c r="I1" s="147"/>
    </row>
    <row r="2" spans="1:9" ht="18.75" customHeight="1" x14ac:dyDescent="0.25">
      <c r="A2" s="147"/>
      <c r="B2" s="147"/>
      <c r="C2" s="147"/>
      <c r="D2" s="147"/>
      <c r="E2" s="147"/>
      <c r="F2" s="147"/>
      <c r="G2" s="147"/>
      <c r="H2" s="147"/>
      <c r="I2" s="147"/>
    </row>
    <row r="3" spans="1:9" ht="18.75" customHeight="1" x14ac:dyDescent="0.25">
      <c r="A3" s="147"/>
      <c r="B3" s="147"/>
      <c r="C3" s="147"/>
      <c r="D3" s="147"/>
      <c r="E3" s="147"/>
      <c r="F3" s="147"/>
      <c r="G3" s="147"/>
      <c r="H3" s="147"/>
      <c r="I3" s="147"/>
    </row>
    <row r="4" spans="1:9" ht="18.75" customHeight="1" x14ac:dyDescent="0.25">
      <c r="A4" s="147"/>
      <c r="B4" s="147"/>
      <c r="C4" s="147"/>
      <c r="D4" s="147"/>
      <c r="E4" s="147"/>
      <c r="F4" s="147"/>
      <c r="G4" s="147"/>
      <c r="H4" s="147"/>
      <c r="I4" s="147"/>
    </row>
    <row r="5" spans="1:9" ht="18.75" customHeight="1" x14ac:dyDescent="0.25">
      <c r="A5" s="147"/>
      <c r="B5" s="147"/>
      <c r="C5" s="147"/>
      <c r="D5" s="147"/>
      <c r="E5" s="147"/>
      <c r="F5" s="147"/>
      <c r="G5" s="147"/>
      <c r="H5" s="147"/>
      <c r="I5" s="147"/>
    </row>
    <row r="6" spans="1:9" ht="18.75" customHeight="1" x14ac:dyDescent="0.25">
      <c r="A6" s="147"/>
      <c r="B6" s="147"/>
      <c r="C6" s="147"/>
      <c r="D6" s="147"/>
      <c r="E6" s="147"/>
      <c r="F6" s="147"/>
      <c r="G6" s="147"/>
      <c r="H6" s="147"/>
      <c r="I6" s="147"/>
    </row>
    <row r="7" spans="1:9" ht="18.75" customHeight="1" x14ac:dyDescent="0.25">
      <c r="A7" s="147"/>
      <c r="B7" s="147"/>
      <c r="C7" s="147"/>
      <c r="D7" s="147"/>
      <c r="E7" s="147"/>
      <c r="F7" s="147"/>
      <c r="G7" s="147"/>
      <c r="H7" s="147"/>
      <c r="I7" s="147"/>
    </row>
    <row r="8" spans="1:9" x14ac:dyDescent="0.25">
      <c r="A8" s="148" t="s">
        <v>46</v>
      </c>
      <c r="B8" s="148"/>
      <c r="C8" s="148"/>
      <c r="D8" s="148"/>
      <c r="E8" s="148"/>
      <c r="F8" s="148"/>
      <c r="G8" s="148"/>
      <c r="H8" s="148"/>
      <c r="I8" s="148"/>
    </row>
    <row r="9" spans="1:9" x14ac:dyDescent="0.25">
      <c r="A9" s="148"/>
      <c r="B9" s="148"/>
      <c r="C9" s="148"/>
      <c r="D9" s="148"/>
      <c r="E9" s="148"/>
      <c r="F9" s="148"/>
      <c r="G9" s="148"/>
      <c r="H9" s="148"/>
      <c r="I9" s="148"/>
    </row>
    <row r="10" spans="1:9" x14ac:dyDescent="0.25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x14ac:dyDescent="0.25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x14ac:dyDescent="0.25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x14ac:dyDescent="0.25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x14ac:dyDescent="0.25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>
      <c r="A15" s="149"/>
      <c r="B15" s="150"/>
      <c r="C15" s="150"/>
      <c r="D15" s="150"/>
      <c r="E15" s="150"/>
      <c r="F15" s="150"/>
      <c r="G15" s="150"/>
      <c r="H15" s="150"/>
      <c r="I15" s="150"/>
    </row>
    <row r="16" spans="1:9" ht="19.5" customHeight="1" x14ac:dyDescent="0.3">
      <c r="A16" s="151" t="s">
        <v>31</v>
      </c>
      <c r="B16" s="152"/>
      <c r="C16" s="152"/>
      <c r="D16" s="152"/>
      <c r="E16" s="152"/>
      <c r="F16" s="152"/>
      <c r="G16" s="152"/>
      <c r="H16" s="153"/>
      <c r="I16" s="150"/>
    </row>
    <row r="17" spans="1:14" ht="20.25" customHeight="1" x14ac:dyDescent="0.25">
      <c r="A17" s="154" t="s">
        <v>47</v>
      </c>
      <c r="B17" s="154"/>
      <c r="C17" s="154"/>
      <c r="D17" s="154"/>
      <c r="E17" s="154"/>
      <c r="F17" s="154"/>
      <c r="G17" s="154"/>
      <c r="H17" s="154"/>
      <c r="I17" s="150"/>
    </row>
    <row r="18" spans="1:14" ht="26.25" customHeight="1" x14ac:dyDescent="0.4">
      <c r="A18" s="155" t="s">
        <v>33</v>
      </c>
      <c r="B18" s="156" t="s">
        <v>5</v>
      </c>
      <c r="C18" s="156"/>
      <c r="D18" s="157"/>
      <c r="E18" s="158"/>
      <c r="F18" s="159"/>
      <c r="G18" s="159"/>
      <c r="H18" s="159"/>
      <c r="I18" s="150"/>
    </row>
    <row r="19" spans="1:14" ht="26.25" customHeight="1" x14ac:dyDescent="0.4">
      <c r="A19" s="155" t="s">
        <v>34</v>
      </c>
      <c r="B19" s="160" t="s">
        <v>7</v>
      </c>
      <c r="C19" s="159">
        <v>1</v>
      </c>
      <c r="D19" s="159"/>
      <c r="E19" s="159"/>
      <c r="F19" s="159"/>
      <c r="G19" s="159"/>
      <c r="H19" s="159"/>
      <c r="I19" s="150"/>
    </row>
    <row r="20" spans="1:14" ht="26.25" customHeight="1" x14ac:dyDescent="0.4">
      <c r="A20" s="155" t="s">
        <v>35</v>
      </c>
      <c r="B20" s="161" t="s">
        <v>9</v>
      </c>
      <c r="C20" s="161"/>
      <c r="D20" s="159"/>
      <c r="E20" s="159"/>
      <c r="F20" s="159"/>
      <c r="G20" s="159"/>
      <c r="H20" s="159"/>
      <c r="I20" s="150"/>
    </row>
    <row r="21" spans="1:14" ht="26.25" customHeight="1" x14ac:dyDescent="0.4">
      <c r="A21" s="155" t="s">
        <v>36</v>
      </c>
      <c r="B21" s="161" t="s">
        <v>11</v>
      </c>
      <c r="C21" s="161"/>
      <c r="D21" s="161"/>
      <c r="E21" s="161"/>
      <c r="F21" s="161"/>
      <c r="G21" s="161"/>
      <c r="H21" s="161"/>
      <c r="I21" s="162"/>
    </row>
    <row r="22" spans="1:14" ht="26.25" customHeight="1" x14ac:dyDescent="0.4">
      <c r="A22" s="155" t="s">
        <v>37</v>
      </c>
      <c r="B22" s="163" t="s">
        <v>12</v>
      </c>
      <c r="C22" s="159"/>
      <c r="D22" s="159"/>
      <c r="E22" s="159"/>
      <c r="F22" s="159"/>
      <c r="G22" s="159"/>
      <c r="H22" s="159"/>
      <c r="I22" s="150"/>
    </row>
    <row r="23" spans="1:14" ht="26.25" customHeight="1" x14ac:dyDescent="0.4">
      <c r="A23" s="155" t="s">
        <v>38</v>
      </c>
      <c r="B23" s="163">
        <v>42761</v>
      </c>
      <c r="C23" s="159"/>
      <c r="D23" s="159"/>
      <c r="E23" s="159"/>
      <c r="F23" s="159"/>
      <c r="G23" s="159"/>
      <c r="H23" s="159"/>
      <c r="I23" s="150"/>
    </row>
    <row r="24" spans="1:14" ht="18.75" x14ac:dyDescent="0.3">
      <c r="A24" s="155"/>
      <c r="B24" s="164"/>
      <c r="C24" s="150"/>
      <c r="D24" s="150"/>
      <c r="E24" s="150"/>
      <c r="F24" s="150"/>
      <c r="G24" s="150"/>
      <c r="H24" s="150"/>
      <c r="I24" s="150"/>
    </row>
    <row r="25" spans="1:14" ht="18.75" x14ac:dyDescent="0.3">
      <c r="A25" s="165" t="s">
        <v>1</v>
      </c>
      <c r="B25" s="164"/>
      <c r="C25" s="150"/>
      <c r="D25" s="150"/>
      <c r="E25" s="150"/>
      <c r="F25" s="150"/>
      <c r="G25" s="150"/>
      <c r="H25" s="150"/>
      <c r="I25" s="150"/>
    </row>
    <row r="26" spans="1:14" ht="26.25" customHeight="1" x14ac:dyDescent="0.4">
      <c r="A26" s="166" t="s">
        <v>4</v>
      </c>
      <c r="B26" s="156" t="s">
        <v>120</v>
      </c>
      <c r="C26" s="156"/>
      <c r="D26" s="150"/>
      <c r="E26" s="150"/>
      <c r="F26" s="150"/>
      <c r="G26" s="150"/>
      <c r="H26" s="150"/>
      <c r="I26" s="150"/>
    </row>
    <row r="27" spans="1:14" ht="26.25" customHeight="1" x14ac:dyDescent="0.4">
      <c r="A27" s="167" t="s">
        <v>48</v>
      </c>
      <c r="B27" s="168" t="s">
        <v>122</v>
      </c>
      <c r="C27" s="168"/>
      <c r="D27" s="150"/>
      <c r="E27" s="150"/>
      <c r="F27" s="150"/>
      <c r="G27" s="150"/>
      <c r="H27" s="150"/>
      <c r="I27" s="150"/>
    </row>
    <row r="28" spans="1:14" ht="27" customHeight="1" x14ac:dyDescent="0.4">
      <c r="A28" s="167" t="s">
        <v>6</v>
      </c>
      <c r="B28" s="169">
        <v>99.4</v>
      </c>
      <c r="C28" s="150"/>
      <c r="D28" s="150"/>
      <c r="E28" s="150"/>
      <c r="F28" s="150"/>
      <c r="G28" s="150"/>
      <c r="H28" s="150"/>
      <c r="I28" s="150"/>
    </row>
    <row r="29" spans="1:14" s="14" customFormat="1" ht="27" customHeight="1" x14ac:dyDescent="0.4">
      <c r="A29" s="167" t="s">
        <v>49</v>
      </c>
      <c r="B29" s="170">
        <v>0</v>
      </c>
      <c r="C29" s="171" t="s">
        <v>50</v>
      </c>
      <c r="D29" s="172"/>
      <c r="E29" s="172"/>
      <c r="F29" s="172"/>
      <c r="G29" s="173"/>
      <c r="H29" s="174"/>
      <c r="I29" s="175"/>
      <c r="J29" s="108"/>
      <c r="K29" s="108"/>
      <c r="L29" s="108"/>
    </row>
    <row r="30" spans="1:14" s="14" customFormat="1" ht="19.5" customHeight="1" x14ac:dyDescent="0.3">
      <c r="A30" s="167" t="s">
        <v>51</v>
      </c>
      <c r="B30" s="176">
        <f>B28-B29</f>
        <v>99.4</v>
      </c>
      <c r="C30" s="177"/>
      <c r="D30" s="177"/>
      <c r="E30" s="177"/>
      <c r="F30" s="177"/>
      <c r="G30" s="178"/>
      <c r="H30" s="174"/>
      <c r="I30" s="175"/>
      <c r="J30" s="108"/>
      <c r="K30" s="108"/>
      <c r="L30" s="108"/>
    </row>
    <row r="31" spans="1:14" s="14" customFormat="1" ht="27" customHeight="1" x14ac:dyDescent="0.4">
      <c r="A31" s="167" t="s">
        <v>52</v>
      </c>
      <c r="B31" s="179">
        <v>1</v>
      </c>
      <c r="C31" s="180" t="s">
        <v>53</v>
      </c>
      <c r="D31" s="181"/>
      <c r="E31" s="181"/>
      <c r="F31" s="181"/>
      <c r="G31" s="181"/>
      <c r="H31" s="182"/>
      <c r="I31" s="175"/>
      <c r="J31" s="108"/>
      <c r="K31" s="108"/>
      <c r="L31" s="108"/>
    </row>
    <row r="32" spans="1:14" s="14" customFormat="1" ht="27" customHeight="1" x14ac:dyDescent="0.4">
      <c r="A32" s="167" t="s">
        <v>54</v>
      </c>
      <c r="B32" s="179">
        <v>1</v>
      </c>
      <c r="C32" s="180" t="s">
        <v>55</v>
      </c>
      <c r="D32" s="181"/>
      <c r="E32" s="181"/>
      <c r="F32" s="181"/>
      <c r="G32" s="181"/>
      <c r="H32" s="182"/>
      <c r="I32" s="175"/>
      <c r="J32" s="108"/>
      <c r="K32" s="108"/>
      <c r="L32" s="109"/>
      <c r="M32" s="109"/>
      <c r="N32" s="110"/>
    </row>
    <row r="33" spans="1:14" s="14" customFormat="1" ht="17.25" customHeight="1" x14ac:dyDescent="0.3">
      <c r="A33" s="167"/>
      <c r="B33" s="183"/>
      <c r="C33" s="184"/>
      <c r="D33" s="184"/>
      <c r="E33" s="184"/>
      <c r="F33" s="184"/>
      <c r="G33" s="184"/>
      <c r="H33" s="184"/>
      <c r="I33" s="175"/>
      <c r="J33" s="108"/>
      <c r="K33" s="108"/>
      <c r="L33" s="109"/>
      <c r="M33" s="109"/>
      <c r="N33" s="110"/>
    </row>
    <row r="34" spans="1:14" s="14" customFormat="1" ht="18.75" x14ac:dyDescent="0.3">
      <c r="A34" s="167" t="s">
        <v>56</v>
      </c>
      <c r="B34" s="185">
        <f>B31/B32</f>
        <v>1</v>
      </c>
      <c r="C34" s="149" t="s">
        <v>57</v>
      </c>
      <c r="D34" s="149"/>
      <c r="E34" s="149"/>
      <c r="F34" s="149"/>
      <c r="G34" s="149"/>
      <c r="H34" s="174"/>
      <c r="I34" s="175"/>
      <c r="J34" s="108"/>
      <c r="K34" s="108"/>
      <c r="L34" s="109"/>
      <c r="M34" s="109"/>
      <c r="N34" s="110"/>
    </row>
    <row r="35" spans="1:14" s="14" customFormat="1" ht="19.5" customHeight="1" x14ac:dyDescent="0.3">
      <c r="A35" s="167"/>
      <c r="B35" s="176"/>
      <c r="C35" s="174"/>
      <c r="D35" s="174"/>
      <c r="E35" s="174"/>
      <c r="F35" s="174"/>
      <c r="G35" s="149"/>
      <c r="H35" s="174"/>
      <c r="I35" s="175"/>
      <c r="J35" s="108"/>
      <c r="K35" s="108"/>
      <c r="L35" s="109"/>
      <c r="M35" s="109"/>
      <c r="N35" s="110"/>
    </row>
    <row r="36" spans="1:14" s="14" customFormat="1" ht="27" customHeight="1" x14ac:dyDescent="0.4">
      <c r="A36" s="186" t="s">
        <v>58</v>
      </c>
      <c r="B36" s="187">
        <v>50</v>
      </c>
      <c r="C36" s="149"/>
      <c r="D36" s="188" t="s">
        <v>59</v>
      </c>
      <c r="E36" s="189"/>
      <c r="F36" s="188" t="s">
        <v>60</v>
      </c>
      <c r="G36" s="190"/>
      <c r="H36" s="174"/>
      <c r="I36" s="174"/>
      <c r="J36" s="108"/>
      <c r="K36" s="108"/>
      <c r="L36" s="109"/>
      <c r="M36" s="109"/>
      <c r="N36" s="110"/>
    </row>
    <row r="37" spans="1:14" s="14" customFormat="1" ht="27" customHeight="1" x14ac:dyDescent="0.4">
      <c r="A37" s="191" t="s">
        <v>123</v>
      </c>
      <c r="B37" s="192">
        <v>5</v>
      </c>
      <c r="C37" s="193" t="s">
        <v>61</v>
      </c>
      <c r="D37" s="194" t="s">
        <v>62</v>
      </c>
      <c r="E37" s="195" t="s">
        <v>63</v>
      </c>
      <c r="F37" s="194" t="s">
        <v>62</v>
      </c>
      <c r="G37" s="196" t="s">
        <v>63</v>
      </c>
      <c r="H37" s="174"/>
      <c r="I37" s="197" t="s">
        <v>64</v>
      </c>
      <c r="J37" s="108"/>
      <c r="K37" s="108"/>
      <c r="L37" s="109"/>
      <c r="M37" s="109"/>
      <c r="N37" s="110"/>
    </row>
    <row r="38" spans="1:14" s="14" customFormat="1" ht="26.25" customHeight="1" x14ac:dyDescent="0.4">
      <c r="A38" s="191" t="s">
        <v>124</v>
      </c>
      <c r="B38" s="192">
        <v>10</v>
      </c>
      <c r="C38" s="198">
        <v>1</v>
      </c>
      <c r="D38" s="199">
        <v>52861267</v>
      </c>
      <c r="E38" s="200">
        <f>IF(ISBLANK(D38),"-",$D$48/$D$45*D38)</f>
        <v>52898225.226691715</v>
      </c>
      <c r="F38" s="199">
        <v>50170553</v>
      </c>
      <c r="G38" s="201">
        <f>IF(ISBLANK(F38),"-",$D$48/$F$45*F38)</f>
        <v>52267925.467891917</v>
      </c>
      <c r="H38" s="174"/>
      <c r="I38" s="202"/>
      <c r="J38" s="108"/>
      <c r="K38" s="108"/>
      <c r="L38" s="109"/>
      <c r="M38" s="109"/>
      <c r="N38" s="110"/>
    </row>
    <row r="39" spans="1:14" s="14" customFormat="1" ht="26.25" customHeight="1" x14ac:dyDescent="0.4">
      <c r="A39" s="191" t="s">
        <v>125</v>
      </c>
      <c r="B39" s="192">
        <v>1</v>
      </c>
      <c r="C39" s="203">
        <v>2</v>
      </c>
      <c r="D39" s="204">
        <v>52958030</v>
      </c>
      <c r="E39" s="205">
        <f>IF(ISBLANK(D39),"-",$D$48/$D$45*D39)</f>
        <v>52995055.879040822</v>
      </c>
      <c r="F39" s="204">
        <v>50251980</v>
      </c>
      <c r="G39" s="206">
        <f>IF(ISBLANK(F39),"-",$D$48/$F$45*F39)</f>
        <v>52352756.511453949</v>
      </c>
      <c r="H39" s="174"/>
      <c r="I39" s="207">
        <f>ABS((F43/D43*D42)-F42)/D42</f>
        <v>1.0304727986002984E-2</v>
      </c>
      <c r="J39" s="108"/>
      <c r="K39" s="108"/>
      <c r="L39" s="109"/>
      <c r="M39" s="109"/>
      <c r="N39" s="110"/>
    </row>
    <row r="40" spans="1:14" ht="26.25" customHeight="1" x14ac:dyDescent="0.4">
      <c r="A40" s="191" t="s">
        <v>126</v>
      </c>
      <c r="B40" s="192">
        <v>1</v>
      </c>
      <c r="C40" s="203">
        <v>3</v>
      </c>
      <c r="D40" s="204">
        <v>52737527</v>
      </c>
      <c r="E40" s="205">
        <f>IF(ISBLANK(D40),"-",$D$48/$D$45*D40)</f>
        <v>52774398.713234313</v>
      </c>
      <c r="F40" s="204">
        <v>50244351</v>
      </c>
      <c r="G40" s="206">
        <f>IF(ISBLANK(F40),"-",$D$48/$F$45*F40)</f>
        <v>52344808.582249448</v>
      </c>
      <c r="H40" s="150"/>
      <c r="I40" s="207"/>
      <c r="L40" s="109"/>
      <c r="M40" s="109"/>
      <c r="N40" s="111"/>
    </row>
    <row r="41" spans="1:14" ht="27" customHeight="1" x14ac:dyDescent="0.4">
      <c r="A41" s="191" t="s">
        <v>127</v>
      </c>
      <c r="B41" s="192">
        <v>1</v>
      </c>
      <c r="C41" s="208">
        <v>4</v>
      </c>
      <c r="D41" s="209"/>
      <c r="E41" s="210" t="str">
        <f>IF(ISBLANK(D41),"-",$D$48/$D$45*D41)</f>
        <v>-</v>
      </c>
      <c r="F41" s="209"/>
      <c r="G41" s="211" t="str">
        <f>IF(ISBLANK(F41),"-",$D$48/$F$45*F41)</f>
        <v>-</v>
      </c>
      <c r="H41" s="150"/>
      <c r="I41" s="212"/>
      <c r="L41" s="109"/>
      <c r="M41" s="109"/>
      <c r="N41" s="111"/>
    </row>
    <row r="42" spans="1:14" ht="27" customHeight="1" x14ac:dyDescent="0.4">
      <c r="A42" s="191" t="s">
        <v>128</v>
      </c>
      <c r="B42" s="192">
        <v>1</v>
      </c>
      <c r="C42" s="213" t="s">
        <v>65</v>
      </c>
      <c r="D42" s="214">
        <f>AVERAGE(D38:D41)</f>
        <v>52852274.666666664</v>
      </c>
      <c r="E42" s="215">
        <f>AVERAGE(E38:E41)</f>
        <v>52889226.606322281</v>
      </c>
      <c r="F42" s="214">
        <f>AVERAGE(F38:F41)</f>
        <v>50222294.666666664</v>
      </c>
      <c r="G42" s="216">
        <f>AVERAGE(G38:G41)</f>
        <v>52321830.187198438</v>
      </c>
      <c r="H42" s="217"/>
      <c r="I42" s="150"/>
    </row>
    <row r="43" spans="1:14" ht="26.25" customHeight="1" x14ac:dyDescent="0.4">
      <c r="A43" s="191" t="s">
        <v>129</v>
      </c>
      <c r="B43" s="192">
        <v>1</v>
      </c>
      <c r="C43" s="218" t="s">
        <v>66</v>
      </c>
      <c r="D43" s="219">
        <v>30.16</v>
      </c>
      <c r="E43" s="149"/>
      <c r="F43" s="219">
        <v>28.97</v>
      </c>
      <c r="G43" s="150"/>
      <c r="H43" s="217"/>
      <c r="I43" s="150"/>
    </row>
    <row r="44" spans="1:14" ht="26.25" customHeight="1" x14ac:dyDescent="0.4">
      <c r="A44" s="191" t="s">
        <v>130</v>
      </c>
      <c r="B44" s="192">
        <v>1</v>
      </c>
      <c r="C44" s="220" t="s">
        <v>67</v>
      </c>
      <c r="D44" s="221">
        <f>D43*$B$34</f>
        <v>30.16</v>
      </c>
      <c r="E44" s="222"/>
      <c r="F44" s="221">
        <f>F43*$B$34</f>
        <v>28.97</v>
      </c>
      <c r="G44" s="150"/>
      <c r="H44" s="217"/>
      <c r="I44" s="150"/>
    </row>
    <row r="45" spans="1:14" ht="19.5" customHeight="1" x14ac:dyDescent="0.3">
      <c r="A45" s="191" t="s">
        <v>68</v>
      </c>
      <c r="B45" s="203">
        <f>(B44/B43)*(B42/B41)*(B40/B39)*(B38/B37)*B36</f>
        <v>100</v>
      </c>
      <c r="C45" s="220" t="s">
        <v>69</v>
      </c>
      <c r="D45" s="223">
        <f>D44*$B$30/100</f>
        <v>29.979040000000001</v>
      </c>
      <c r="E45" s="224"/>
      <c r="F45" s="223">
        <f>F44*$B$30/100</f>
        <v>28.79618</v>
      </c>
      <c r="G45" s="150"/>
      <c r="H45" s="217"/>
      <c r="I45" s="150"/>
    </row>
    <row r="46" spans="1:14" ht="19.5" customHeight="1" x14ac:dyDescent="0.3">
      <c r="A46" s="225" t="s">
        <v>70</v>
      </c>
      <c r="B46" s="226"/>
      <c r="C46" s="220" t="s">
        <v>71</v>
      </c>
      <c r="D46" s="227">
        <f>D45/$B$45</f>
        <v>0.29979040000000001</v>
      </c>
      <c r="E46" s="228"/>
      <c r="F46" s="229">
        <f>F45/$B$45</f>
        <v>0.28796179999999999</v>
      </c>
      <c r="G46" s="150"/>
      <c r="H46" s="217"/>
      <c r="I46" s="150"/>
    </row>
    <row r="47" spans="1:14" ht="27" customHeight="1" x14ac:dyDescent="0.4">
      <c r="A47" s="230"/>
      <c r="B47" s="231"/>
      <c r="C47" s="232" t="s">
        <v>72</v>
      </c>
      <c r="D47" s="233">
        <v>0.3</v>
      </c>
      <c r="E47" s="234"/>
      <c r="F47" s="228"/>
      <c r="G47" s="150"/>
      <c r="H47" s="217"/>
      <c r="I47" s="150"/>
    </row>
    <row r="48" spans="1:14" ht="18.75" x14ac:dyDescent="0.3">
      <c r="A48" s="150"/>
      <c r="B48" s="150"/>
      <c r="C48" s="235" t="s">
        <v>73</v>
      </c>
      <c r="D48" s="223">
        <f>D47*$B$45</f>
        <v>30</v>
      </c>
      <c r="E48" s="150"/>
      <c r="F48" s="236"/>
      <c r="G48" s="150"/>
      <c r="H48" s="217"/>
      <c r="I48" s="150"/>
    </row>
    <row r="49" spans="1:12" ht="19.5" customHeight="1" x14ac:dyDescent="0.3">
      <c r="A49" s="150"/>
      <c r="B49" s="150"/>
      <c r="C49" s="237" t="s">
        <v>74</v>
      </c>
      <c r="D49" s="238">
        <f>D48/B34</f>
        <v>30</v>
      </c>
      <c r="E49" s="150"/>
      <c r="F49" s="236"/>
      <c r="G49" s="150"/>
      <c r="H49" s="217"/>
      <c r="I49" s="150"/>
    </row>
    <row r="50" spans="1:12" ht="18.75" x14ac:dyDescent="0.3">
      <c r="A50" s="150"/>
      <c r="B50" s="150"/>
      <c r="C50" s="186" t="s">
        <v>75</v>
      </c>
      <c r="D50" s="239">
        <f>AVERAGE(E38:E41,G38:G41)</f>
        <v>52605528.396760352</v>
      </c>
      <c r="E50" s="150"/>
      <c r="F50" s="240"/>
      <c r="G50" s="150"/>
      <c r="H50" s="217"/>
      <c r="I50" s="150"/>
    </row>
    <row r="51" spans="1:12" ht="18.75" x14ac:dyDescent="0.3">
      <c r="A51" s="150"/>
      <c r="B51" s="150"/>
      <c r="C51" s="191" t="s">
        <v>76</v>
      </c>
      <c r="D51" s="241">
        <f>STDEV(E38:E41,G38:G41)/D50</f>
        <v>6.0816114939344591E-3</v>
      </c>
      <c r="E51" s="150"/>
      <c r="F51" s="240"/>
      <c r="G51" s="150"/>
      <c r="H51" s="217"/>
      <c r="I51" s="150"/>
    </row>
    <row r="52" spans="1:12" ht="19.5" customHeight="1" x14ac:dyDescent="0.3">
      <c r="A52" s="150"/>
      <c r="B52" s="150"/>
      <c r="C52" s="242" t="s">
        <v>20</v>
      </c>
      <c r="D52" s="243">
        <f>COUNT(E38:E41,G38:G41)</f>
        <v>6</v>
      </c>
      <c r="E52" s="150"/>
      <c r="F52" s="240"/>
      <c r="G52" s="150"/>
      <c r="H52" s="150"/>
      <c r="I52" s="150"/>
    </row>
    <row r="53" spans="1:12" x14ac:dyDescent="0.25">
      <c r="A53" s="150"/>
      <c r="B53" s="150"/>
      <c r="C53" s="150"/>
      <c r="D53" s="150"/>
      <c r="E53" s="150"/>
      <c r="F53" s="150"/>
      <c r="G53" s="150"/>
      <c r="H53" s="150"/>
      <c r="I53" s="150"/>
    </row>
    <row r="54" spans="1:12" ht="18.75" x14ac:dyDescent="0.3">
      <c r="A54" s="244" t="s">
        <v>1</v>
      </c>
      <c r="B54" s="245" t="s">
        <v>77</v>
      </c>
      <c r="C54" s="150"/>
      <c r="D54" s="150"/>
      <c r="E54" s="150"/>
      <c r="F54" s="150"/>
      <c r="G54" s="150"/>
      <c r="H54" s="150"/>
      <c r="I54" s="150"/>
    </row>
    <row r="55" spans="1:12" ht="18.75" x14ac:dyDescent="0.3">
      <c r="A55" s="149" t="s">
        <v>78</v>
      </c>
      <c r="B55" s="246" t="str">
        <f>B21</f>
        <v>Each film coated tablet contains Lamivudine 150 mg and Zidovudine 300 mg</v>
      </c>
      <c r="C55" s="150"/>
      <c r="D55" s="150"/>
      <c r="E55" s="150"/>
      <c r="F55" s="150"/>
      <c r="G55" s="150"/>
      <c r="H55" s="150"/>
      <c r="I55" s="150"/>
    </row>
    <row r="56" spans="1:12" ht="26.25" customHeight="1" x14ac:dyDescent="0.4">
      <c r="A56" s="246" t="s">
        <v>79</v>
      </c>
      <c r="B56" s="247">
        <v>300</v>
      </c>
      <c r="C56" s="149" t="str">
        <f>B20</f>
        <v xml:space="preserve">LAMIVUDINE  &amp; ZIDOVUDINE </v>
      </c>
      <c r="D56" s="150"/>
      <c r="E56" s="150"/>
      <c r="F56" s="150"/>
      <c r="G56" s="150"/>
      <c r="H56" s="222"/>
      <c r="I56" s="150"/>
    </row>
    <row r="57" spans="1:12" ht="18.75" x14ac:dyDescent="0.3">
      <c r="A57" s="246" t="s">
        <v>80</v>
      </c>
      <c r="B57" s="248">
        <f>Uniformity!C46</f>
        <v>769.00200000000007</v>
      </c>
      <c r="C57" s="150"/>
      <c r="D57" s="150"/>
      <c r="E57" s="150"/>
      <c r="F57" s="150"/>
      <c r="G57" s="150"/>
      <c r="H57" s="222"/>
      <c r="I57" s="150"/>
    </row>
    <row r="58" spans="1:12" ht="19.5" customHeight="1" x14ac:dyDescent="0.3">
      <c r="A58" s="150"/>
      <c r="B58" s="150"/>
      <c r="C58" s="150"/>
      <c r="D58" s="150"/>
      <c r="E58" s="150"/>
      <c r="F58" s="150"/>
      <c r="G58" s="150"/>
      <c r="H58" s="222"/>
      <c r="I58" s="150"/>
    </row>
    <row r="59" spans="1:12" s="14" customFormat="1" ht="27" customHeight="1" x14ac:dyDescent="0.4">
      <c r="A59" s="186" t="s">
        <v>81</v>
      </c>
      <c r="B59" s="187">
        <v>100</v>
      </c>
      <c r="C59" s="149"/>
      <c r="D59" s="249" t="s">
        <v>82</v>
      </c>
      <c r="E59" s="250" t="s">
        <v>61</v>
      </c>
      <c r="F59" s="250" t="s">
        <v>62</v>
      </c>
      <c r="G59" s="250" t="s">
        <v>83</v>
      </c>
      <c r="H59" s="193" t="s">
        <v>84</v>
      </c>
      <c r="I59" s="174"/>
      <c r="L59" s="108"/>
    </row>
    <row r="60" spans="1:12" s="14" customFormat="1" ht="26.25" customHeight="1" x14ac:dyDescent="0.4">
      <c r="A60" s="191" t="s">
        <v>131</v>
      </c>
      <c r="B60" s="192">
        <v>10</v>
      </c>
      <c r="C60" s="251" t="s">
        <v>85</v>
      </c>
      <c r="D60" s="252">
        <v>760.58</v>
      </c>
      <c r="E60" s="253">
        <v>1</v>
      </c>
      <c r="F60" s="254">
        <v>53697537</v>
      </c>
      <c r="G60" s="255">
        <f>IF(ISBLANK(F60),"-",(F60/$D$50*$D$47*$B$68)*($B$57/$D$60))</f>
        <v>309.61842819593932</v>
      </c>
      <c r="H60" s="256">
        <f t="shared" ref="H60:H71" si="0">IF(ISBLANK(F60),"-",(G60/$B$56)*100)</f>
        <v>103.20614273197977</v>
      </c>
      <c r="I60" s="174"/>
      <c r="L60" s="108"/>
    </row>
    <row r="61" spans="1:12" s="14" customFormat="1" ht="26.25" customHeight="1" x14ac:dyDescent="0.4">
      <c r="A61" s="191" t="s">
        <v>132</v>
      </c>
      <c r="B61" s="192">
        <v>100</v>
      </c>
      <c r="C61" s="257"/>
      <c r="D61" s="258"/>
      <c r="E61" s="259">
        <v>2</v>
      </c>
      <c r="F61" s="204">
        <v>53883140</v>
      </c>
      <c r="G61" s="260">
        <f>IF(ISBLANK(F61),"-",(F61/$D$50*$D$47*$B$68)*($B$57/$D$60))</f>
        <v>310.68860966680359</v>
      </c>
      <c r="H61" s="261">
        <f t="shared" si="0"/>
        <v>103.56286988893453</v>
      </c>
      <c r="I61" s="174"/>
      <c r="L61" s="108"/>
    </row>
    <row r="62" spans="1:12" s="14" customFormat="1" ht="26.25" customHeight="1" x14ac:dyDescent="0.4">
      <c r="A62" s="191" t="s">
        <v>133</v>
      </c>
      <c r="B62" s="192">
        <v>1</v>
      </c>
      <c r="C62" s="257"/>
      <c r="D62" s="258"/>
      <c r="E62" s="259">
        <v>3</v>
      </c>
      <c r="F62" s="262">
        <v>53555586</v>
      </c>
      <c r="G62" s="260">
        <f>IF(ISBLANK(F62),"-",(F62/$D$50*$D$47*$B$68)*($B$57/$D$60))</f>
        <v>308.79994288066604</v>
      </c>
      <c r="H62" s="261">
        <f t="shared" si="0"/>
        <v>102.93331429355534</v>
      </c>
      <c r="I62" s="174"/>
      <c r="L62" s="108"/>
    </row>
    <row r="63" spans="1:12" ht="27" customHeight="1" x14ac:dyDescent="0.4">
      <c r="A63" s="191" t="s">
        <v>134</v>
      </c>
      <c r="B63" s="192">
        <v>1</v>
      </c>
      <c r="C63" s="263"/>
      <c r="D63" s="264"/>
      <c r="E63" s="265">
        <v>4</v>
      </c>
      <c r="F63" s="266"/>
      <c r="G63" s="260" t="str">
        <f>IF(ISBLANK(F63),"-",(F63/$D$50*$D$47*$B$68)*($B$57/$D$60))</f>
        <v>-</v>
      </c>
      <c r="H63" s="261" t="str">
        <f t="shared" si="0"/>
        <v>-</v>
      </c>
      <c r="I63" s="150"/>
    </row>
    <row r="64" spans="1:12" ht="26.25" customHeight="1" x14ac:dyDescent="0.4">
      <c r="A64" s="191" t="s">
        <v>135</v>
      </c>
      <c r="B64" s="192">
        <v>1</v>
      </c>
      <c r="C64" s="251" t="s">
        <v>86</v>
      </c>
      <c r="D64" s="252">
        <v>781.46</v>
      </c>
      <c r="E64" s="253">
        <v>1</v>
      </c>
      <c r="F64" s="254"/>
      <c r="G64" s="255" t="str">
        <f>IF(ISBLANK(F64),"-",(F64/$D$50*$D$47*$B$68)*($B$57/$D$64))</f>
        <v>-</v>
      </c>
      <c r="H64" s="256" t="str">
        <f t="shared" si="0"/>
        <v>-</v>
      </c>
      <c r="I64" s="150"/>
    </row>
    <row r="65" spans="1:9" ht="26.25" customHeight="1" x14ac:dyDescent="0.4">
      <c r="A65" s="191" t="s">
        <v>136</v>
      </c>
      <c r="B65" s="192">
        <v>1</v>
      </c>
      <c r="C65" s="257"/>
      <c r="D65" s="258"/>
      <c r="E65" s="259">
        <v>2</v>
      </c>
      <c r="F65" s="204"/>
      <c r="G65" s="260" t="str">
        <f>IF(ISBLANK(F65),"-",(F65/$D$50*$D$47*$B$68)*($B$57/$D$64))</f>
        <v>-</v>
      </c>
      <c r="H65" s="261" t="str">
        <f t="shared" si="0"/>
        <v>-</v>
      </c>
      <c r="I65" s="150"/>
    </row>
    <row r="66" spans="1:9" ht="26.25" customHeight="1" x14ac:dyDescent="0.4">
      <c r="A66" s="191" t="s">
        <v>137</v>
      </c>
      <c r="B66" s="192">
        <v>1</v>
      </c>
      <c r="C66" s="257"/>
      <c r="D66" s="258"/>
      <c r="E66" s="259">
        <v>3</v>
      </c>
      <c r="F66" s="204"/>
      <c r="G66" s="260" t="str">
        <f>IF(ISBLANK(F66),"-",(F66/$D$50*$D$47*$B$68)*($B$57/$D$64))</f>
        <v>-</v>
      </c>
      <c r="H66" s="261" t="str">
        <f t="shared" si="0"/>
        <v>-</v>
      </c>
      <c r="I66" s="150"/>
    </row>
    <row r="67" spans="1:9" ht="27" customHeight="1" x14ac:dyDescent="0.4">
      <c r="A67" s="191" t="s">
        <v>138</v>
      </c>
      <c r="B67" s="192">
        <v>1</v>
      </c>
      <c r="C67" s="263"/>
      <c r="D67" s="264"/>
      <c r="E67" s="265">
        <v>4</v>
      </c>
      <c r="F67" s="266"/>
      <c r="G67" s="267" t="str">
        <f>IF(ISBLANK(F67),"-",(F67/$D$50*$D$47*$B$68)*($B$57/$D$64))</f>
        <v>-</v>
      </c>
      <c r="H67" s="268" t="str">
        <f t="shared" si="0"/>
        <v>-</v>
      </c>
      <c r="I67" s="150"/>
    </row>
    <row r="68" spans="1:9" ht="26.25" customHeight="1" x14ac:dyDescent="0.4">
      <c r="A68" s="191" t="s">
        <v>87</v>
      </c>
      <c r="B68" s="269">
        <f>(B67/B66)*(B65/B64)*(B63/B62)*(B61/B60)*B59</f>
        <v>1000</v>
      </c>
      <c r="C68" s="251" t="s">
        <v>88</v>
      </c>
      <c r="D68" s="252">
        <v>800.19</v>
      </c>
      <c r="E68" s="253">
        <v>1</v>
      </c>
      <c r="F68" s="254">
        <v>57092325</v>
      </c>
      <c r="G68" s="255">
        <f>IF(ISBLANK(F68),"-",(F68/$D$50*$D$47*$B$68)*($B$57/$D$68))</f>
        <v>312.89739427086568</v>
      </c>
      <c r="H68" s="261">
        <f t="shared" si="0"/>
        <v>104.29913142362189</v>
      </c>
      <c r="I68" s="150"/>
    </row>
    <row r="69" spans="1:9" ht="27" customHeight="1" x14ac:dyDescent="0.4">
      <c r="A69" s="242" t="s">
        <v>89</v>
      </c>
      <c r="B69" s="270">
        <f>(D47*B68)/B56*B57</f>
        <v>769.00200000000007</v>
      </c>
      <c r="C69" s="257"/>
      <c r="D69" s="258"/>
      <c r="E69" s="259">
        <v>2</v>
      </c>
      <c r="F69" s="204">
        <v>56861896</v>
      </c>
      <c r="G69" s="260">
        <f>IF(ISBLANK(F69),"-",(F69/$D$50*$D$47*$B$68)*($B$57/$D$68))</f>
        <v>311.63451640305351</v>
      </c>
      <c r="H69" s="261">
        <f t="shared" si="0"/>
        <v>103.87817213435117</v>
      </c>
      <c r="I69" s="150"/>
    </row>
    <row r="70" spans="1:9" ht="26.25" customHeight="1" x14ac:dyDescent="0.4">
      <c r="A70" s="271" t="s">
        <v>70</v>
      </c>
      <c r="B70" s="272"/>
      <c r="C70" s="257"/>
      <c r="D70" s="258"/>
      <c r="E70" s="259">
        <v>3</v>
      </c>
      <c r="F70" s="204">
        <v>55962170</v>
      </c>
      <c r="G70" s="260">
        <f>IF(ISBLANK(F70),"-",(F70/$D$50*$D$47*$B$68)*($B$57/$D$68))</f>
        <v>306.70352224652282</v>
      </c>
      <c r="H70" s="261">
        <f t="shared" si="0"/>
        <v>102.23450741550761</v>
      </c>
      <c r="I70" s="150"/>
    </row>
    <row r="71" spans="1:9" ht="27" customHeight="1" x14ac:dyDescent="0.4">
      <c r="A71" s="273"/>
      <c r="B71" s="274"/>
      <c r="C71" s="275"/>
      <c r="D71" s="264"/>
      <c r="E71" s="265">
        <v>4</v>
      </c>
      <c r="F71" s="266"/>
      <c r="G71" s="267" t="str">
        <f>IF(ISBLANK(F71),"-",(F71/$D$50*$D$47*$B$68)*($B$57/$D$68))</f>
        <v>-</v>
      </c>
      <c r="H71" s="268" t="str">
        <f t="shared" si="0"/>
        <v>-</v>
      </c>
      <c r="I71" s="150"/>
    </row>
    <row r="72" spans="1:9" ht="26.25" customHeight="1" x14ac:dyDescent="0.4">
      <c r="A72" s="222"/>
      <c r="B72" s="222"/>
      <c r="C72" s="222"/>
      <c r="D72" s="222"/>
      <c r="E72" s="222"/>
      <c r="F72" s="276" t="s">
        <v>65</v>
      </c>
      <c r="G72" s="277">
        <f>AVERAGE(G60:G71)</f>
        <v>310.05706894397514</v>
      </c>
      <c r="H72" s="278">
        <f>AVERAGE(H60:H71)</f>
        <v>103.35235631465837</v>
      </c>
      <c r="I72" s="150"/>
    </row>
    <row r="73" spans="1:9" ht="26.25" customHeight="1" x14ac:dyDescent="0.4">
      <c r="A73" s="150"/>
      <c r="B73" s="150"/>
      <c r="C73" s="222"/>
      <c r="D73" s="222"/>
      <c r="E73" s="222"/>
      <c r="F73" s="279" t="s">
        <v>76</v>
      </c>
      <c r="G73" s="280">
        <f>STDEV(G60:G71)/G72</f>
        <v>7.0622112717265437E-3</v>
      </c>
      <c r="H73" s="280">
        <f>STDEV(H60:H71)/H72</f>
        <v>7.0622112717265463E-3</v>
      </c>
      <c r="I73" s="150"/>
    </row>
    <row r="74" spans="1:9" ht="27" customHeight="1" x14ac:dyDescent="0.4">
      <c r="A74" s="222"/>
      <c r="B74" s="222"/>
      <c r="C74" s="222"/>
      <c r="D74" s="222"/>
      <c r="E74" s="224"/>
      <c r="F74" s="281" t="s">
        <v>20</v>
      </c>
      <c r="G74" s="282">
        <f>COUNT(G60:G71)</f>
        <v>6</v>
      </c>
      <c r="H74" s="282">
        <f>COUNT(H60:H71)</f>
        <v>6</v>
      </c>
      <c r="I74" s="150"/>
    </row>
    <row r="75" spans="1:9" x14ac:dyDescent="0.25">
      <c r="A75" s="150"/>
      <c r="B75" s="150"/>
      <c r="C75" s="150"/>
      <c r="D75" s="150"/>
      <c r="E75" s="150"/>
      <c r="F75" s="150"/>
      <c r="G75" s="150"/>
      <c r="H75" s="150"/>
      <c r="I75" s="150"/>
    </row>
    <row r="76" spans="1:9" ht="26.25" customHeight="1" x14ac:dyDescent="0.4">
      <c r="A76" s="166" t="s">
        <v>90</v>
      </c>
      <c r="B76" s="167" t="s">
        <v>91</v>
      </c>
      <c r="C76" s="283" t="str">
        <f>B26</f>
        <v>Zidovudine</v>
      </c>
      <c r="D76" s="283"/>
      <c r="E76" s="149" t="s">
        <v>92</v>
      </c>
      <c r="F76" s="149"/>
      <c r="G76" s="284">
        <f>H72</f>
        <v>103.35235631465837</v>
      </c>
      <c r="H76" s="176"/>
      <c r="I76" s="150"/>
    </row>
    <row r="77" spans="1:9" ht="18.75" x14ac:dyDescent="0.3">
      <c r="A77" s="165" t="s">
        <v>93</v>
      </c>
      <c r="B77" s="165" t="s">
        <v>94</v>
      </c>
      <c r="C77" s="150"/>
      <c r="D77" s="150"/>
      <c r="E77" s="150"/>
      <c r="F77" s="150"/>
      <c r="G77" s="150"/>
      <c r="H77" s="150"/>
      <c r="I77" s="150"/>
    </row>
    <row r="78" spans="1:9" ht="18.75" x14ac:dyDescent="0.3">
      <c r="A78" s="165"/>
      <c r="B78" s="165"/>
      <c r="C78" s="150"/>
      <c r="D78" s="150"/>
      <c r="E78" s="150"/>
      <c r="F78" s="150"/>
      <c r="G78" s="150"/>
      <c r="H78" s="150"/>
      <c r="I78" s="150"/>
    </row>
    <row r="79" spans="1:9" ht="26.25" customHeight="1" x14ac:dyDescent="0.4">
      <c r="A79" s="166" t="s">
        <v>4</v>
      </c>
      <c r="B79" s="285" t="str">
        <f>B26</f>
        <v>Zidovudine</v>
      </c>
      <c r="C79" s="285"/>
      <c r="D79" s="150"/>
      <c r="E79" s="150"/>
      <c r="F79" s="150"/>
      <c r="G79" s="150"/>
      <c r="H79" s="150"/>
      <c r="I79" s="150"/>
    </row>
    <row r="80" spans="1:9" ht="26.25" customHeight="1" x14ac:dyDescent="0.4">
      <c r="A80" s="167" t="s">
        <v>48</v>
      </c>
      <c r="B80" s="285" t="str">
        <f>B27</f>
        <v>NQCL-WRS-Z1-3</v>
      </c>
      <c r="C80" s="285"/>
      <c r="D80" s="150"/>
      <c r="E80" s="150"/>
      <c r="F80" s="150"/>
      <c r="G80" s="150"/>
      <c r="H80" s="150"/>
      <c r="I80" s="150"/>
    </row>
    <row r="81" spans="1:12" ht="27" customHeight="1" x14ac:dyDescent="0.4">
      <c r="A81" s="167" t="s">
        <v>6</v>
      </c>
      <c r="B81" s="169">
        <f>B28</f>
        <v>99.4</v>
      </c>
      <c r="C81" s="150"/>
      <c r="D81" s="150"/>
      <c r="E81" s="150"/>
      <c r="F81" s="150"/>
      <c r="G81" s="150"/>
      <c r="H81" s="150"/>
      <c r="I81" s="150"/>
    </row>
    <row r="82" spans="1:12" s="14" customFormat="1" ht="27" customHeight="1" x14ac:dyDescent="0.4">
      <c r="A82" s="167" t="s">
        <v>49</v>
      </c>
      <c r="B82" s="170">
        <v>0</v>
      </c>
      <c r="C82" s="171" t="s">
        <v>50</v>
      </c>
      <c r="D82" s="172"/>
      <c r="E82" s="172"/>
      <c r="F82" s="172"/>
      <c r="G82" s="173"/>
      <c r="H82" s="174"/>
      <c r="I82" s="175"/>
      <c r="J82" s="108"/>
      <c r="K82" s="108"/>
      <c r="L82" s="108"/>
    </row>
    <row r="83" spans="1:12" s="14" customFormat="1" ht="19.5" customHeight="1" x14ac:dyDescent="0.3">
      <c r="A83" s="167" t="s">
        <v>51</v>
      </c>
      <c r="B83" s="176">
        <f>B81-B82</f>
        <v>99.4</v>
      </c>
      <c r="C83" s="177"/>
      <c r="D83" s="177"/>
      <c r="E83" s="177"/>
      <c r="F83" s="177"/>
      <c r="G83" s="178"/>
      <c r="H83" s="174"/>
      <c r="I83" s="175"/>
      <c r="J83" s="108"/>
      <c r="K83" s="108"/>
      <c r="L83" s="108"/>
    </row>
    <row r="84" spans="1:12" s="14" customFormat="1" ht="27" customHeight="1" x14ac:dyDescent="0.4">
      <c r="A84" s="167" t="s">
        <v>52</v>
      </c>
      <c r="B84" s="179">
        <v>1</v>
      </c>
      <c r="C84" s="180" t="s">
        <v>95</v>
      </c>
      <c r="D84" s="181"/>
      <c r="E84" s="181"/>
      <c r="F84" s="181"/>
      <c r="G84" s="181"/>
      <c r="H84" s="182"/>
      <c r="I84" s="175"/>
      <c r="J84" s="108"/>
      <c r="K84" s="108"/>
      <c r="L84" s="108"/>
    </row>
    <row r="85" spans="1:12" s="14" customFormat="1" ht="27" customHeight="1" x14ac:dyDescent="0.4">
      <c r="A85" s="167" t="s">
        <v>54</v>
      </c>
      <c r="B85" s="179">
        <v>1</v>
      </c>
      <c r="C85" s="180" t="s">
        <v>96</v>
      </c>
      <c r="D85" s="181"/>
      <c r="E85" s="181"/>
      <c r="F85" s="181"/>
      <c r="G85" s="181"/>
      <c r="H85" s="182"/>
      <c r="I85" s="175"/>
      <c r="J85" s="108"/>
      <c r="K85" s="108"/>
      <c r="L85" s="108"/>
    </row>
    <row r="86" spans="1:12" s="14" customFormat="1" ht="18.75" x14ac:dyDescent="0.3">
      <c r="A86" s="167"/>
      <c r="B86" s="183"/>
      <c r="C86" s="184"/>
      <c r="D86" s="184"/>
      <c r="E86" s="184"/>
      <c r="F86" s="184"/>
      <c r="G86" s="184"/>
      <c r="H86" s="184"/>
      <c r="I86" s="175"/>
      <c r="J86" s="108"/>
      <c r="K86" s="108"/>
      <c r="L86" s="108"/>
    </row>
    <row r="87" spans="1:12" s="14" customFormat="1" ht="18.75" x14ac:dyDescent="0.3">
      <c r="A87" s="167" t="s">
        <v>56</v>
      </c>
      <c r="B87" s="185">
        <f>B84/B85</f>
        <v>1</v>
      </c>
      <c r="C87" s="149" t="s">
        <v>57</v>
      </c>
      <c r="D87" s="149"/>
      <c r="E87" s="149"/>
      <c r="F87" s="149"/>
      <c r="G87" s="149"/>
      <c r="H87" s="174"/>
      <c r="I87" s="175"/>
      <c r="J87" s="108"/>
      <c r="K87" s="108"/>
      <c r="L87" s="108"/>
    </row>
    <row r="88" spans="1:12" ht="19.5" customHeight="1" x14ac:dyDescent="0.3">
      <c r="A88" s="165"/>
      <c r="B88" s="165"/>
      <c r="C88" s="150"/>
      <c r="D88" s="150"/>
      <c r="E88" s="150"/>
      <c r="F88" s="150"/>
      <c r="G88" s="150"/>
      <c r="H88" s="150"/>
      <c r="I88" s="150"/>
    </row>
    <row r="89" spans="1:12" ht="27" customHeight="1" x14ac:dyDescent="0.4">
      <c r="A89" s="186" t="s">
        <v>58</v>
      </c>
      <c r="B89" s="187">
        <v>50</v>
      </c>
      <c r="C89" s="150"/>
      <c r="D89" s="286" t="s">
        <v>59</v>
      </c>
      <c r="E89" s="287"/>
      <c r="F89" s="188" t="s">
        <v>60</v>
      </c>
      <c r="G89" s="190"/>
      <c r="H89" s="150"/>
      <c r="I89" s="150"/>
    </row>
    <row r="90" spans="1:12" ht="27" customHeight="1" x14ac:dyDescent="0.4">
      <c r="A90" s="191" t="s">
        <v>123</v>
      </c>
      <c r="B90" s="192">
        <v>5</v>
      </c>
      <c r="C90" s="288" t="s">
        <v>61</v>
      </c>
      <c r="D90" s="194" t="s">
        <v>62</v>
      </c>
      <c r="E90" s="195" t="s">
        <v>63</v>
      </c>
      <c r="F90" s="194" t="s">
        <v>62</v>
      </c>
      <c r="G90" s="289" t="s">
        <v>63</v>
      </c>
      <c r="H90" s="150"/>
      <c r="I90" s="197" t="s">
        <v>64</v>
      </c>
    </row>
    <row r="91" spans="1:12" ht="26.25" customHeight="1" x14ac:dyDescent="0.4">
      <c r="A91" s="191" t="s">
        <v>124</v>
      </c>
      <c r="B91" s="192">
        <v>10</v>
      </c>
      <c r="C91" s="290">
        <v>1</v>
      </c>
      <c r="D91" s="199">
        <v>52198443</v>
      </c>
      <c r="E91" s="200">
        <f>IF(ISBLANK(D91),"-",$D$101/$D$98*D91)</f>
        <v>58038819.788759075</v>
      </c>
      <c r="F91" s="199">
        <v>50539230</v>
      </c>
      <c r="G91" s="201">
        <f>IF(ISBLANK(F91),"-",$D$101/$F$98*F91)</f>
        <v>58502238.838623732</v>
      </c>
      <c r="H91" s="150"/>
      <c r="I91" s="202"/>
    </row>
    <row r="92" spans="1:12" ht="26.25" customHeight="1" x14ac:dyDescent="0.4">
      <c r="A92" s="191" t="s">
        <v>125</v>
      </c>
      <c r="B92" s="192">
        <v>1</v>
      </c>
      <c r="C92" s="222">
        <v>2</v>
      </c>
      <c r="D92" s="204">
        <v>53697234</v>
      </c>
      <c r="E92" s="205">
        <f>IF(ISBLANK(D92),"-",$D$101/$D$98*D92)</f>
        <v>59705307.441465765</v>
      </c>
      <c r="F92" s="204">
        <v>50455594</v>
      </c>
      <c r="G92" s="206">
        <f>IF(ISBLANK(F92),"-",$D$101/$F$98*F92)</f>
        <v>58405425.071427293</v>
      </c>
      <c r="H92" s="150"/>
      <c r="I92" s="207">
        <f>ABS((F96/D96*D95)-F95)/D95</f>
        <v>1.0522322492842479E-2</v>
      </c>
    </row>
    <row r="93" spans="1:12" ht="26.25" customHeight="1" x14ac:dyDescent="0.4">
      <c r="A93" s="191" t="s">
        <v>126</v>
      </c>
      <c r="B93" s="192">
        <v>1</v>
      </c>
      <c r="C93" s="222">
        <v>3</v>
      </c>
      <c r="D93" s="204">
        <v>53532899</v>
      </c>
      <c r="E93" s="205">
        <f>IF(ISBLANK(D93),"-",$D$101/$D$98*D93)</f>
        <v>59522585.335176393</v>
      </c>
      <c r="F93" s="204">
        <v>50465742</v>
      </c>
      <c r="G93" s="206">
        <f>IF(ISBLANK(F93),"-",$D$101/$F$98*F93)</f>
        <v>58417171.999897204</v>
      </c>
      <c r="H93" s="150"/>
      <c r="I93" s="207"/>
    </row>
    <row r="94" spans="1:12" ht="27" customHeight="1" x14ac:dyDescent="0.4">
      <c r="A94" s="191" t="s">
        <v>127</v>
      </c>
      <c r="B94" s="192">
        <v>1</v>
      </c>
      <c r="C94" s="291">
        <v>4</v>
      </c>
      <c r="D94" s="209"/>
      <c r="E94" s="210" t="str">
        <f>IF(ISBLANK(D94),"-",$D$101/$D$98*D94)</f>
        <v>-</v>
      </c>
      <c r="F94" s="292"/>
      <c r="G94" s="211" t="str">
        <f>IF(ISBLANK(F94),"-",$D$101/$F$98*F94)</f>
        <v>-</v>
      </c>
      <c r="H94" s="150"/>
      <c r="I94" s="212"/>
    </row>
    <row r="95" spans="1:12" ht="27" customHeight="1" x14ac:dyDescent="0.4">
      <c r="A95" s="191" t="s">
        <v>128</v>
      </c>
      <c r="B95" s="192">
        <v>1</v>
      </c>
      <c r="C95" s="167" t="s">
        <v>65</v>
      </c>
      <c r="D95" s="293">
        <f>AVERAGE(D91:D94)</f>
        <v>53142858.666666664</v>
      </c>
      <c r="E95" s="215">
        <f>AVERAGE(E91:E94)</f>
        <v>59088904.188467085</v>
      </c>
      <c r="F95" s="294">
        <f>AVERAGE(F91:F94)</f>
        <v>50486855.333333336</v>
      </c>
      <c r="G95" s="295">
        <f>AVERAGE(G91:G94)</f>
        <v>58441611.969982743</v>
      </c>
      <c r="H95" s="150"/>
      <c r="I95" s="150"/>
    </row>
    <row r="96" spans="1:12" ht="26.25" customHeight="1" x14ac:dyDescent="0.4">
      <c r="A96" s="191" t="s">
        <v>129</v>
      </c>
      <c r="B96" s="169">
        <v>1</v>
      </c>
      <c r="C96" s="296" t="s">
        <v>97</v>
      </c>
      <c r="D96" s="297">
        <v>30.16</v>
      </c>
      <c r="E96" s="149"/>
      <c r="F96" s="219">
        <v>28.97</v>
      </c>
      <c r="G96" s="150"/>
      <c r="H96" s="150"/>
      <c r="I96" s="150"/>
    </row>
    <row r="97" spans="1:10" ht="26.25" customHeight="1" x14ac:dyDescent="0.4">
      <c r="A97" s="191" t="s">
        <v>130</v>
      </c>
      <c r="B97" s="169">
        <v>1</v>
      </c>
      <c r="C97" s="298" t="s">
        <v>98</v>
      </c>
      <c r="D97" s="299">
        <f>D96*$B$87</f>
        <v>30.16</v>
      </c>
      <c r="E97" s="222"/>
      <c r="F97" s="221">
        <f>F96*$B$87</f>
        <v>28.97</v>
      </c>
      <c r="G97" s="150"/>
      <c r="H97" s="150"/>
      <c r="I97" s="150"/>
    </row>
    <row r="98" spans="1:10" ht="19.5" customHeight="1" x14ac:dyDescent="0.3">
      <c r="A98" s="191" t="s">
        <v>68</v>
      </c>
      <c r="B98" s="222">
        <f>(B97/B96)*(B95/B94)*(B93/B92)*(B91/B90)*B89</f>
        <v>100</v>
      </c>
      <c r="C98" s="298" t="s">
        <v>99</v>
      </c>
      <c r="D98" s="300">
        <f>D97*$B$83/100</f>
        <v>29.979040000000001</v>
      </c>
      <c r="E98" s="224"/>
      <c r="F98" s="223">
        <f>F97*$B$83/100</f>
        <v>28.79618</v>
      </c>
      <c r="G98" s="150"/>
      <c r="H98" s="150"/>
      <c r="I98" s="150"/>
    </row>
    <row r="99" spans="1:10" ht="19.5" customHeight="1" x14ac:dyDescent="0.3">
      <c r="A99" s="225" t="s">
        <v>70</v>
      </c>
      <c r="B99" s="301"/>
      <c r="C99" s="298" t="s">
        <v>100</v>
      </c>
      <c r="D99" s="302">
        <f>D98/$B$98</f>
        <v>0.29979040000000001</v>
      </c>
      <c r="E99" s="224"/>
      <c r="F99" s="229">
        <f>F98/$B$98</f>
        <v>0.28796179999999999</v>
      </c>
      <c r="G99" s="150"/>
      <c r="H99" s="217"/>
      <c r="I99" s="150"/>
    </row>
    <row r="100" spans="1:10" ht="19.5" customHeight="1" x14ac:dyDescent="0.3">
      <c r="A100" s="230"/>
      <c r="B100" s="303"/>
      <c r="C100" s="298" t="s">
        <v>72</v>
      </c>
      <c r="D100" s="304">
        <f>$B$56/$B$116</f>
        <v>0.33333333333333331</v>
      </c>
      <c r="E100" s="150"/>
      <c r="F100" s="236"/>
      <c r="G100" s="305"/>
      <c r="H100" s="217"/>
      <c r="I100" s="150"/>
    </row>
    <row r="101" spans="1:10" ht="18.75" x14ac:dyDescent="0.3">
      <c r="A101" s="150"/>
      <c r="B101" s="150"/>
      <c r="C101" s="298" t="s">
        <v>73</v>
      </c>
      <c r="D101" s="299">
        <f>D100*$B$98</f>
        <v>33.333333333333329</v>
      </c>
      <c r="E101" s="150"/>
      <c r="F101" s="236"/>
      <c r="G101" s="150"/>
      <c r="H101" s="217"/>
      <c r="I101" s="150"/>
    </row>
    <row r="102" spans="1:10" ht="19.5" customHeight="1" x14ac:dyDescent="0.3">
      <c r="A102" s="150"/>
      <c r="B102" s="150"/>
      <c r="C102" s="306" t="s">
        <v>74</v>
      </c>
      <c r="D102" s="307">
        <f>D101/B34</f>
        <v>33.333333333333329</v>
      </c>
      <c r="E102" s="150"/>
      <c r="F102" s="240"/>
      <c r="G102" s="150"/>
      <c r="H102" s="217"/>
      <c r="I102" s="150"/>
      <c r="J102" s="116"/>
    </row>
    <row r="103" spans="1:10" ht="18.75" x14ac:dyDescent="0.3">
      <c r="A103" s="150"/>
      <c r="B103" s="150"/>
      <c r="C103" s="308" t="s">
        <v>101</v>
      </c>
      <c r="D103" s="309">
        <f>AVERAGE(E91:E94,G91:G94)</f>
        <v>58765258.079224914</v>
      </c>
      <c r="E103" s="150"/>
      <c r="F103" s="240"/>
      <c r="G103" s="305"/>
      <c r="H103" s="217"/>
      <c r="I103" s="150"/>
      <c r="J103" s="117"/>
    </row>
    <row r="104" spans="1:10" ht="18.75" x14ac:dyDescent="0.3">
      <c r="A104" s="150"/>
      <c r="B104" s="150"/>
      <c r="C104" s="279" t="s">
        <v>76</v>
      </c>
      <c r="D104" s="310">
        <f>STDEV(E91:E94,G91:G94)/D103</f>
        <v>1.1553362762700406E-2</v>
      </c>
      <c r="E104" s="150"/>
      <c r="F104" s="240"/>
      <c r="G104" s="150"/>
      <c r="H104" s="217"/>
      <c r="I104" s="150"/>
      <c r="J104" s="117"/>
    </row>
    <row r="105" spans="1:10" ht="19.5" customHeight="1" x14ac:dyDescent="0.3">
      <c r="A105" s="150"/>
      <c r="B105" s="150"/>
      <c r="C105" s="281" t="s">
        <v>20</v>
      </c>
      <c r="D105" s="311">
        <f>COUNT(E91:E94,G91:G94)</f>
        <v>6</v>
      </c>
      <c r="E105" s="150"/>
      <c r="F105" s="240"/>
      <c r="G105" s="150"/>
      <c r="H105" s="217"/>
      <c r="I105" s="150"/>
      <c r="J105" s="117"/>
    </row>
    <row r="106" spans="1:10" ht="19.5" customHeight="1" x14ac:dyDescent="0.3">
      <c r="A106" s="244"/>
      <c r="B106" s="244"/>
      <c r="C106" s="244"/>
      <c r="D106" s="244"/>
      <c r="E106" s="244"/>
      <c r="F106" s="150"/>
      <c r="G106" s="150"/>
      <c r="H106" s="150"/>
      <c r="I106" s="150"/>
    </row>
    <row r="107" spans="1:10" ht="27" customHeight="1" x14ac:dyDescent="0.4">
      <c r="A107" s="186" t="s">
        <v>102</v>
      </c>
      <c r="B107" s="187">
        <v>900</v>
      </c>
      <c r="C107" s="250" t="s">
        <v>103</v>
      </c>
      <c r="D107" s="250" t="s">
        <v>62</v>
      </c>
      <c r="E107" s="250" t="s">
        <v>104</v>
      </c>
      <c r="F107" s="312" t="s">
        <v>105</v>
      </c>
      <c r="G107" s="150"/>
      <c r="H107" s="150"/>
      <c r="I107" s="150"/>
    </row>
    <row r="108" spans="1:10" ht="26.25" customHeight="1" x14ac:dyDescent="0.4">
      <c r="A108" s="191" t="s">
        <v>139</v>
      </c>
      <c r="B108" s="192">
        <v>1</v>
      </c>
      <c r="C108" s="253">
        <v>1</v>
      </c>
      <c r="D108" s="313">
        <v>52725871</v>
      </c>
      <c r="E108" s="314">
        <f t="shared" ref="E108:E113" si="1">IF(ISBLANK(D108),"-",D108/$D$103*$D$100*$B$116)</f>
        <v>269.16858390505388</v>
      </c>
      <c r="F108" s="315">
        <f t="shared" ref="F108:F113" si="2">IF(ISBLANK(D108), "-", (E108/$B$56)*100)</f>
        <v>89.722861301684631</v>
      </c>
      <c r="G108" s="150"/>
      <c r="H108" s="150"/>
      <c r="I108" s="150"/>
    </row>
    <row r="109" spans="1:10" ht="26.25" customHeight="1" x14ac:dyDescent="0.4">
      <c r="A109" s="191" t="s">
        <v>132</v>
      </c>
      <c r="B109" s="192">
        <v>1</v>
      </c>
      <c r="C109" s="259">
        <v>2</v>
      </c>
      <c r="D109" s="316">
        <v>54043123</v>
      </c>
      <c r="E109" s="317">
        <f t="shared" si="1"/>
        <v>275.89323062518304</v>
      </c>
      <c r="F109" s="318">
        <f t="shared" si="2"/>
        <v>91.964410208394341</v>
      </c>
      <c r="G109" s="150"/>
      <c r="H109" s="150"/>
      <c r="I109" s="150"/>
    </row>
    <row r="110" spans="1:10" ht="26.25" customHeight="1" x14ac:dyDescent="0.4">
      <c r="A110" s="191" t="s">
        <v>133</v>
      </c>
      <c r="B110" s="192">
        <v>1</v>
      </c>
      <c r="C110" s="259">
        <v>3</v>
      </c>
      <c r="D110" s="316">
        <v>54182676</v>
      </c>
      <c r="E110" s="317">
        <f t="shared" si="1"/>
        <v>276.60565666343098</v>
      </c>
      <c r="F110" s="318">
        <f t="shared" si="2"/>
        <v>92.201885554476988</v>
      </c>
      <c r="G110" s="150"/>
      <c r="H110" s="150"/>
      <c r="I110" s="150"/>
    </row>
    <row r="111" spans="1:10" ht="26.25" customHeight="1" x14ac:dyDescent="0.4">
      <c r="A111" s="191" t="s">
        <v>134</v>
      </c>
      <c r="B111" s="192">
        <v>1</v>
      </c>
      <c r="C111" s="259">
        <v>4</v>
      </c>
      <c r="D111" s="316">
        <v>54039181</v>
      </c>
      <c r="E111" s="317">
        <f t="shared" si="1"/>
        <v>275.87310648996004</v>
      </c>
      <c r="F111" s="318">
        <f t="shared" si="2"/>
        <v>91.957702163320008</v>
      </c>
      <c r="G111" s="150"/>
      <c r="H111" s="150"/>
      <c r="I111" s="150"/>
    </row>
    <row r="112" spans="1:10" ht="26.25" customHeight="1" x14ac:dyDescent="0.4">
      <c r="A112" s="191" t="s">
        <v>135</v>
      </c>
      <c r="B112" s="192">
        <v>1</v>
      </c>
      <c r="C112" s="259">
        <v>5</v>
      </c>
      <c r="D112" s="316">
        <v>53721338</v>
      </c>
      <c r="E112" s="317">
        <f t="shared" si="1"/>
        <v>274.25049981525694</v>
      </c>
      <c r="F112" s="318">
        <f t="shared" si="2"/>
        <v>91.416833271752324</v>
      </c>
      <c r="G112" s="150"/>
      <c r="H112" s="150"/>
      <c r="I112" s="150"/>
    </row>
    <row r="113" spans="1:10" ht="27" customHeight="1" x14ac:dyDescent="0.4">
      <c r="A113" s="191" t="s">
        <v>136</v>
      </c>
      <c r="B113" s="192">
        <v>1</v>
      </c>
      <c r="C113" s="265">
        <v>6</v>
      </c>
      <c r="D113" s="319">
        <v>53719624</v>
      </c>
      <c r="E113" s="320">
        <f t="shared" si="1"/>
        <v>274.24174974732898</v>
      </c>
      <c r="F113" s="321">
        <f t="shared" si="2"/>
        <v>91.413916582442994</v>
      </c>
      <c r="G113" s="150"/>
      <c r="H113" s="150"/>
      <c r="I113" s="150"/>
    </row>
    <row r="114" spans="1:10" ht="27" customHeight="1" x14ac:dyDescent="0.4">
      <c r="A114" s="191" t="s">
        <v>137</v>
      </c>
      <c r="B114" s="192">
        <v>1</v>
      </c>
      <c r="C114" s="322"/>
      <c r="D114" s="222"/>
      <c r="E114" s="149"/>
      <c r="F114" s="318"/>
      <c r="G114" s="150"/>
      <c r="H114" s="150"/>
      <c r="I114" s="150"/>
    </row>
    <row r="115" spans="1:10" ht="26.25" customHeight="1" x14ac:dyDescent="0.4">
      <c r="A115" s="191" t="s">
        <v>138</v>
      </c>
      <c r="B115" s="192">
        <v>1</v>
      </c>
      <c r="C115" s="322"/>
      <c r="D115" s="323" t="s">
        <v>65</v>
      </c>
      <c r="E115" s="324">
        <f>AVERAGE(E108:E113)</f>
        <v>274.33880454103564</v>
      </c>
      <c r="F115" s="325">
        <f>AVERAGE(F108:F113)</f>
        <v>91.446268180345214</v>
      </c>
      <c r="G115" s="150"/>
      <c r="H115" s="150"/>
      <c r="I115" s="150"/>
    </row>
    <row r="116" spans="1:10" ht="27" customHeight="1" x14ac:dyDescent="0.4">
      <c r="A116" s="191" t="s">
        <v>87</v>
      </c>
      <c r="B116" s="203">
        <f>(B115/B114)*(B113/B112)*(B111/B110)*(B109/B108)*B107</f>
        <v>900</v>
      </c>
      <c r="C116" s="326"/>
      <c r="D116" s="327" t="s">
        <v>76</v>
      </c>
      <c r="E116" s="280">
        <f>STDEV(E108:E113)/E115</f>
        <v>9.8697972507503177E-3</v>
      </c>
      <c r="F116" s="328">
        <f>STDEV(F108:F113)/F115</f>
        <v>9.8697972507502778E-3</v>
      </c>
      <c r="G116" s="150"/>
      <c r="H116" s="150"/>
      <c r="I116" s="149"/>
    </row>
    <row r="117" spans="1:10" ht="27" customHeight="1" x14ac:dyDescent="0.4">
      <c r="A117" s="225" t="s">
        <v>70</v>
      </c>
      <c r="B117" s="226"/>
      <c r="C117" s="329"/>
      <c r="D117" s="281" t="s">
        <v>20</v>
      </c>
      <c r="E117" s="330">
        <f>COUNT(E108:E113)</f>
        <v>6</v>
      </c>
      <c r="F117" s="331">
        <f>COUNT(F108:F113)</f>
        <v>6</v>
      </c>
      <c r="G117" s="150"/>
      <c r="H117" s="150"/>
      <c r="I117" s="149"/>
      <c r="J117" s="117"/>
    </row>
    <row r="118" spans="1:10" ht="26.25" customHeight="1" x14ac:dyDescent="0.3">
      <c r="A118" s="230"/>
      <c r="B118" s="231"/>
      <c r="C118" s="149"/>
      <c r="D118" s="332"/>
      <c r="E118" s="333" t="s">
        <v>106</v>
      </c>
      <c r="F118" s="334"/>
      <c r="G118" s="149"/>
      <c r="H118" s="149"/>
      <c r="I118" s="149"/>
    </row>
    <row r="119" spans="1:10" ht="25.5" customHeight="1" x14ac:dyDescent="0.4">
      <c r="A119" s="335"/>
      <c r="B119" s="184"/>
      <c r="C119" s="149"/>
      <c r="D119" s="327" t="s">
        <v>107</v>
      </c>
      <c r="E119" s="336">
        <f>MIN(E108:E113)</f>
        <v>269.16858390505388</v>
      </c>
      <c r="F119" s="337">
        <f>MIN(F108:F113)</f>
        <v>89.722861301684631</v>
      </c>
      <c r="G119" s="149"/>
      <c r="H119" s="149"/>
      <c r="I119" s="149"/>
    </row>
    <row r="120" spans="1:10" ht="24" customHeight="1" x14ac:dyDescent="0.4">
      <c r="A120" s="335"/>
      <c r="B120" s="184"/>
      <c r="C120" s="149"/>
      <c r="D120" s="237" t="s">
        <v>108</v>
      </c>
      <c r="E120" s="338">
        <f>MAX(E108:E113)</f>
        <v>276.60565666343098</v>
      </c>
      <c r="F120" s="339">
        <f>MAX(F108:F113)</f>
        <v>92.201885554476988</v>
      </c>
      <c r="G120" s="149"/>
      <c r="H120" s="149"/>
      <c r="I120" s="149"/>
    </row>
    <row r="121" spans="1:10" ht="27" customHeight="1" x14ac:dyDescent="0.3">
      <c r="A121" s="335"/>
      <c r="B121" s="184"/>
      <c r="C121" s="149"/>
      <c r="D121" s="149"/>
      <c r="E121" s="149"/>
      <c r="F121" s="222"/>
      <c r="G121" s="149"/>
      <c r="H121" s="149"/>
      <c r="I121" s="149"/>
    </row>
    <row r="122" spans="1:10" ht="25.5" customHeight="1" x14ac:dyDescent="0.3">
      <c r="A122" s="335"/>
      <c r="B122" s="184"/>
      <c r="C122" s="149"/>
      <c r="D122" s="149"/>
      <c r="E122" s="149"/>
      <c r="F122" s="222"/>
      <c r="G122" s="149"/>
      <c r="H122" s="149"/>
      <c r="I122" s="149"/>
    </row>
    <row r="123" spans="1:10" ht="18.75" x14ac:dyDescent="0.3">
      <c r="A123" s="335"/>
      <c r="B123" s="184"/>
      <c r="C123" s="149"/>
      <c r="D123" s="149"/>
      <c r="E123" s="149"/>
      <c r="F123" s="222"/>
      <c r="G123" s="149"/>
      <c r="H123" s="149"/>
      <c r="I123" s="149"/>
    </row>
    <row r="124" spans="1:10" ht="45.75" customHeight="1" x14ac:dyDescent="0.65">
      <c r="A124" s="166" t="s">
        <v>90</v>
      </c>
      <c r="B124" s="167" t="s">
        <v>109</v>
      </c>
      <c r="C124" s="283" t="str">
        <f>B26</f>
        <v>Zidovudine</v>
      </c>
      <c r="D124" s="283"/>
      <c r="E124" s="149" t="s">
        <v>110</v>
      </c>
      <c r="F124" s="149"/>
      <c r="G124" s="340">
        <f>F115</f>
        <v>91.446268180345214</v>
      </c>
      <c r="H124" s="149"/>
      <c r="I124" s="149"/>
    </row>
    <row r="125" spans="1:10" ht="45.75" customHeight="1" x14ac:dyDescent="0.65">
      <c r="A125" s="166"/>
      <c r="B125" s="167" t="s">
        <v>111</v>
      </c>
      <c r="C125" s="167" t="s">
        <v>112</v>
      </c>
      <c r="D125" s="340">
        <f>MIN(F108:F113)</f>
        <v>89.722861301684631</v>
      </c>
      <c r="E125" s="167" t="s">
        <v>113</v>
      </c>
      <c r="F125" s="340">
        <f>MAX(F108:F113)</f>
        <v>92.201885554476988</v>
      </c>
      <c r="G125" s="341"/>
      <c r="H125" s="149"/>
      <c r="I125" s="149"/>
    </row>
    <row r="126" spans="1:10" ht="19.5" customHeight="1" x14ac:dyDescent="0.3">
      <c r="A126" s="342"/>
      <c r="B126" s="342"/>
      <c r="C126" s="343"/>
      <c r="D126" s="343"/>
      <c r="E126" s="343"/>
      <c r="F126" s="343"/>
      <c r="G126" s="343"/>
      <c r="H126" s="343"/>
      <c r="I126" s="150"/>
    </row>
    <row r="127" spans="1:10" ht="18.75" x14ac:dyDescent="0.3">
      <c r="A127" s="150"/>
      <c r="B127" s="344" t="s">
        <v>26</v>
      </c>
      <c r="C127" s="344"/>
      <c r="D127" s="150"/>
      <c r="E127" s="288" t="s">
        <v>27</v>
      </c>
      <c r="F127" s="345"/>
      <c r="G127" s="344" t="s">
        <v>28</v>
      </c>
      <c r="H127" s="344"/>
      <c r="I127" s="150"/>
    </row>
    <row r="128" spans="1:10" ht="69.95" customHeight="1" x14ac:dyDescent="0.3">
      <c r="A128" s="166" t="s">
        <v>29</v>
      </c>
      <c r="B128" s="346"/>
      <c r="C128" s="346"/>
      <c r="D128" s="150"/>
      <c r="E128" s="346"/>
      <c r="F128" s="149"/>
      <c r="G128" s="346"/>
      <c r="H128" s="346"/>
      <c r="I128" s="150"/>
    </row>
    <row r="129" spans="1:9" ht="69.95" customHeight="1" x14ac:dyDescent="0.3">
      <c r="A129" s="166" t="s">
        <v>30</v>
      </c>
      <c r="B129" s="347"/>
      <c r="C129" s="347"/>
      <c r="D129" s="150"/>
      <c r="E129" s="347"/>
      <c r="F129" s="149"/>
      <c r="G129" s="348"/>
      <c r="H129" s="348"/>
      <c r="I129" s="150"/>
    </row>
    <row r="130" spans="1:9" ht="18.75" x14ac:dyDescent="0.3">
      <c r="A130" s="112"/>
      <c r="B130" s="112"/>
      <c r="C130" s="113"/>
      <c r="D130" s="113"/>
      <c r="E130" s="113"/>
      <c r="F130" s="114"/>
      <c r="G130" s="113"/>
      <c r="H130" s="113"/>
      <c r="I130" s="107"/>
    </row>
    <row r="131" spans="1:9" ht="18.75" x14ac:dyDescent="0.3">
      <c r="A131" s="112"/>
      <c r="B131" s="112"/>
      <c r="C131" s="113"/>
      <c r="D131" s="113"/>
      <c r="E131" s="113"/>
      <c r="F131" s="114"/>
      <c r="G131" s="113"/>
      <c r="H131" s="113"/>
      <c r="I131" s="107"/>
    </row>
    <row r="132" spans="1:9" ht="18.75" x14ac:dyDescent="0.3">
      <c r="A132" s="112"/>
      <c r="B132" s="112"/>
      <c r="C132" s="113"/>
      <c r="D132" s="113"/>
      <c r="E132" s="113"/>
      <c r="F132" s="114"/>
      <c r="G132" s="113"/>
      <c r="H132" s="113"/>
      <c r="I132" s="107"/>
    </row>
    <row r="133" spans="1:9" ht="18.75" x14ac:dyDescent="0.3">
      <c r="A133" s="112"/>
      <c r="B133" s="112"/>
      <c r="C133" s="113"/>
      <c r="D133" s="113"/>
      <c r="E133" s="113"/>
      <c r="F133" s="114"/>
      <c r="G133" s="113"/>
      <c r="H133" s="113"/>
      <c r="I133" s="107"/>
    </row>
    <row r="134" spans="1:9" ht="18.75" x14ac:dyDescent="0.3">
      <c r="A134" s="112"/>
      <c r="B134" s="112"/>
      <c r="C134" s="113"/>
      <c r="D134" s="113"/>
      <c r="E134" s="113"/>
      <c r="F134" s="114"/>
      <c r="G134" s="113"/>
      <c r="H134" s="113"/>
      <c r="I134" s="107"/>
    </row>
    <row r="135" spans="1:9" ht="18.75" x14ac:dyDescent="0.3">
      <c r="A135" s="112"/>
      <c r="B135" s="112"/>
      <c r="C135" s="113"/>
      <c r="D135" s="113"/>
      <c r="E135" s="113"/>
      <c r="F135" s="114"/>
      <c r="G135" s="113"/>
      <c r="H135" s="113"/>
      <c r="I135" s="107"/>
    </row>
    <row r="136" spans="1:9" ht="18.75" x14ac:dyDescent="0.3">
      <c r="A136" s="112"/>
      <c r="B136" s="112"/>
      <c r="C136" s="113"/>
      <c r="D136" s="113"/>
      <c r="E136" s="113"/>
      <c r="F136" s="114"/>
      <c r="G136" s="113"/>
      <c r="H136" s="113"/>
      <c r="I136" s="107"/>
    </row>
    <row r="137" spans="1:9" ht="18.75" x14ac:dyDescent="0.3">
      <c r="A137" s="112"/>
      <c r="B137" s="112"/>
      <c r="C137" s="113"/>
      <c r="D137" s="113"/>
      <c r="E137" s="113"/>
      <c r="F137" s="114"/>
      <c r="G137" s="113"/>
      <c r="H137" s="113"/>
      <c r="I137" s="107"/>
    </row>
    <row r="138" spans="1:9" ht="18.75" x14ac:dyDescent="0.3">
      <c r="A138" s="112"/>
      <c r="B138" s="112"/>
      <c r="C138" s="113"/>
      <c r="D138" s="113"/>
      <c r="E138" s="113"/>
      <c r="F138" s="114"/>
      <c r="G138" s="113"/>
      <c r="H138" s="113"/>
      <c r="I138" s="10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1" workbookViewId="0">
      <selection activeCell="B51" sqref="B51"/>
    </sheetView>
  </sheetViews>
  <sheetFormatPr defaultRowHeight="13.5" x14ac:dyDescent="0.25"/>
  <cols>
    <col min="1" max="1" width="27.5703125" style="115" customWidth="1"/>
    <col min="2" max="2" width="20.42578125" style="115" customWidth="1"/>
    <col min="3" max="3" width="31.85546875" style="115" customWidth="1"/>
    <col min="4" max="4" width="25.85546875" style="115" customWidth="1"/>
    <col min="5" max="5" width="25.7109375" style="115" customWidth="1"/>
    <col min="6" max="6" width="23.140625" style="115" customWidth="1"/>
    <col min="7" max="7" width="28.42578125" style="115" customWidth="1"/>
    <col min="8" max="8" width="21.5703125" style="115" customWidth="1"/>
    <col min="9" max="9" width="9.140625" style="11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37" t="s">
        <v>0</v>
      </c>
      <c r="B15" s="137"/>
      <c r="C15" s="137"/>
      <c r="D15" s="137"/>
      <c r="E15" s="137"/>
    </row>
    <row r="16" spans="1:6" ht="16.5" customHeight="1" x14ac:dyDescent="0.3">
      <c r="A16" s="89" t="s">
        <v>1</v>
      </c>
      <c r="B16" s="58" t="s">
        <v>2</v>
      </c>
    </row>
    <row r="17" spans="1:7" ht="16.5" customHeight="1" x14ac:dyDescent="0.3">
      <c r="A17" s="8" t="s">
        <v>3</v>
      </c>
      <c r="B17" s="8" t="s">
        <v>5</v>
      </c>
      <c r="D17" s="9"/>
      <c r="E17" s="71"/>
    </row>
    <row r="18" spans="1:7" ht="16.5" customHeight="1" x14ac:dyDescent="0.3">
      <c r="A18" s="74" t="s">
        <v>4</v>
      </c>
      <c r="B18" s="118" t="s">
        <v>119</v>
      </c>
      <c r="C18" s="71"/>
      <c r="D18" s="71"/>
      <c r="E18" s="71"/>
    </row>
    <row r="19" spans="1:7" ht="16.5" customHeight="1" x14ac:dyDescent="0.3">
      <c r="A19" s="74" t="s">
        <v>6</v>
      </c>
      <c r="B19" s="12">
        <v>99.4</v>
      </c>
      <c r="C19" s="71"/>
      <c r="D19" s="71"/>
      <c r="E19" s="71"/>
    </row>
    <row r="20" spans="1:7" ht="16.5" customHeight="1" x14ac:dyDescent="0.3">
      <c r="A20" s="8" t="s">
        <v>8</v>
      </c>
      <c r="B20" s="12">
        <v>30.16</v>
      </c>
      <c r="C20" s="71"/>
      <c r="D20" s="71"/>
      <c r="E20" s="71"/>
    </row>
    <row r="21" spans="1:7" ht="16.5" customHeight="1" x14ac:dyDescent="0.3">
      <c r="A21" s="8" t="s">
        <v>10</v>
      </c>
      <c r="B21" s="13">
        <f>B20/50*5/10</f>
        <v>0.30159999999999998</v>
      </c>
      <c r="C21" s="71"/>
      <c r="D21" s="71"/>
      <c r="E21" s="71"/>
    </row>
    <row r="22" spans="1:7" ht="15.75" customHeight="1" x14ac:dyDescent="0.25">
      <c r="A22" s="71"/>
      <c r="B22" s="71" t="s">
        <v>12</v>
      </c>
      <c r="C22" s="71"/>
      <c r="D22" s="71"/>
      <c r="E22" s="71"/>
    </row>
    <row r="23" spans="1:7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23" t="s">
        <v>116</v>
      </c>
    </row>
    <row r="24" spans="1:7" ht="16.5" customHeight="1" x14ac:dyDescent="0.3">
      <c r="A24" s="17">
        <v>1</v>
      </c>
      <c r="B24" s="18">
        <v>53410943</v>
      </c>
      <c r="C24" s="18">
        <v>6345.6</v>
      </c>
      <c r="D24" s="19">
        <v>1.1000000000000001</v>
      </c>
      <c r="E24" s="20">
        <v>3.7</v>
      </c>
      <c r="F24" s="122">
        <v>4.5</v>
      </c>
    </row>
    <row r="25" spans="1:7" ht="16.5" customHeight="1" x14ac:dyDescent="0.3">
      <c r="A25" s="17">
        <v>2</v>
      </c>
      <c r="B25" s="18">
        <v>53092624</v>
      </c>
      <c r="C25" s="18">
        <v>6324.6</v>
      </c>
      <c r="D25" s="19">
        <v>1.1000000000000001</v>
      </c>
      <c r="E25" s="19">
        <v>3.7</v>
      </c>
      <c r="F25" s="122">
        <v>4.5</v>
      </c>
    </row>
    <row r="26" spans="1:7" ht="16.5" customHeight="1" x14ac:dyDescent="0.3">
      <c r="A26" s="17">
        <v>3</v>
      </c>
      <c r="B26" s="18">
        <v>53235502</v>
      </c>
      <c r="C26" s="18">
        <v>6308.9</v>
      </c>
      <c r="D26" s="19">
        <v>1.2</v>
      </c>
      <c r="E26" s="19">
        <v>3.7</v>
      </c>
      <c r="F26" s="122">
        <v>4.5</v>
      </c>
    </row>
    <row r="27" spans="1:7" ht="16.5" customHeight="1" x14ac:dyDescent="0.3">
      <c r="A27" s="17">
        <v>4</v>
      </c>
      <c r="B27" s="18">
        <v>53418977</v>
      </c>
      <c r="C27" s="18">
        <v>6347.9</v>
      </c>
      <c r="D27" s="19">
        <v>1.2</v>
      </c>
      <c r="E27" s="19">
        <v>3.7</v>
      </c>
      <c r="F27" s="122">
        <v>4.5</v>
      </c>
      <c r="G27" s="119"/>
    </row>
    <row r="28" spans="1:7" ht="16.5" customHeight="1" x14ac:dyDescent="0.3">
      <c r="A28" s="17">
        <v>5</v>
      </c>
      <c r="B28" s="18">
        <v>53161400</v>
      </c>
      <c r="C28" s="18">
        <v>6322.8</v>
      </c>
      <c r="D28" s="19">
        <v>1.2</v>
      </c>
      <c r="E28" s="19">
        <v>3.7</v>
      </c>
      <c r="F28" s="122">
        <v>4.5</v>
      </c>
    </row>
    <row r="29" spans="1:7" ht="16.5" customHeight="1" x14ac:dyDescent="0.3">
      <c r="A29" s="17">
        <v>6</v>
      </c>
      <c r="B29" s="21">
        <v>53306923</v>
      </c>
      <c r="C29" s="21">
        <v>6268.5</v>
      </c>
      <c r="D29" s="22">
        <v>1.1000000000000001</v>
      </c>
      <c r="E29" s="22">
        <v>3.7</v>
      </c>
      <c r="F29" s="122">
        <v>4.5</v>
      </c>
    </row>
    <row r="30" spans="1:7" ht="16.5" customHeight="1" x14ac:dyDescent="0.3">
      <c r="A30" s="23" t="s">
        <v>18</v>
      </c>
      <c r="B30" s="24">
        <f>AVERAGE(B24:B29)</f>
        <v>53271061.5</v>
      </c>
      <c r="C30" s="25">
        <f>AVERAGE(C24:C29)</f>
        <v>6319.7166666666672</v>
      </c>
      <c r="D30" s="26">
        <f>AVERAGE(D24:D29)</f>
        <v>1.1500000000000001</v>
      </c>
      <c r="E30" s="26">
        <f>AVERAGE(E24:E29)</f>
        <v>3.6999999999999997</v>
      </c>
      <c r="F30" s="124">
        <f>AVERAGE(F24:F29)</f>
        <v>4.5</v>
      </c>
    </row>
    <row r="31" spans="1:7" ht="16.5" customHeight="1" x14ac:dyDescent="0.3">
      <c r="A31" s="27" t="s">
        <v>19</v>
      </c>
      <c r="B31" s="28">
        <f>(STDEV(B24:B29)/B30)</f>
        <v>2.4884220567265854E-3</v>
      </c>
      <c r="C31" s="29"/>
      <c r="D31" s="29"/>
      <c r="E31" s="30"/>
      <c r="F31" s="120"/>
    </row>
    <row r="32" spans="1:7" s="11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  <c r="F32" s="121"/>
    </row>
    <row r="33" spans="1:6" s="115" customFormat="1" ht="15.75" customHeight="1" x14ac:dyDescent="0.25">
      <c r="A33" s="71"/>
      <c r="B33" s="71"/>
      <c r="C33" s="71"/>
      <c r="D33" s="71"/>
      <c r="E33" s="71"/>
    </row>
    <row r="34" spans="1:6" s="11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4"/>
      <c r="B35" s="40" t="s">
        <v>23</v>
      </c>
      <c r="C35" s="39"/>
      <c r="D35" s="39"/>
      <c r="E35" s="39"/>
    </row>
    <row r="36" spans="1:6" ht="16.5" customHeight="1" x14ac:dyDescent="0.3">
      <c r="A36" s="74"/>
      <c r="B36" s="40" t="s">
        <v>24</v>
      </c>
      <c r="C36" s="39"/>
      <c r="D36" s="39"/>
      <c r="E36" s="39"/>
    </row>
    <row r="37" spans="1:6" ht="15.75" customHeight="1" x14ac:dyDescent="0.3">
      <c r="A37" s="71"/>
      <c r="B37" s="125" t="s">
        <v>117</v>
      </c>
      <c r="C37" s="71"/>
      <c r="D37" s="71"/>
      <c r="E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119</v>
      </c>
      <c r="C39" s="71"/>
      <c r="D39" s="71"/>
      <c r="E39" s="71"/>
    </row>
    <row r="40" spans="1:6" ht="16.5" customHeight="1" x14ac:dyDescent="0.3">
      <c r="A40" s="74" t="s">
        <v>6</v>
      </c>
      <c r="B40" s="12">
        <v>99.4</v>
      </c>
      <c r="C40" s="71"/>
      <c r="D40" s="71"/>
      <c r="E40" s="71"/>
    </row>
    <row r="41" spans="1:6" ht="16.5" customHeight="1" x14ac:dyDescent="0.3">
      <c r="A41" s="8" t="s">
        <v>8</v>
      </c>
      <c r="B41" s="12">
        <v>30.16</v>
      </c>
      <c r="C41" s="71"/>
      <c r="D41" s="71"/>
      <c r="E41" s="71"/>
    </row>
    <row r="42" spans="1:6" ht="16.5" customHeight="1" x14ac:dyDescent="0.3">
      <c r="A42" s="8" t="s">
        <v>10</v>
      </c>
      <c r="B42" s="13">
        <v>0.30159999999999998</v>
      </c>
      <c r="C42" s="71"/>
      <c r="D42" s="71"/>
      <c r="E42" s="71"/>
    </row>
    <row r="43" spans="1:6" ht="15.75" customHeight="1" x14ac:dyDescent="0.25">
      <c r="A43" s="71"/>
      <c r="B43" s="71"/>
      <c r="C43" s="71"/>
      <c r="D43" s="71"/>
      <c r="E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5" t="s">
        <v>17</v>
      </c>
      <c r="F44" s="136" t="s">
        <v>116</v>
      </c>
    </row>
    <row r="45" spans="1:6" ht="16.5" customHeight="1" x14ac:dyDescent="0.3">
      <c r="A45" s="17">
        <v>1</v>
      </c>
      <c r="B45" s="18">
        <v>53801354</v>
      </c>
      <c r="C45" s="18">
        <v>7042.5</v>
      </c>
      <c r="D45" s="19">
        <v>1.1000000000000001</v>
      </c>
      <c r="E45" s="126">
        <v>5.6</v>
      </c>
      <c r="F45" s="133">
        <v>10</v>
      </c>
    </row>
    <row r="46" spans="1:6" ht="16.5" customHeight="1" x14ac:dyDescent="0.3">
      <c r="A46" s="17">
        <v>2</v>
      </c>
      <c r="B46" s="18">
        <v>52658796</v>
      </c>
      <c r="C46" s="18">
        <v>7048.4</v>
      </c>
      <c r="D46" s="19">
        <v>1.1000000000000001</v>
      </c>
      <c r="E46" s="127">
        <v>5.6</v>
      </c>
      <c r="F46" s="133">
        <v>10</v>
      </c>
    </row>
    <row r="47" spans="1:6" ht="16.5" customHeight="1" x14ac:dyDescent="0.3">
      <c r="A47" s="17">
        <v>3</v>
      </c>
      <c r="B47" s="18">
        <v>53543632</v>
      </c>
      <c r="C47" s="18">
        <v>7058.7</v>
      </c>
      <c r="D47" s="19">
        <v>1.1000000000000001</v>
      </c>
      <c r="E47" s="127">
        <v>5.6</v>
      </c>
      <c r="F47" s="133">
        <v>10</v>
      </c>
    </row>
    <row r="48" spans="1:6" ht="16.5" customHeight="1" x14ac:dyDescent="0.3">
      <c r="A48" s="17">
        <v>4</v>
      </c>
      <c r="B48" s="18">
        <v>52533369</v>
      </c>
      <c r="C48" s="18">
        <v>7073.9</v>
      </c>
      <c r="D48" s="19">
        <v>1.1000000000000001</v>
      </c>
      <c r="E48" s="127">
        <v>5.6</v>
      </c>
      <c r="F48" s="133">
        <v>10</v>
      </c>
    </row>
    <row r="49" spans="1:7" ht="16.5" customHeight="1" x14ac:dyDescent="0.3">
      <c r="A49" s="17">
        <v>5</v>
      </c>
      <c r="B49" s="18">
        <v>53691144</v>
      </c>
      <c r="C49" s="18">
        <v>7043.4</v>
      </c>
      <c r="D49" s="19" t="s">
        <v>115</v>
      </c>
      <c r="E49" s="127">
        <v>5.6</v>
      </c>
      <c r="F49" s="133">
        <v>10</v>
      </c>
    </row>
    <row r="50" spans="1:7" ht="16.5" customHeight="1" x14ac:dyDescent="0.3">
      <c r="A50" s="17">
        <v>6</v>
      </c>
      <c r="B50" s="21">
        <v>53337570</v>
      </c>
      <c r="C50" s="21">
        <v>7063</v>
      </c>
      <c r="D50" s="22">
        <v>1.1000000000000001</v>
      </c>
      <c r="E50" s="128">
        <v>5.6</v>
      </c>
      <c r="F50" s="133">
        <v>10</v>
      </c>
    </row>
    <row r="51" spans="1:7" ht="16.5" customHeight="1" x14ac:dyDescent="0.3">
      <c r="A51" s="23" t="s">
        <v>18</v>
      </c>
      <c r="B51" s="24">
        <f>AVERAGE(B45:B50)</f>
        <v>53260977.5</v>
      </c>
      <c r="C51" s="25">
        <f>AVERAGE(C45:C50)</f>
        <v>7054.9833333333336</v>
      </c>
      <c r="D51" s="26">
        <f>AVERAGE(D45:D50)</f>
        <v>1.1000000000000001</v>
      </c>
      <c r="E51" s="129">
        <f>AVERAGE(E45:E50)</f>
        <v>5.6000000000000005</v>
      </c>
      <c r="F51" s="134">
        <v>10</v>
      </c>
    </row>
    <row r="52" spans="1:7" ht="16.5" customHeight="1" x14ac:dyDescent="0.3">
      <c r="A52" s="27" t="s">
        <v>19</v>
      </c>
      <c r="B52" s="28">
        <f>(STDEV(B45:B50)/B51)</f>
        <v>1.0127785005567136E-2</v>
      </c>
      <c r="C52" s="29"/>
      <c r="D52" s="29"/>
      <c r="E52" s="130"/>
      <c r="F52" s="131"/>
    </row>
    <row r="53" spans="1:7" s="11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72"/>
      <c r="F53" s="132"/>
    </row>
    <row r="54" spans="1:7" s="115" customFormat="1" ht="15.75" customHeight="1" x14ac:dyDescent="0.25">
      <c r="A54" s="71"/>
      <c r="B54" s="71"/>
      <c r="C54" s="71"/>
      <c r="D54" s="71"/>
      <c r="E54" s="71"/>
    </row>
    <row r="55" spans="1:7" s="11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135" t="s">
        <v>118</v>
      </c>
      <c r="D58" s="42"/>
      <c r="F58" s="43"/>
      <c r="G58" s="43"/>
    </row>
    <row r="59" spans="1:7" ht="15" customHeight="1" x14ac:dyDescent="0.3">
      <c r="B59" s="138" t="s">
        <v>26</v>
      </c>
      <c r="C59" s="13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lam sst</vt:lpstr>
      <vt:lpstr>Uniformity</vt:lpstr>
      <vt:lpstr>Lamivudine</vt:lpstr>
      <vt:lpstr>Zidovudine</vt:lpstr>
      <vt:lpstr>zido sst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2017-03-18T11:06:14Z</cp:lastPrinted>
  <dcterms:created xsi:type="dcterms:W3CDTF">2005-07-05T10:19:27Z</dcterms:created>
  <dcterms:modified xsi:type="dcterms:W3CDTF">2017-03-18T11:12:25Z</dcterms:modified>
</cp:coreProperties>
</file>