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3"/>
  </bookViews>
  <sheets>
    <sheet name="ATAZANAVIR SST" sheetId="9" r:id="rId1"/>
    <sheet name="RITONAVIR SST" sheetId="10" r:id="rId2"/>
    <sheet name="Atazanavir" sheetId="6" r:id="rId3"/>
    <sheet name="Ritonavir" sheetId="7" r:id="rId4"/>
    <sheet name="Uniformity" sheetId="2" r:id="rId5"/>
  </sheets>
  <definedNames>
    <definedName name="_xlnm.Print_Area" localSheetId="2">Atazanavir!$A$1:$H$178</definedName>
    <definedName name="_xlnm.Print_Area" localSheetId="3">Ritonavir!$A$1:$H$178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B53" i="9"/>
  <c r="E51" i="9"/>
  <c r="D51" i="9"/>
  <c r="C51" i="9"/>
  <c r="B51" i="9"/>
  <c r="B52" i="9" s="1"/>
  <c r="B42" i="9"/>
  <c r="B32" i="9"/>
  <c r="E30" i="9"/>
  <c r="D30" i="9"/>
  <c r="C30" i="9"/>
  <c r="B30" i="9"/>
  <c r="B31" i="9" s="1"/>
  <c r="B21" i="9"/>
  <c r="C173" i="7" l="1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F100" i="7" s="1"/>
  <c r="B84" i="7"/>
  <c r="B83" i="7"/>
  <c r="B82" i="7"/>
  <c r="B81" i="7"/>
  <c r="B80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D44" i="7" s="1"/>
  <c r="D45" i="7" s="1"/>
  <c r="D46" i="7" s="1"/>
  <c r="B30" i="7"/>
  <c r="C173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C156" i="6"/>
  <c r="B152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C139" i="6"/>
  <c r="B135" i="6"/>
  <c r="C122" i="6"/>
  <c r="B118" i="6"/>
  <c r="D102" i="6"/>
  <c r="B100" i="6"/>
  <c r="D103" i="6" s="1"/>
  <c r="F97" i="6"/>
  <c r="D97" i="6"/>
  <c r="G96" i="6"/>
  <c r="E96" i="6"/>
  <c r="B89" i="6"/>
  <c r="F99" i="6" s="1"/>
  <c r="F100" i="6" s="1"/>
  <c r="B84" i="6"/>
  <c r="B83" i="6"/>
  <c r="B82" i="6"/>
  <c r="B81" i="6"/>
  <c r="B80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F46" i="6" s="1"/>
  <c r="B30" i="6"/>
  <c r="C46" i="2"/>
  <c r="D49" i="2" s="1"/>
  <c r="C45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3" i="7" l="1"/>
  <c r="D104" i="7" s="1"/>
  <c r="F101" i="7"/>
  <c r="B69" i="6"/>
  <c r="F101" i="6"/>
  <c r="F170" i="6"/>
  <c r="F151" i="6"/>
  <c r="F152" i="6" s="1"/>
  <c r="B69" i="7"/>
  <c r="D49" i="7"/>
  <c r="E40" i="7"/>
  <c r="E38" i="7"/>
  <c r="E39" i="7"/>
  <c r="G38" i="7"/>
  <c r="D104" i="6"/>
  <c r="G95" i="6"/>
  <c r="G93" i="6"/>
  <c r="E93" i="6"/>
  <c r="G94" i="6"/>
  <c r="G40" i="6"/>
  <c r="G38" i="6"/>
  <c r="D49" i="6"/>
  <c r="G39" i="6"/>
  <c r="F168" i="6"/>
  <c r="F44" i="7"/>
  <c r="F45" i="7" s="1"/>
  <c r="F46" i="7" s="1"/>
  <c r="D44" i="6"/>
  <c r="D45" i="6" s="1"/>
  <c r="D46" i="6" s="1"/>
  <c r="D99" i="6"/>
  <c r="D100" i="6" s="1"/>
  <c r="D101" i="6" s="1"/>
  <c r="F153" i="6"/>
  <c r="D99" i="7"/>
  <c r="D100" i="7" s="1"/>
  <c r="D101" i="7" s="1"/>
  <c r="C50" i="2"/>
  <c r="D42" i="2"/>
  <c r="B49" i="2"/>
  <c r="D50" i="2"/>
  <c r="D43" i="2"/>
  <c r="C49" i="2"/>
  <c r="D24" i="2"/>
  <c r="D28" i="2"/>
  <c r="D32" i="2"/>
  <c r="D36" i="2"/>
  <c r="D40" i="2"/>
  <c r="G94" i="7" l="1"/>
  <c r="G97" i="7" s="1"/>
  <c r="G93" i="7"/>
  <c r="G95" i="7"/>
  <c r="E93" i="7"/>
  <c r="E94" i="7"/>
  <c r="G97" i="6"/>
  <c r="G156" i="6"/>
  <c r="E42" i="7"/>
  <c r="E40" i="6"/>
  <c r="E39" i="6"/>
  <c r="E95" i="7"/>
  <c r="G40" i="7"/>
  <c r="E38" i="6"/>
  <c r="F169" i="6"/>
  <c r="G173" i="6"/>
  <c r="G42" i="6"/>
  <c r="E95" i="6"/>
  <c r="E94" i="6"/>
  <c r="G39" i="7"/>
  <c r="D52" i="7" s="1"/>
  <c r="D105" i="7" l="1"/>
  <c r="E148" i="7" s="1"/>
  <c r="F148" i="7" s="1"/>
  <c r="E97" i="7"/>
  <c r="D107" i="7"/>
  <c r="E97" i="6"/>
  <c r="D107" i="6"/>
  <c r="D105" i="6"/>
  <c r="G42" i="7"/>
  <c r="D50" i="6"/>
  <c r="E42" i="6"/>
  <c r="D52" i="6"/>
  <c r="D106" i="7"/>
  <c r="D50" i="7"/>
  <c r="E131" i="7" l="1"/>
  <c r="F131" i="7" s="1"/>
  <c r="E113" i="7"/>
  <c r="F113" i="7" s="1"/>
  <c r="E161" i="7"/>
  <c r="F161" i="7" s="1"/>
  <c r="E112" i="7"/>
  <c r="F112" i="7" s="1"/>
  <c r="E132" i="7"/>
  <c r="F132" i="7" s="1"/>
  <c r="E162" i="7"/>
  <c r="F162" i="7" s="1"/>
  <c r="E115" i="7"/>
  <c r="F115" i="7" s="1"/>
  <c r="E145" i="7"/>
  <c r="F145" i="7" s="1"/>
  <c r="E163" i="7"/>
  <c r="F163" i="7" s="1"/>
  <c r="E114" i="7"/>
  <c r="F114" i="7" s="1"/>
  <c r="E144" i="7"/>
  <c r="F144" i="7" s="1"/>
  <c r="E164" i="7"/>
  <c r="F164" i="7" s="1"/>
  <c r="E127" i="7"/>
  <c r="F127" i="7" s="1"/>
  <c r="E165" i="7"/>
  <c r="F165" i="7" s="1"/>
  <c r="E128" i="7"/>
  <c r="F128" i="7" s="1"/>
  <c r="E146" i="7"/>
  <c r="F146" i="7" s="1"/>
  <c r="E166" i="7"/>
  <c r="F166" i="7" s="1"/>
  <c r="E147" i="7"/>
  <c r="F147" i="7" s="1"/>
  <c r="E111" i="7"/>
  <c r="F111" i="7" s="1"/>
  <c r="E129" i="7"/>
  <c r="F129" i="7" s="1"/>
  <c r="E149" i="7"/>
  <c r="F149" i="7" s="1"/>
  <c r="E110" i="7"/>
  <c r="F110" i="7" s="1"/>
  <c r="E130" i="7"/>
  <c r="F130" i="7" s="1"/>
  <c r="G70" i="7"/>
  <c r="H70" i="7" s="1"/>
  <c r="G62" i="7"/>
  <c r="H62" i="7" s="1"/>
  <c r="G60" i="7"/>
  <c r="H60" i="7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E132" i="6"/>
  <c r="F132" i="6" s="1"/>
  <c r="E130" i="6"/>
  <c r="F130" i="6" s="1"/>
  <c r="E128" i="6"/>
  <c r="F128" i="6" s="1"/>
  <c r="E114" i="6"/>
  <c r="F114" i="6" s="1"/>
  <c r="E112" i="6"/>
  <c r="F112" i="6" s="1"/>
  <c r="E110" i="6"/>
  <c r="F110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F134" i="7" l="1"/>
  <c r="G139" i="7" s="1"/>
  <c r="F119" i="7"/>
  <c r="F168" i="7"/>
  <c r="F169" i="7" s="1"/>
  <c r="F151" i="7"/>
  <c r="F152" i="7" s="1"/>
  <c r="F136" i="7"/>
  <c r="F117" i="7"/>
  <c r="G122" i="7" s="1"/>
  <c r="F153" i="7"/>
  <c r="F170" i="7"/>
  <c r="H72" i="6"/>
  <c r="H74" i="6"/>
  <c r="H72" i="7"/>
  <c r="H74" i="7"/>
  <c r="F136" i="6"/>
  <c r="F134" i="6"/>
  <c r="F117" i="6"/>
  <c r="F119" i="6"/>
  <c r="F135" i="7" l="1"/>
  <c r="G173" i="7"/>
  <c r="F118" i="7"/>
  <c r="G156" i="7"/>
  <c r="G76" i="7"/>
  <c r="H73" i="7"/>
  <c r="H73" i="6"/>
  <c r="G76" i="6"/>
  <c r="F135" i="6"/>
  <c r="G139" i="6"/>
  <c r="G122" i="6"/>
  <c r="F118" i="6"/>
</calcChain>
</file>

<file path=xl/sharedStrings.xml><?xml version="1.0" encoding="utf-8"?>
<sst xmlns="http://schemas.openxmlformats.org/spreadsheetml/2006/main" count="577" uniqueCount="128">
  <si>
    <t>HPLC System Suitability Report</t>
  </si>
  <si>
    <t>Analysis Data</t>
  </si>
  <si>
    <t>Assay</t>
  </si>
  <si>
    <t>Sample(s)</t>
  </si>
  <si>
    <t>Reference Substance:</t>
  </si>
  <si>
    <t>ATAZANAVIR (AS SULFATE)/RITONAVIR TABLETS</t>
  </si>
  <si>
    <t>% age Purity:</t>
  </si>
  <si>
    <t>NDQB201701316</t>
  </si>
  <si>
    <t>Weight (mg):</t>
  </si>
  <si>
    <t xml:space="preserve">ATAZANAVIR SULFATE 300 mg RITONAVIR  100 mg  </t>
  </si>
  <si>
    <t>Standard Conc (mg/mL):</t>
  </si>
  <si>
    <t>Each film coated tablet contains:Atazanavir (as sulfate) equivalent to Atazanavir 300 mg Ritonavir USP 100 mg.</t>
  </si>
  <si>
    <t>2017-01-11 08:47:00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</si>
  <si>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</si>
  <si>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</si>
  <si>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</si>
  <si>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</si>
  <si>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</si>
  <si>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</si>
  <si>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</si>
  <si>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</si>
  <si>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</si>
  <si>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</si>
  <si>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</si>
  <si>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</si>
  <si>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</si>
  <si>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</si>
  <si>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</si>
  <si>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</si>
  <si>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</si>
  <si>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</si>
  <si>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</si>
  <si>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</si>
  <si>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</si>
  <si>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</si>
  <si>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</si>
  <si>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</si>
  <si>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</si>
  <si>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</si>
  <si>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</si>
  <si>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</si>
  <si>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</si>
  <si>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</si>
  <si>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</si>
  <si>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</si>
  <si>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</si>
  <si>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</si>
  <si>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</si>
  <si>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</si>
  <si>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</si>
  <si>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</si>
  <si>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</si>
  <si>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</si>
  <si>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</si>
  <si>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</si>
  <si>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</si>
  <si>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</si>
  <si>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</si>
  <si>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</si>
  <si>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</si>
  <si>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</si>
  <si>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</si>
  <si>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</si>
  <si>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</si>
  <si>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</si>
  <si>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</si>
  <si>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</si>
  <si>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</si>
  <si>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</si>
  <si>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</si>
  <si>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</si>
  <si>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</si>
  <si>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</si>
  <si>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</si>
  <si>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</si>
  <si>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</si>
  <si>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</si>
  <si>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</si>
  <si>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</si>
  <si>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</si>
  <si>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</si>
  <si>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</si>
  <si>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</si>
  <si>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</si>
  <si>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</si>
  <si>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</si>
  <si>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</si>
  <si>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</si>
  <si>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</si>
  <si>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</si>
  <si>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</si>
  <si>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</si>
  <si>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</si>
  <si>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</si>
  <si>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</si>
  <si>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</si>
  <si>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</si>
  <si>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</si>
  <si>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</si>
  <si>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</si>
  <si>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</si>
  <si>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</si>
  <si>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</si>
  <si>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</si>
  <si>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</si>
  <si>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</si>
  <si>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</si>
  <si>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</si>
  <si>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</si>
  <si>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</si>
  <si>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</si>
  <si>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</si>
  <si>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</si>
  <si>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</si>
  <si>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</si>
  <si>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</si>
  <si>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</si>
  <si>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 SULFATE /RITONAVIR TABLETS</t>
  </si>
  <si>
    <t>ATAZANAVIR</t>
  </si>
  <si>
    <t>2016-12-15 12:10:36</t>
  </si>
  <si>
    <t>SARAH KARIUKI</t>
  </si>
  <si>
    <t>NDQD201612308</t>
  </si>
  <si>
    <t>ATAZANAVIR, RITONAVIR</t>
  </si>
  <si>
    <t xml:space="preserve">EACH TABLETS CONTAINS ATAZANAVIR AND RITONAVIR TALETS 300/100 </t>
  </si>
  <si>
    <t>Atazanavi Sulfate</t>
  </si>
  <si>
    <t>Ritonavir</t>
  </si>
  <si>
    <t>R14-3</t>
  </si>
  <si>
    <t>NDQD201701316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</si>
</sst>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4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left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21" fillId="3" borderId="0" xfId="1" applyFont="1" applyFill="1" applyAlignment="1" applyProtection="1">
      <alignment horizontal="left"/>
      <protection locked="0"/>
    </xf>
    <xf numFmtId="0" fontId="11" fillId="3" borderId="0" xfId="1" applyFont="1" applyFill="1"/>
    <xf numFmtId="0" fontId="11" fillId="2" borderId="0" xfId="1" applyFont="1" applyFill="1" applyAlignment="1">
      <alignment horizontal="right"/>
    </xf>
    <xf numFmtId="0" fontId="21" fillId="3" borderId="0" xfId="1" applyFont="1" applyFill="1" applyAlignment="1" applyProtection="1">
      <alignment horizontal="center"/>
      <protection locked="0"/>
    </xf>
    <xf numFmtId="0" fontId="13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21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6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21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right"/>
    </xf>
    <xf numFmtId="0" fontId="21" fillId="3" borderId="23" xfId="1" applyFont="1" applyFill="1" applyBorder="1" applyAlignment="1" applyProtection="1">
      <alignment horizontal="center"/>
      <protection locked="0"/>
    </xf>
    <xf numFmtId="0" fontId="12" fillId="2" borderId="24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21" fillId="3" borderId="55" xfId="1" applyFont="1" applyFill="1" applyBorder="1" applyAlignment="1" applyProtection="1">
      <alignment horizontal="center"/>
      <protection locked="0"/>
    </xf>
    <xf numFmtId="170" fontId="11" fillId="2" borderId="38" xfId="1" applyNumberFormat="1" applyFont="1" applyFill="1" applyBorder="1" applyAlignment="1">
      <alignment horizontal="center"/>
    </xf>
    <xf numFmtId="170" fontId="11" fillId="2" borderId="26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21" fillId="3" borderId="22" xfId="1" applyFont="1" applyFill="1" applyBorder="1" applyAlignment="1" applyProtection="1">
      <alignment horizontal="center"/>
      <protection locked="0"/>
    </xf>
    <xf numFmtId="170" fontId="11" fillId="2" borderId="39" xfId="1" applyNumberFormat="1" applyFont="1" applyFill="1" applyBorder="1" applyAlignment="1">
      <alignment horizontal="center"/>
    </xf>
    <xf numFmtId="170" fontId="11" fillId="2" borderId="48" xfId="1" applyNumberFormat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21" fillId="3" borderId="29" xfId="1" applyFont="1" applyFill="1" applyBorder="1" applyAlignment="1" applyProtection="1">
      <alignment horizontal="center"/>
      <protection locked="0"/>
    </xf>
    <xf numFmtId="170" fontId="11" fillId="2" borderId="40" xfId="1" applyNumberFormat="1" applyFont="1" applyFill="1" applyBorder="1" applyAlignment="1">
      <alignment horizontal="center"/>
    </xf>
    <xf numFmtId="170" fontId="11" fillId="2" borderId="49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" fontId="12" fillId="6" borderId="51" xfId="1" applyNumberFormat="1" applyFont="1" applyFill="1" applyBorder="1" applyAlignment="1">
      <alignment horizontal="center"/>
    </xf>
    <xf numFmtId="170" fontId="12" fillId="6" borderId="34" xfId="1" applyNumberFormat="1" applyFont="1" applyFill="1" applyBorder="1" applyAlignment="1">
      <alignment horizontal="center"/>
    </xf>
    <xf numFmtId="1" fontId="12" fillId="6" borderId="30" xfId="1" applyNumberFormat="1" applyFont="1" applyFill="1" applyBorder="1" applyAlignment="1">
      <alignment horizontal="center"/>
    </xf>
    <xf numFmtId="170" fontId="12" fillId="6" borderId="31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21" fillId="3" borderId="56" xfId="1" applyFont="1" applyFill="1" applyBorder="1" applyAlignment="1" applyProtection="1">
      <alignment horizontal="center"/>
      <protection locked="0"/>
    </xf>
    <xf numFmtId="0" fontId="21" fillId="3" borderId="16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32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32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21" fillId="3" borderId="41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51" xfId="1" applyFont="1" applyFill="1" applyBorder="1" applyAlignment="1">
      <alignment horizontal="right"/>
    </xf>
    <xf numFmtId="2" fontId="11" fillId="7" borderId="26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right"/>
    </xf>
    <xf numFmtId="10" fontId="11" fillId="6" borderId="32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21" fillId="3" borderId="21" xfId="1" applyFont="1" applyFill="1" applyBorder="1" applyAlignment="1" applyProtection="1">
      <alignment horizontal="center"/>
      <protection locked="0"/>
    </xf>
    <xf numFmtId="2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2" fontId="11" fillId="2" borderId="22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21" fillId="3" borderId="42" xfId="1" applyFont="1" applyFill="1" applyBorder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10" fontId="11" fillId="2" borderId="23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10" fontId="11" fillId="2" borderId="50" xfId="1" applyNumberFormat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2" borderId="50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right"/>
    </xf>
    <xf numFmtId="10" fontId="21" fillId="7" borderId="28" xfId="1" applyNumberFormat="1" applyFont="1" applyFill="1" applyBorder="1" applyAlignment="1">
      <alignment horizontal="center"/>
    </xf>
    <xf numFmtId="10" fontId="21" fillId="6" borderId="57" xfId="1" applyNumberFormat="1" applyFont="1" applyFill="1" applyBorder="1" applyAlignment="1">
      <alignment horizontal="center"/>
    </xf>
    <xf numFmtId="0" fontId="21" fillId="7" borderId="58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22" fillId="3" borderId="0" xfId="1" applyFont="1" applyFill="1" applyAlignment="1" applyProtection="1">
      <alignment horizontal="center"/>
      <protection locked="0"/>
    </xf>
    <xf numFmtId="0" fontId="12" fillId="2" borderId="35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45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21" fillId="3" borderId="29" xfId="1" applyNumberFormat="1" applyFont="1" applyFill="1" applyBorder="1" applyAlignment="1" applyProtection="1">
      <alignment horizontal="center"/>
      <protection locked="0"/>
    </xf>
    <xf numFmtId="1" fontId="12" fillId="6" borderId="53" xfId="1" applyNumberFormat="1" applyFont="1" applyFill="1" applyBorder="1" applyAlignment="1">
      <alignment horizontal="center"/>
    </xf>
    <xf numFmtId="1" fontId="12" fillId="6" borderId="46" xfId="1" applyNumberFormat="1" applyFont="1" applyFill="1" applyBorder="1" applyAlignment="1">
      <alignment horizontal="center"/>
    </xf>
    <xf numFmtId="1" fontId="12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32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36" xfId="1" applyFont="1" applyFill="1" applyBorder="1" applyAlignment="1">
      <alignment horizontal="center"/>
    </xf>
    <xf numFmtId="0" fontId="12" fillId="2" borderId="37" xfId="1" applyFont="1" applyFill="1" applyBorder="1"/>
    <xf numFmtId="0" fontId="12" fillId="2" borderId="24" xfId="1" applyFont="1" applyFill="1" applyBorder="1" applyAlignment="1">
      <alignment horizontal="center" wrapText="1"/>
    </xf>
    <xf numFmtId="0" fontId="11" fillId="2" borderId="22" xfId="1" applyFont="1" applyFill="1" applyBorder="1" applyAlignment="1">
      <alignment horizontal="center"/>
    </xf>
    <xf numFmtId="1" fontId="21" fillId="3" borderId="39" xfId="1" applyNumberFormat="1" applyFont="1" applyFill="1" applyBorder="1" applyAlignment="1" applyProtection="1">
      <alignment horizontal="center"/>
      <protection locked="0"/>
    </xf>
    <xf numFmtId="2" fontId="11" fillId="2" borderId="38" xfId="1" applyNumberFormat="1" applyFont="1" applyFill="1" applyBorder="1" applyAlignment="1">
      <alignment horizontal="center"/>
    </xf>
    <xf numFmtId="10" fontId="11" fillId="2" borderId="26" xfId="1" applyNumberFormat="1" applyFont="1" applyFill="1" applyBorder="1" applyAlignment="1">
      <alignment horizontal="center"/>
    </xf>
    <xf numFmtId="2" fontId="11" fillId="2" borderId="39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1" fontId="21" fillId="3" borderId="40" xfId="1" applyNumberFormat="1" applyFont="1" applyFill="1" applyBorder="1" applyAlignment="1" applyProtection="1">
      <alignment horizontal="center"/>
      <protection locked="0"/>
    </xf>
    <xf numFmtId="2" fontId="11" fillId="2" borderId="40" xfId="1" applyNumberFormat="1" applyFont="1" applyFill="1" applyBorder="1" applyAlignment="1">
      <alignment horizontal="center"/>
    </xf>
    <xf numFmtId="10" fontId="11" fillId="2" borderId="49" xfId="1" applyNumberFormat="1" applyFont="1" applyFill="1" applyBorder="1" applyAlignment="1">
      <alignment horizontal="center"/>
    </xf>
    <xf numFmtId="2" fontId="11" fillId="2" borderId="23" xfId="1" applyNumberFormat="1" applyFont="1" applyFill="1" applyBorder="1" applyAlignment="1">
      <alignment horizontal="center"/>
    </xf>
    <xf numFmtId="170" fontId="12" fillId="2" borderId="0" xfId="1" applyNumberFormat="1" applyFont="1" applyFill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10" fontId="12" fillId="7" borderId="41" xfId="1" applyNumberFormat="1" applyFont="1" applyFill="1" applyBorder="1" applyAlignment="1">
      <alignment horizontal="center"/>
    </xf>
    <xf numFmtId="0" fontId="11" fillId="2" borderId="22" xfId="1" applyFont="1" applyFill="1" applyBorder="1"/>
    <xf numFmtId="0" fontId="11" fillId="2" borderId="6" xfId="1" applyFont="1" applyFill="1" applyBorder="1"/>
    <xf numFmtId="10" fontId="12" fillId="6" borderId="41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1" fillId="2" borderId="43" xfId="1" applyFont="1" applyFill="1" applyBorder="1" applyAlignment="1">
      <alignment horizontal="center"/>
    </xf>
    <xf numFmtId="0" fontId="11" fillId="2" borderId="44" xfId="1" applyFont="1" applyFill="1" applyBorder="1" applyAlignment="1">
      <alignment horizontal="right"/>
    </xf>
    <xf numFmtId="2" fontId="11" fillId="2" borderId="4" xfId="1" applyNumberFormat="1" applyFont="1" applyFill="1" applyBorder="1" applyAlignment="1">
      <alignment horizontal="center"/>
    </xf>
    <xf numFmtId="10" fontId="11" fillId="2" borderId="27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23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0" fontId="21" fillId="7" borderId="41" xfId="1" applyNumberFormat="1" applyFont="1" applyFill="1" applyBorder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7" borderId="17" xfId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14" fontId="1" fillId="2" borderId="10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4" xfId="1" applyFont="1" applyFill="1" applyBorder="1" applyAlignment="1">
      <alignment horizontal="left" vertical="center" wrapText="1"/>
    </xf>
    <xf numFmtId="0" fontId="17" fillId="2" borderId="42" xfId="1" applyFont="1" applyFill="1" applyBorder="1" applyAlignment="1">
      <alignment horizontal="left" vertical="center" wrapText="1"/>
    </xf>
    <xf numFmtId="0" fontId="17" fillId="2" borderId="50" xfId="1" applyFont="1" applyFill="1" applyBorder="1" applyAlignment="1">
      <alignment horizontal="left" vertical="center" wrapText="1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35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21" fillId="3" borderId="13" xfId="1" applyNumberFormat="1" applyFont="1" applyFill="1" applyBorder="1" applyAlignment="1" applyProtection="1">
      <alignment horizontal="center" vertical="center"/>
      <protection locked="0"/>
    </xf>
    <xf numFmtId="2" fontId="21" fillId="3" borderId="14" xfId="1" applyNumberFormat="1" applyFont="1" applyFill="1" applyBorder="1" applyAlignment="1" applyProtection="1">
      <alignment horizontal="center" vertical="center"/>
      <protection locked="0"/>
    </xf>
    <xf numFmtId="2" fontId="21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2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42" xfId="1" applyFont="1" applyFill="1" applyBorder="1" applyAlignment="1">
      <alignment horizontal="center" vertical="center" wrapText="1"/>
    </xf>
    <xf numFmtId="0" fontId="17" fillId="2" borderId="50" xfId="1" applyFont="1" applyFill="1" applyBorder="1" applyAlignment="1">
      <alignment horizontal="center" vertical="center" wrapText="1"/>
    </xf>
    <xf numFmtId="0" fontId="12" fillId="2" borderId="47" xfId="1" applyFont="1" applyFill="1" applyBorder="1" applyAlignment="1">
      <alignment horizontal="center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60" sqref="B60"/>
    </sheetView>
  </sheetViews>
  <sheetFormatPr defaultRowHeight="13.5" x14ac:dyDescent="0.25"/>
  <cols>
    <col min="1" max="1" width="27.5703125" style="295" customWidth="1"/>
    <col min="2" max="2" width="20.42578125" style="295" customWidth="1"/>
    <col min="3" max="3" width="31.85546875" style="295" customWidth="1"/>
    <col min="4" max="4" width="25.85546875" style="295" customWidth="1"/>
    <col min="5" max="5" width="25.7109375" style="295" customWidth="1"/>
    <col min="6" max="6" width="23.140625" style="295" customWidth="1"/>
    <col min="7" max="7" width="28.42578125" style="295" customWidth="1"/>
    <col min="8" max="8" width="21.5703125" style="295" customWidth="1"/>
    <col min="9" max="9" width="9.140625" style="295" customWidth="1"/>
    <col min="10" max="16384" width="9.140625" style="332"/>
  </cols>
  <sheetData>
    <row r="14" spans="1:6" ht="15" customHeight="1" x14ac:dyDescent="0.3">
      <c r="A14" s="294"/>
      <c r="C14" s="296"/>
      <c r="F14" s="296"/>
    </row>
    <row r="15" spans="1:6" ht="18.75" customHeight="1" x14ac:dyDescent="0.3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298" t="s">
        <v>1</v>
      </c>
      <c r="B16" s="299" t="s">
        <v>2</v>
      </c>
    </row>
    <row r="17" spans="1:5" ht="16.5" customHeight="1" x14ac:dyDescent="0.3">
      <c r="A17" s="300" t="s">
        <v>3</v>
      </c>
      <c r="B17" s="300" t="s">
        <v>117</v>
      </c>
      <c r="D17" s="301"/>
      <c r="E17" s="302"/>
    </row>
    <row r="18" spans="1:5" ht="16.5" customHeight="1" x14ac:dyDescent="0.3">
      <c r="A18" s="303" t="s">
        <v>4</v>
      </c>
      <c r="B18" s="295" t="s">
        <v>118</v>
      </c>
      <c r="C18" s="302"/>
      <c r="D18" s="302"/>
      <c r="E18" s="302"/>
    </row>
    <row r="19" spans="1:5" ht="16.5" customHeight="1" x14ac:dyDescent="0.3">
      <c r="A19" s="303" t="s">
        <v>6</v>
      </c>
      <c r="B19" s="304">
        <v>99.6</v>
      </c>
      <c r="C19" s="302"/>
      <c r="D19" s="302"/>
      <c r="E19" s="302"/>
    </row>
    <row r="20" spans="1:5" ht="16.5" customHeight="1" x14ac:dyDescent="0.3">
      <c r="A20" s="300" t="s">
        <v>8</v>
      </c>
      <c r="B20" s="304">
        <v>19.16</v>
      </c>
      <c r="C20" s="302"/>
      <c r="D20" s="302"/>
      <c r="E20" s="302"/>
    </row>
    <row r="21" spans="1:5" ht="16.5" customHeight="1" x14ac:dyDescent="0.3">
      <c r="A21" s="300" t="s">
        <v>10</v>
      </c>
      <c r="B21" s="305">
        <f>B20/20*10/50</f>
        <v>0.19159999999999999</v>
      </c>
      <c r="C21" s="302"/>
      <c r="D21" s="302"/>
      <c r="E21" s="302"/>
    </row>
    <row r="22" spans="1:5" ht="15.75" customHeight="1" x14ac:dyDescent="0.25">
      <c r="A22" s="302"/>
      <c r="B22" s="302" t="s">
        <v>119</v>
      </c>
      <c r="C22" s="302"/>
      <c r="D22" s="302"/>
      <c r="E22" s="302"/>
    </row>
    <row r="23" spans="1:5" ht="16.5" customHeight="1" x14ac:dyDescent="0.3">
      <c r="A23" s="306" t="s">
        <v>13</v>
      </c>
      <c r="B23" s="307" t="s">
        <v>14</v>
      </c>
      <c r="C23" s="306" t="s">
        <v>15</v>
      </c>
      <c r="D23" s="306" t="s">
        <v>16</v>
      </c>
      <c r="E23" s="306" t="s">
        <v>17</v>
      </c>
    </row>
    <row r="24" spans="1:5" ht="16.5" customHeight="1" x14ac:dyDescent="0.3">
      <c r="A24" s="308">
        <v>1</v>
      </c>
      <c r="B24" s="309">
        <v>16510627</v>
      </c>
      <c r="C24" s="309">
        <v>8304.9</v>
      </c>
      <c r="D24" s="310">
        <v>1</v>
      </c>
      <c r="E24" s="311">
        <v>9.1</v>
      </c>
    </row>
    <row r="25" spans="1:5" ht="16.5" customHeight="1" x14ac:dyDescent="0.3">
      <c r="A25" s="308">
        <v>2</v>
      </c>
      <c r="B25" s="309">
        <v>16483998</v>
      </c>
      <c r="C25" s="309">
        <v>8443.2000000000007</v>
      </c>
      <c r="D25" s="310">
        <v>1</v>
      </c>
      <c r="E25" s="310">
        <v>9.1</v>
      </c>
    </row>
    <row r="26" spans="1:5" ht="16.5" customHeight="1" x14ac:dyDescent="0.3">
      <c r="A26" s="308">
        <v>3</v>
      </c>
      <c r="B26" s="309">
        <v>16478722</v>
      </c>
      <c r="C26" s="309">
        <v>8427.5</v>
      </c>
      <c r="D26" s="310">
        <v>1</v>
      </c>
      <c r="E26" s="310">
        <v>9.1</v>
      </c>
    </row>
    <row r="27" spans="1:5" ht="16.5" customHeight="1" x14ac:dyDescent="0.3">
      <c r="A27" s="308">
        <v>4</v>
      </c>
      <c r="B27" s="309">
        <v>16572610</v>
      </c>
      <c r="C27" s="309">
        <v>8457.2999999999993</v>
      </c>
      <c r="D27" s="310">
        <v>1</v>
      </c>
      <c r="E27" s="310">
        <v>9.1</v>
      </c>
    </row>
    <row r="28" spans="1:5" ht="16.5" customHeight="1" x14ac:dyDescent="0.3">
      <c r="A28" s="308">
        <v>5</v>
      </c>
      <c r="B28" s="309">
        <v>16557216</v>
      </c>
      <c r="C28" s="309">
        <v>8449.7000000000007</v>
      </c>
      <c r="D28" s="310">
        <v>1</v>
      </c>
      <c r="E28" s="310">
        <v>9.1</v>
      </c>
    </row>
    <row r="29" spans="1:5" ht="16.5" customHeight="1" x14ac:dyDescent="0.3">
      <c r="A29" s="308">
        <v>6</v>
      </c>
      <c r="B29" s="312">
        <v>16512489</v>
      </c>
      <c r="C29" s="312">
        <v>8443.2999999999993</v>
      </c>
      <c r="D29" s="313">
        <v>1</v>
      </c>
      <c r="E29" s="313">
        <v>9.1</v>
      </c>
    </row>
    <row r="30" spans="1:5" ht="16.5" customHeight="1" x14ac:dyDescent="0.3">
      <c r="A30" s="314" t="s">
        <v>18</v>
      </c>
      <c r="B30" s="315">
        <f>AVERAGE(B24:B29)</f>
        <v>16519277</v>
      </c>
      <c r="C30" s="316">
        <f>AVERAGE(C24:C29)</f>
        <v>8420.9833333333318</v>
      </c>
      <c r="D30" s="317">
        <f>AVERAGE(D24:D29)</f>
        <v>1</v>
      </c>
      <c r="E30" s="317">
        <f>AVERAGE(E24:E29)</f>
        <v>9.1</v>
      </c>
    </row>
    <row r="31" spans="1:5" ht="16.5" customHeight="1" x14ac:dyDescent="0.3">
      <c r="A31" s="318" t="s">
        <v>19</v>
      </c>
      <c r="B31" s="319">
        <f>(STDEV(B24:B29)/B30)</f>
        <v>2.3120999332154448E-3</v>
      </c>
      <c r="C31" s="320"/>
      <c r="D31" s="320"/>
      <c r="E31" s="321"/>
    </row>
    <row r="32" spans="1:5" s="295" customFormat="1" ht="16.5" customHeight="1" x14ac:dyDescent="0.3">
      <c r="A32" s="322" t="s">
        <v>20</v>
      </c>
      <c r="B32" s="323">
        <f>COUNT(B24:B29)</f>
        <v>6</v>
      </c>
      <c r="C32" s="324"/>
      <c r="D32" s="325"/>
      <c r="E32" s="326"/>
    </row>
    <row r="33" spans="1:5" s="295" customFormat="1" ht="15.75" customHeight="1" x14ac:dyDescent="0.25">
      <c r="A33" s="302"/>
      <c r="B33" s="302"/>
      <c r="C33" s="302"/>
      <c r="D33" s="302"/>
      <c r="E33" s="302"/>
    </row>
    <row r="34" spans="1:5" s="295" customFormat="1" ht="16.5" customHeight="1" x14ac:dyDescent="0.3">
      <c r="A34" s="303" t="s">
        <v>21</v>
      </c>
      <c r="B34" s="327" t="s">
        <v>22</v>
      </c>
      <c r="C34" s="328"/>
      <c r="D34" s="328"/>
      <c r="E34" s="328"/>
    </row>
    <row r="35" spans="1:5" ht="16.5" customHeight="1" x14ac:dyDescent="0.3">
      <c r="A35" s="303"/>
      <c r="B35" s="327" t="s">
        <v>23</v>
      </c>
      <c r="C35" s="328"/>
      <c r="D35" s="328"/>
      <c r="E35" s="328"/>
    </row>
    <row r="36" spans="1:5" ht="16.5" customHeight="1" x14ac:dyDescent="0.3">
      <c r="A36" s="303"/>
      <c r="B36" s="327" t="s">
        <v>24</v>
      </c>
      <c r="C36" s="328"/>
      <c r="D36" s="328"/>
      <c r="E36" s="328"/>
    </row>
    <row r="37" spans="1:5" ht="15.75" customHeight="1" x14ac:dyDescent="0.25">
      <c r="A37" s="302"/>
      <c r="B37" s="302"/>
      <c r="C37" s="302"/>
      <c r="D37" s="302"/>
      <c r="E37" s="302"/>
    </row>
    <row r="38" spans="1:5" ht="16.5" customHeight="1" x14ac:dyDescent="0.3">
      <c r="A38" s="298" t="s">
        <v>1</v>
      </c>
      <c r="B38" s="299" t="s">
        <v>25</v>
      </c>
    </row>
    <row r="39" spans="1:5" ht="16.5" customHeight="1" x14ac:dyDescent="0.3">
      <c r="A39" s="303" t="s">
        <v>4</v>
      </c>
      <c r="B39" s="300" t="s">
        <v>118</v>
      </c>
      <c r="C39" s="302"/>
      <c r="D39" s="302"/>
      <c r="E39" s="302"/>
    </row>
    <row r="40" spans="1:5" ht="16.5" customHeight="1" x14ac:dyDescent="0.3">
      <c r="A40" s="303" t="s">
        <v>6</v>
      </c>
      <c r="B40" s="304">
        <v>99.6</v>
      </c>
      <c r="C40" s="302"/>
      <c r="D40" s="302"/>
      <c r="E40" s="302"/>
    </row>
    <row r="41" spans="1:5" ht="16.5" customHeight="1" x14ac:dyDescent="0.3">
      <c r="A41" s="300" t="s">
        <v>8</v>
      </c>
      <c r="B41" s="304">
        <v>28.66</v>
      </c>
      <c r="C41" s="302"/>
      <c r="D41" s="302"/>
      <c r="E41" s="302"/>
    </row>
    <row r="42" spans="1:5" ht="16.5" customHeight="1" x14ac:dyDescent="0.3">
      <c r="A42" s="300" t="s">
        <v>10</v>
      </c>
      <c r="B42" s="305">
        <f>B41/100</f>
        <v>0.28660000000000002</v>
      </c>
      <c r="C42" s="302"/>
      <c r="D42" s="302"/>
      <c r="E42" s="302"/>
    </row>
    <row r="43" spans="1:5" ht="15.75" customHeight="1" x14ac:dyDescent="0.25">
      <c r="A43" s="302"/>
      <c r="B43" s="302"/>
      <c r="C43" s="302"/>
      <c r="D43" s="302"/>
      <c r="E43" s="302"/>
    </row>
    <row r="44" spans="1:5" ht="16.5" customHeight="1" x14ac:dyDescent="0.3">
      <c r="A44" s="306" t="s">
        <v>13</v>
      </c>
      <c r="B44" s="307" t="s">
        <v>14</v>
      </c>
      <c r="C44" s="306" t="s">
        <v>15</v>
      </c>
      <c r="D44" s="306" t="s">
        <v>16</v>
      </c>
      <c r="E44" s="306" t="s">
        <v>17</v>
      </c>
    </row>
    <row r="45" spans="1:5" ht="16.5" customHeight="1" x14ac:dyDescent="0.3">
      <c r="A45" s="308">
        <v>1</v>
      </c>
      <c r="B45" s="309">
        <v>50749607</v>
      </c>
      <c r="C45" s="309">
        <v>9435.9</v>
      </c>
      <c r="D45" s="310">
        <v>1</v>
      </c>
      <c r="E45" s="311">
        <v>9.6999999999999993</v>
      </c>
    </row>
    <row r="46" spans="1:5" ht="16.5" customHeight="1" x14ac:dyDescent="0.3">
      <c r="A46" s="308">
        <v>2</v>
      </c>
      <c r="B46" s="309">
        <v>50802814</v>
      </c>
      <c r="C46" s="309">
        <v>9334</v>
      </c>
      <c r="D46" s="310">
        <v>1</v>
      </c>
      <c r="E46" s="310">
        <v>9.6999999999999993</v>
      </c>
    </row>
    <row r="47" spans="1:5" ht="16.5" customHeight="1" x14ac:dyDescent="0.3">
      <c r="A47" s="308">
        <v>3</v>
      </c>
      <c r="B47" s="309">
        <v>50609589</v>
      </c>
      <c r="C47" s="309">
        <v>9351</v>
      </c>
      <c r="D47" s="310">
        <v>1</v>
      </c>
      <c r="E47" s="310">
        <v>9.6999999999999993</v>
      </c>
    </row>
    <row r="48" spans="1:5" ht="16.5" customHeight="1" x14ac:dyDescent="0.3">
      <c r="A48" s="308">
        <v>4</v>
      </c>
      <c r="B48" s="309">
        <v>50898017</v>
      </c>
      <c r="C48" s="309">
        <v>9336.4</v>
      </c>
      <c r="D48" s="310">
        <v>1</v>
      </c>
      <c r="E48" s="310">
        <v>9.6999999999999993</v>
      </c>
    </row>
    <row r="49" spans="1:7" ht="16.5" customHeight="1" x14ac:dyDescent="0.3">
      <c r="A49" s="308">
        <v>5</v>
      </c>
      <c r="B49" s="309">
        <v>50867571</v>
      </c>
      <c r="C49" s="309">
        <v>9419.9</v>
      </c>
      <c r="D49" s="310">
        <v>1</v>
      </c>
      <c r="E49" s="310">
        <v>9.6999999999999993</v>
      </c>
    </row>
    <row r="50" spans="1:7" ht="16.5" customHeight="1" x14ac:dyDescent="0.3">
      <c r="A50" s="308">
        <v>6</v>
      </c>
      <c r="B50" s="312">
        <v>50635442</v>
      </c>
      <c r="C50" s="312">
        <v>9413.2999999999993</v>
      </c>
      <c r="D50" s="313">
        <v>1</v>
      </c>
      <c r="E50" s="313">
        <v>9.6999999999999993</v>
      </c>
    </row>
    <row r="51" spans="1:7" ht="16.5" customHeight="1" x14ac:dyDescent="0.3">
      <c r="A51" s="314" t="s">
        <v>18</v>
      </c>
      <c r="B51" s="315">
        <f>AVERAGE(B45:B50)</f>
        <v>50760506.666666664</v>
      </c>
      <c r="C51" s="316">
        <f>AVERAGE(C45:C50)</f>
        <v>9381.75</v>
      </c>
      <c r="D51" s="317">
        <f>AVERAGE(D45:D50)</f>
        <v>1</v>
      </c>
      <c r="E51" s="317">
        <f>AVERAGE(E45:E50)</f>
        <v>9.7000000000000011</v>
      </c>
    </row>
    <row r="52" spans="1:7" ht="16.5" customHeight="1" x14ac:dyDescent="0.3">
      <c r="A52" s="318" t="s">
        <v>19</v>
      </c>
      <c r="B52" s="319">
        <f>(STDEV(B45:B50)/B51)</f>
        <v>2.3425683632664327E-3</v>
      </c>
      <c r="C52" s="320"/>
      <c r="D52" s="320"/>
      <c r="E52" s="321"/>
    </row>
    <row r="53" spans="1:7" s="295" customFormat="1" ht="16.5" customHeight="1" x14ac:dyDescent="0.3">
      <c r="A53" s="322" t="s">
        <v>20</v>
      </c>
      <c r="B53" s="323">
        <f>COUNT(B45:B50)</f>
        <v>6</v>
      </c>
      <c r="C53" s="324"/>
      <c r="D53" s="325"/>
      <c r="E53" s="326"/>
    </row>
    <row r="54" spans="1:7" s="295" customFormat="1" ht="15.75" customHeight="1" x14ac:dyDescent="0.25">
      <c r="A54" s="302"/>
      <c r="B54" s="302"/>
      <c r="C54" s="302"/>
      <c r="D54" s="302"/>
      <c r="E54" s="302"/>
    </row>
    <row r="55" spans="1:7" s="295" customFormat="1" ht="16.5" customHeight="1" x14ac:dyDescent="0.3">
      <c r="A55" s="303" t="s">
        <v>21</v>
      </c>
      <c r="B55" s="327" t="s">
        <v>22</v>
      </c>
      <c r="C55" s="328"/>
      <c r="D55" s="328"/>
      <c r="E55" s="328"/>
    </row>
    <row r="56" spans="1:7" ht="16.5" customHeight="1" x14ac:dyDescent="0.3">
      <c r="A56" s="303"/>
      <c r="B56" s="327" t="s">
        <v>23</v>
      </c>
      <c r="C56" s="328"/>
      <c r="D56" s="328"/>
      <c r="E56" s="328"/>
    </row>
    <row r="57" spans="1:7" ht="16.5" customHeight="1" x14ac:dyDescent="0.3">
      <c r="A57" s="303"/>
      <c r="B57" s="327" t="s">
        <v>24</v>
      </c>
      <c r="C57" s="328"/>
      <c r="D57" s="328"/>
      <c r="E57" s="328"/>
    </row>
    <row r="58" spans="1:7" ht="14.25" customHeight="1" thickBot="1" x14ac:dyDescent="0.3">
      <c r="A58" s="329"/>
      <c r="B58" s="330"/>
      <c r="D58" s="331"/>
      <c r="F58" s="332"/>
      <c r="G58" s="332"/>
    </row>
    <row r="59" spans="1:7" ht="15" customHeight="1" x14ac:dyDescent="0.3">
      <c r="B59" s="333" t="s">
        <v>26</v>
      </c>
      <c r="C59" s="333"/>
      <c r="E59" s="334" t="s">
        <v>27</v>
      </c>
      <c r="F59" s="335"/>
      <c r="G59" s="334" t="s">
        <v>28</v>
      </c>
    </row>
    <row r="60" spans="1:7" ht="15" customHeight="1" x14ac:dyDescent="0.3">
      <c r="A60" s="336" t="s">
        <v>29</v>
      </c>
      <c r="B60" s="337" t="s">
        <v>120</v>
      </c>
      <c r="C60" s="337"/>
      <c r="E60" s="338">
        <v>42768</v>
      </c>
      <c r="G60" s="337"/>
    </row>
    <row r="61" spans="1:7" ht="15" customHeight="1" x14ac:dyDescent="0.3">
      <c r="A61" s="336" t="s">
        <v>30</v>
      </c>
      <c r="B61" s="339"/>
      <c r="C61" s="339"/>
      <c r="E61" s="339"/>
      <c r="G61" s="3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6" sqref="C56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50" t="s">
        <v>0</v>
      </c>
      <c r="B15" s="250"/>
      <c r="C15" s="250"/>
      <c r="D15" s="250"/>
      <c r="E15" s="250"/>
    </row>
    <row r="16" spans="1:6" ht="16.5" customHeight="1" x14ac:dyDescent="0.3">
      <c r="A16" s="52" t="s">
        <v>1</v>
      </c>
      <c r="B16" s="53" t="s">
        <v>2</v>
      </c>
    </row>
    <row r="17" spans="1:5" ht="16.5" customHeight="1" x14ac:dyDescent="0.3">
      <c r="A17" s="54" t="s">
        <v>3</v>
      </c>
      <c r="B17" s="54" t="s">
        <v>117</v>
      </c>
      <c r="D17" s="55"/>
      <c r="E17" s="56"/>
    </row>
    <row r="18" spans="1:5" ht="16.5" customHeight="1" x14ac:dyDescent="0.3">
      <c r="A18" s="57" t="s">
        <v>4</v>
      </c>
      <c r="B18" s="49" t="s">
        <v>125</v>
      </c>
      <c r="C18" s="56"/>
      <c r="D18" s="56"/>
      <c r="E18" s="56"/>
    </row>
    <row r="19" spans="1:5" ht="16.5" customHeight="1" x14ac:dyDescent="0.3">
      <c r="A19" s="57" t="s">
        <v>6</v>
      </c>
      <c r="B19" s="58">
        <v>99.6</v>
      </c>
      <c r="C19" s="56"/>
      <c r="D19" s="56"/>
      <c r="E19" s="56"/>
    </row>
    <row r="20" spans="1:5" ht="16.5" customHeight="1" x14ac:dyDescent="0.3">
      <c r="A20" s="54" t="s">
        <v>8</v>
      </c>
      <c r="B20" s="58">
        <v>17.670000000000002</v>
      </c>
      <c r="C20" s="56"/>
      <c r="D20" s="56"/>
      <c r="E20" s="56"/>
    </row>
    <row r="21" spans="1:5" ht="16.5" customHeight="1" x14ac:dyDescent="0.3">
      <c r="A21" s="54" t="s">
        <v>10</v>
      </c>
      <c r="B21" s="59">
        <f>B20/20*10/50</f>
        <v>0.17670000000000002</v>
      </c>
      <c r="C21" s="56"/>
      <c r="D21" s="56"/>
      <c r="E21" s="56"/>
    </row>
    <row r="22" spans="1:5" ht="15.75" customHeight="1" x14ac:dyDescent="0.25">
      <c r="A22" s="56"/>
      <c r="B22" s="56" t="s">
        <v>119</v>
      </c>
      <c r="C22" s="56"/>
      <c r="D22" s="56"/>
      <c r="E22" s="56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6160361</v>
      </c>
      <c r="C24" s="63">
        <v>8404.9</v>
      </c>
      <c r="D24" s="64">
        <v>1</v>
      </c>
      <c r="E24" s="65">
        <v>10.3</v>
      </c>
    </row>
    <row r="25" spans="1:5" ht="16.5" customHeight="1" x14ac:dyDescent="0.3">
      <c r="A25" s="62">
        <v>2</v>
      </c>
      <c r="B25" s="63">
        <v>6140108</v>
      </c>
      <c r="C25" s="63">
        <v>8475.4</v>
      </c>
      <c r="D25" s="64">
        <v>1</v>
      </c>
      <c r="E25" s="64">
        <v>10.3</v>
      </c>
    </row>
    <row r="26" spans="1:5" ht="16.5" customHeight="1" x14ac:dyDescent="0.3">
      <c r="A26" s="62">
        <v>3</v>
      </c>
      <c r="B26" s="63">
        <v>6112534</v>
      </c>
      <c r="C26" s="63">
        <v>8500.9</v>
      </c>
      <c r="D26" s="64">
        <v>1</v>
      </c>
      <c r="E26" s="64">
        <v>10.3</v>
      </c>
    </row>
    <row r="27" spans="1:5" ht="16.5" customHeight="1" x14ac:dyDescent="0.3">
      <c r="A27" s="62">
        <v>4</v>
      </c>
      <c r="B27" s="63">
        <v>6151091</v>
      </c>
      <c r="C27" s="63">
        <v>8506.1</v>
      </c>
      <c r="D27" s="64">
        <v>1</v>
      </c>
      <c r="E27" s="64">
        <v>10.3</v>
      </c>
    </row>
    <row r="28" spans="1:5" ht="16.5" customHeight="1" x14ac:dyDescent="0.3">
      <c r="A28" s="62">
        <v>5</v>
      </c>
      <c r="B28" s="63">
        <v>6147493</v>
      </c>
      <c r="C28" s="63">
        <v>8506.4</v>
      </c>
      <c r="D28" s="64">
        <v>1</v>
      </c>
      <c r="E28" s="64">
        <v>10.3</v>
      </c>
    </row>
    <row r="29" spans="1:5" ht="16.5" customHeight="1" x14ac:dyDescent="0.3">
      <c r="A29" s="62">
        <v>6</v>
      </c>
      <c r="B29" s="66">
        <v>6132685</v>
      </c>
      <c r="C29" s="66">
        <v>8485.5</v>
      </c>
      <c r="D29" s="67">
        <v>1</v>
      </c>
      <c r="E29" s="67">
        <v>10.3</v>
      </c>
    </row>
    <row r="30" spans="1:5" ht="16.5" customHeight="1" x14ac:dyDescent="0.3">
      <c r="A30" s="68" t="s">
        <v>18</v>
      </c>
      <c r="B30" s="69">
        <f>AVERAGE(B24:B29)</f>
        <v>6140712</v>
      </c>
      <c r="C30" s="70">
        <f>AVERAGE(C24:C29)</f>
        <v>8479.8666666666668</v>
      </c>
      <c r="D30" s="71">
        <f>AVERAGE(D24:D29)</f>
        <v>1</v>
      </c>
      <c r="E30" s="71">
        <f>AVERAGE(E24:E29)</f>
        <v>10.299999999999999</v>
      </c>
    </row>
    <row r="31" spans="1:5" ht="16.5" customHeight="1" x14ac:dyDescent="0.3">
      <c r="A31" s="72" t="s">
        <v>19</v>
      </c>
      <c r="B31" s="73">
        <f>(STDEV(B24:B29)/B30)</f>
        <v>2.7235845486608574E-3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6"/>
      <c r="B33" s="56"/>
      <c r="C33" s="56"/>
      <c r="D33" s="56"/>
      <c r="E33" s="56"/>
    </row>
    <row r="34" spans="1:5" s="49" customFormat="1" ht="16.5" customHeight="1" x14ac:dyDescent="0.3">
      <c r="A34" s="57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7"/>
      <c r="B35" s="81" t="s">
        <v>23</v>
      </c>
      <c r="C35" s="82"/>
      <c r="D35" s="82"/>
      <c r="E35" s="82"/>
    </row>
    <row r="36" spans="1:5" ht="16.5" customHeight="1" x14ac:dyDescent="0.3">
      <c r="A36" s="57"/>
      <c r="B36" s="81" t="s">
        <v>24</v>
      </c>
      <c r="C36" s="82"/>
      <c r="D36" s="82"/>
      <c r="E36" s="82"/>
    </row>
    <row r="37" spans="1:5" ht="15.75" customHeight="1" x14ac:dyDescent="0.25">
      <c r="A37" s="56"/>
      <c r="B37" s="56"/>
      <c r="C37" s="56"/>
      <c r="D37" s="56"/>
      <c r="E37" s="56"/>
    </row>
    <row r="38" spans="1:5" ht="16.5" customHeight="1" x14ac:dyDescent="0.3">
      <c r="A38" s="52" t="s">
        <v>1</v>
      </c>
      <c r="B38" s="53" t="s">
        <v>25</v>
      </c>
    </row>
    <row r="39" spans="1:5" ht="16.5" customHeight="1" x14ac:dyDescent="0.3">
      <c r="A39" s="57" t="s">
        <v>4</v>
      </c>
      <c r="B39" s="54" t="s">
        <v>125</v>
      </c>
      <c r="C39" s="56"/>
      <c r="D39" s="56"/>
      <c r="E39" s="56"/>
    </row>
    <row r="40" spans="1:5" ht="16.5" customHeight="1" x14ac:dyDescent="0.3">
      <c r="A40" s="57" t="s">
        <v>6</v>
      </c>
      <c r="B40" s="58">
        <v>99.6</v>
      </c>
      <c r="C40" s="56"/>
      <c r="D40" s="56"/>
      <c r="E40" s="56"/>
    </row>
    <row r="41" spans="1:5" ht="16.5" customHeight="1" x14ac:dyDescent="0.3">
      <c r="A41" s="54" t="s">
        <v>8</v>
      </c>
      <c r="B41" s="58">
        <v>10.210000000000001</v>
      </c>
      <c r="C41" s="56"/>
      <c r="D41" s="56"/>
      <c r="E41" s="56"/>
    </row>
    <row r="42" spans="1:5" ht="16.5" customHeight="1" x14ac:dyDescent="0.3">
      <c r="A42" s="54" t="s">
        <v>10</v>
      </c>
      <c r="B42" s="59">
        <f>B41/100</f>
        <v>0.10210000000000001</v>
      </c>
      <c r="C42" s="56"/>
      <c r="D42" s="56"/>
      <c r="E42" s="56"/>
    </row>
    <row r="43" spans="1:5" ht="15.75" customHeight="1" x14ac:dyDescent="0.25">
      <c r="A43" s="56"/>
      <c r="B43" s="56"/>
      <c r="C43" s="56"/>
      <c r="D43" s="56"/>
      <c r="E43" s="56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17953670</v>
      </c>
      <c r="C45" s="63">
        <v>9709.4</v>
      </c>
      <c r="D45" s="64">
        <v>1</v>
      </c>
      <c r="E45" s="65">
        <v>10.5</v>
      </c>
    </row>
    <row r="46" spans="1:5" ht="16.5" customHeight="1" x14ac:dyDescent="0.3">
      <c r="A46" s="62">
        <v>2</v>
      </c>
      <c r="B46" s="63">
        <v>17971591</v>
      </c>
      <c r="C46" s="63">
        <v>9718.7999999999993</v>
      </c>
      <c r="D46" s="64">
        <v>1</v>
      </c>
      <c r="E46" s="64">
        <v>10.5</v>
      </c>
    </row>
    <row r="47" spans="1:5" ht="16.5" customHeight="1" x14ac:dyDescent="0.3">
      <c r="A47" s="62">
        <v>3</v>
      </c>
      <c r="B47" s="63">
        <v>17910201</v>
      </c>
      <c r="C47" s="63">
        <v>9705</v>
      </c>
      <c r="D47" s="64">
        <v>1</v>
      </c>
      <c r="E47" s="64">
        <v>10.5</v>
      </c>
    </row>
    <row r="48" spans="1:5" ht="16.5" customHeight="1" x14ac:dyDescent="0.3">
      <c r="A48" s="62">
        <v>4</v>
      </c>
      <c r="B48" s="63">
        <v>18022372</v>
      </c>
      <c r="C48" s="63">
        <v>9712.6</v>
      </c>
      <c r="D48" s="64">
        <v>1</v>
      </c>
      <c r="E48" s="64">
        <v>10.5</v>
      </c>
    </row>
    <row r="49" spans="1:7" ht="16.5" customHeight="1" x14ac:dyDescent="0.3">
      <c r="A49" s="62">
        <v>5</v>
      </c>
      <c r="B49" s="63">
        <v>18005466</v>
      </c>
      <c r="C49" s="63">
        <v>9689.2000000000007</v>
      </c>
      <c r="D49" s="64">
        <v>1</v>
      </c>
      <c r="E49" s="64">
        <v>10.5</v>
      </c>
    </row>
    <row r="50" spans="1:7" ht="16.5" customHeight="1" x14ac:dyDescent="0.3">
      <c r="A50" s="62">
        <v>6</v>
      </c>
      <c r="B50" s="66">
        <v>17930300</v>
      </c>
      <c r="C50" s="66">
        <v>9681.1</v>
      </c>
      <c r="D50" s="67">
        <v>1</v>
      </c>
      <c r="E50" s="67">
        <v>10.5</v>
      </c>
    </row>
    <row r="51" spans="1:7" ht="16.5" customHeight="1" x14ac:dyDescent="0.3">
      <c r="A51" s="68" t="s">
        <v>18</v>
      </c>
      <c r="B51" s="69">
        <f>AVERAGE(B45:B50)</f>
        <v>17965600</v>
      </c>
      <c r="C51" s="70">
        <f>AVERAGE(C45:C50)</f>
        <v>9702.6833333333325</v>
      </c>
      <c r="D51" s="71">
        <f>AVERAGE(D45:D50)</f>
        <v>1</v>
      </c>
      <c r="E51" s="71">
        <f>AVERAGE(E45:E50)</f>
        <v>10.5</v>
      </c>
    </row>
    <row r="52" spans="1:7" ht="16.5" customHeight="1" x14ac:dyDescent="0.3">
      <c r="A52" s="72" t="s">
        <v>19</v>
      </c>
      <c r="B52" s="73">
        <f>(STDEV(B45:B50)/B51)</f>
        <v>2.4013094232471122E-3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6"/>
      <c r="B54" s="56"/>
      <c r="C54" s="56"/>
      <c r="D54" s="56"/>
      <c r="E54" s="56"/>
    </row>
    <row r="55" spans="1:7" s="49" customFormat="1" ht="16.5" customHeight="1" x14ac:dyDescent="0.3">
      <c r="A55" s="57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7"/>
      <c r="B56" s="81" t="s">
        <v>23</v>
      </c>
      <c r="C56" s="82"/>
      <c r="D56" s="82"/>
      <c r="E56" s="82"/>
    </row>
    <row r="57" spans="1:7" ht="16.5" customHeight="1" x14ac:dyDescent="0.3">
      <c r="A57" s="57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51"/>
      <c r="G58" s="51"/>
    </row>
    <row r="59" spans="1:7" ht="15" customHeight="1" x14ac:dyDescent="0.3">
      <c r="B59" s="251" t="s">
        <v>26</v>
      </c>
      <c r="C59" s="251"/>
      <c r="E59" s="249"/>
      <c r="F59" s="87"/>
      <c r="G59" s="86" t="s">
        <v>28</v>
      </c>
    </row>
    <row r="60" spans="1:7" ht="15" customHeight="1" x14ac:dyDescent="0.3">
      <c r="A60" s="88" t="s">
        <v>29</v>
      </c>
      <c r="B60" s="89" t="s">
        <v>120</v>
      </c>
      <c r="C60" s="89"/>
      <c r="E60" s="90">
        <v>42768</v>
      </c>
      <c r="G60" s="89"/>
    </row>
    <row r="61" spans="1:7" ht="15" customHeight="1" x14ac:dyDescent="0.3">
      <c r="A61" s="88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74" zoomScale="55" zoomScaleNormal="75" workbookViewId="0">
      <selection activeCell="D178" sqref="D178"/>
    </sheetView>
  </sheetViews>
  <sheetFormatPr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41.140625" style="49" customWidth="1"/>
    <col min="9" max="9" width="30.28515625" style="49" customWidth="1"/>
    <col min="10" max="10" width="30.42578125" style="49" customWidth="1"/>
    <col min="11" max="11" width="21.28515625" style="49" customWidth="1"/>
    <col min="12" max="12" width="9.140625" style="49" customWidth="1"/>
    <col min="13" max="16384" width="9.140625" style="51"/>
  </cols>
  <sheetData>
    <row r="1" spans="1:8" x14ac:dyDescent="0.25">
      <c r="A1" s="280" t="s">
        <v>45</v>
      </c>
      <c r="B1" s="280"/>
      <c r="C1" s="280"/>
      <c r="D1" s="280"/>
      <c r="E1" s="280"/>
      <c r="F1" s="280"/>
      <c r="G1" s="280"/>
      <c r="H1" s="280"/>
    </row>
    <row r="2" spans="1:8" x14ac:dyDescent="0.25">
      <c r="A2" s="280"/>
      <c r="B2" s="280"/>
      <c r="C2" s="280"/>
      <c r="D2" s="280"/>
      <c r="E2" s="280"/>
      <c r="F2" s="280"/>
      <c r="G2" s="280"/>
      <c r="H2" s="280"/>
    </row>
    <row r="3" spans="1:8" x14ac:dyDescent="0.25">
      <c r="A3" s="280"/>
      <c r="B3" s="280"/>
      <c r="C3" s="280"/>
      <c r="D3" s="280"/>
      <c r="E3" s="280"/>
      <c r="F3" s="280"/>
      <c r="G3" s="280"/>
      <c r="H3" s="280"/>
    </row>
    <row r="4" spans="1:8" x14ac:dyDescent="0.25">
      <c r="A4" s="280"/>
      <c r="B4" s="280"/>
      <c r="C4" s="280"/>
      <c r="D4" s="280"/>
      <c r="E4" s="280"/>
      <c r="F4" s="280"/>
      <c r="G4" s="280"/>
      <c r="H4" s="280"/>
    </row>
    <row r="5" spans="1:8" x14ac:dyDescent="0.25">
      <c r="A5" s="280"/>
      <c r="B5" s="280"/>
      <c r="C5" s="280"/>
      <c r="D5" s="280"/>
      <c r="E5" s="280"/>
      <c r="F5" s="280"/>
      <c r="G5" s="280"/>
      <c r="H5" s="280"/>
    </row>
    <row r="6" spans="1:8" x14ac:dyDescent="0.25">
      <c r="A6" s="280"/>
      <c r="B6" s="280"/>
      <c r="C6" s="280"/>
      <c r="D6" s="280"/>
      <c r="E6" s="280"/>
      <c r="F6" s="280"/>
      <c r="G6" s="280"/>
      <c r="H6" s="280"/>
    </row>
    <row r="7" spans="1:8" x14ac:dyDescent="0.25">
      <c r="A7" s="280"/>
      <c r="B7" s="280"/>
      <c r="C7" s="280"/>
      <c r="D7" s="280"/>
      <c r="E7" s="280"/>
      <c r="F7" s="280"/>
      <c r="G7" s="280"/>
      <c r="H7" s="280"/>
    </row>
    <row r="8" spans="1:8" x14ac:dyDescent="0.25">
      <c r="A8" s="281" t="s">
        <v>46</v>
      </c>
      <c r="B8" s="281"/>
      <c r="C8" s="281"/>
      <c r="D8" s="281"/>
      <c r="E8" s="281"/>
      <c r="F8" s="281"/>
      <c r="G8" s="281"/>
      <c r="H8" s="281"/>
    </row>
    <row r="9" spans="1:8" x14ac:dyDescent="0.25">
      <c r="A9" s="281"/>
      <c r="B9" s="281"/>
      <c r="C9" s="281"/>
      <c r="D9" s="281"/>
      <c r="E9" s="281"/>
      <c r="F9" s="281"/>
      <c r="G9" s="281"/>
      <c r="H9" s="281"/>
    </row>
    <row r="10" spans="1:8" x14ac:dyDescent="0.25">
      <c r="A10" s="281"/>
      <c r="B10" s="281"/>
      <c r="C10" s="281"/>
      <c r="D10" s="281"/>
      <c r="E10" s="281"/>
      <c r="F10" s="281"/>
      <c r="G10" s="281"/>
      <c r="H10" s="281"/>
    </row>
    <row r="11" spans="1:8" x14ac:dyDescent="0.25">
      <c r="A11" s="281"/>
      <c r="B11" s="281"/>
      <c r="C11" s="281"/>
      <c r="D11" s="281"/>
      <c r="E11" s="281"/>
      <c r="F11" s="281"/>
      <c r="G11" s="281"/>
      <c r="H11" s="281"/>
    </row>
    <row r="12" spans="1:8" x14ac:dyDescent="0.25">
      <c r="A12" s="281"/>
      <c r="B12" s="281"/>
      <c r="C12" s="281"/>
      <c r="D12" s="281"/>
      <c r="E12" s="281"/>
      <c r="F12" s="281"/>
      <c r="G12" s="281"/>
      <c r="H12" s="281"/>
    </row>
    <row r="13" spans="1:8" x14ac:dyDescent="0.25">
      <c r="A13" s="281"/>
      <c r="B13" s="281"/>
      <c r="C13" s="281"/>
      <c r="D13" s="281"/>
      <c r="E13" s="281"/>
      <c r="F13" s="281"/>
      <c r="G13" s="281"/>
      <c r="H13" s="281"/>
    </row>
    <row r="14" spans="1:8" x14ac:dyDescent="0.25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thickBot="1" x14ac:dyDescent="0.3"/>
    <row r="16" spans="1:8" ht="19.5" customHeight="1" thickBot="1" x14ac:dyDescent="0.3">
      <c r="A16" s="282" t="s">
        <v>31</v>
      </c>
      <c r="B16" s="283"/>
      <c r="C16" s="283"/>
      <c r="D16" s="283"/>
      <c r="E16" s="283"/>
      <c r="F16" s="283"/>
      <c r="G16" s="283"/>
      <c r="H16" s="284"/>
    </row>
    <row r="17" spans="1:14" ht="18.75" x14ac:dyDescent="0.3">
      <c r="A17" s="93" t="s">
        <v>47</v>
      </c>
      <c r="B17" s="93"/>
    </row>
    <row r="18" spans="1:14" ht="18.75" x14ac:dyDescent="0.3">
      <c r="A18" s="94" t="s">
        <v>33</v>
      </c>
      <c r="B18" s="285" t="s">
        <v>117</v>
      </c>
      <c r="C18" s="285"/>
      <c r="D18" s="95"/>
      <c r="E18" s="95"/>
    </row>
    <row r="19" spans="1:14" ht="18.75" x14ac:dyDescent="0.3">
      <c r="A19" s="94" t="s">
        <v>34</v>
      </c>
      <c r="B19" s="96" t="s">
        <v>127</v>
      </c>
      <c r="C19" s="97">
        <v>24</v>
      </c>
    </row>
    <row r="20" spans="1:14" ht="18.75" x14ac:dyDescent="0.3">
      <c r="A20" s="94" t="s">
        <v>35</v>
      </c>
      <c r="B20" s="96" t="s">
        <v>122</v>
      </c>
    </row>
    <row r="21" spans="1:14" ht="18.75" x14ac:dyDescent="0.3">
      <c r="A21" s="94" t="s">
        <v>36</v>
      </c>
      <c r="B21" s="98" t="s">
        <v>123</v>
      </c>
      <c r="C21" s="98"/>
      <c r="D21" s="98"/>
      <c r="E21" s="98"/>
      <c r="F21" s="98"/>
      <c r="G21" s="98"/>
      <c r="H21" s="98"/>
      <c r="I21" s="98"/>
    </row>
    <row r="22" spans="1:14" ht="18.75" x14ac:dyDescent="0.3">
      <c r="A22" s="94" t="s">
        <v>37</v>
      </c>
      <c r="B22" s="99" t="s">
        <v>119</v>
      </c>
    </row>
    <row r="23" spans="1:14" ht="18.75" x14ac:dyDescent="0.3">
      <c r="A23" s="94" t="s">
        <v>38</v>
      </c>
      <c r="B23" s="99"/>
    </row>
    <row r="24" spans="1:14" ht="18.75" x14ac:dyDescent="0.3">
      <c r="A24" s="94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103" t="s">
        <v>124</v>
      </c>
      <c r="C26" s="104"/>
    </row>
    <row r="27" spans="1:14" ht="26.25" customHeight="1" x14ac:dyDescent="0.4">
      <c r="A27" s="105" t="s">
        <v>48</v>
      </c>
      <c r="B27" s="106"/>
    </row>
    <row r="28" spans="1:14" ht="27" customHeight="1" thickBot="1" x14ac:dyDescent="0.45">
      <c r="A28" s="105" t="s">
        <v>6</v>
      </c>
      <c r="B28" s="106">
        <v>99.6</v>
      </c>
    </row>
    <row r="29" spans="1:14" s="57" customFormat="1" ht="27" customHeight="1" thickBot="1" x14ac:dyDescent="0.45">
      <c r="A29" s="105" t="s">
        <v>49</v>
      </c>
      <c r="B29" s="106">
        <v>0</v>
      </c>
      <c r="C29" s="258" t="s">
        <v>50</v>
      </c>
      <c r="D29" s="259"/>
      <c r="E29" s="259"/>
      <c r="F29" s="259"/>
      <c r="G29" s="260"/>
      <c r="I29" s="107"/>
      <c r="J29" s="107"/>
      <c r="K29" s="107"/>
      <c r="L29" s="107"/>
    </row>
    <row r="30" spans="1:14" s="57" customFormat="1" ht="19.5" customHeight="1" thickBot="1" x14ac:dyDescent="0.35">
      <c r="A30" s="105" t="s">
        <v>51</v>
      </c>
      <c r="B30" s="108">
        <f>B28-B29</f>
        <v>99.6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57" customFormat="1" ht="27" customHeight="1" thickBot="1" x14ac:dyDescent="0.45">
      <c r="A31" s="105" t="s">
        <v>52</v>
      </c>
      <c r="B31" s="111">
        <v>704.85599999999999</v>
      </c>
      <c r="C31" s="261" t="s">
        <v>53</v>
      </c>
      <c r="D31" s="262"/>
      <c r="E31" s="262"/>
      <c r="F31" s="262"/>
      <c r="G31" s="262"/>
      <c r="H31" s="263"/>
      <c r="I31" s="107"/>
      <c r="J31" s="107"/>
      <c r="K31" s="107"/>
      <c r="L31" s="107"/>
    </row>
    <row r="32" spans="1:14" s="57" customFormat="1" ht="27" customHeight="1" thickBot="1" x14ac:dyDescent="0.45">
      <c r="A32" s="105" t="s">
        <v>54</v>
      </c>
      <c r="B32" s="111">
        <v>802.93299999999999</v>
      </c>
      <c r="C32" s="261" t="s">
        <v>55</v>
      </c>
      <c r="D32" s="262"/>
      <c r="E32" s="262"/>
      <c r="F32" s="262"/>
      <c r="G32" s="262"/>
      <c r="H32" s="263"/>
      <c r="I32" s="107"/>
      <c r="J32" s="107"/>
      <c r="K32" s="107"/>
      <c r="L32" s="112"/>
      <c r="M32" s="112"/>
      <c r="N32" s="113"/>
    </row>
    <row r="33" spans="1:14" s="57" customFormat="1" ht="17.25" customHeight="1" x14ac:dyDescent="0.3">
      <c r="A33" s="105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57" customFormat="1" ht="18.75" x14ac:dyDescent="0.3">
      <c r="A34" s="105" t="s">
        <v>56</v>
      </c>
      <c r="B34" s="116">
        <f>B31/B32</f>
        <v>0.87785157665708102</v>
      </c>
      <c r="C34" s="97" t="s">
        <v>57</v>
      </c>
      <c r="D34" s="97"/>
      <c r="E34" s="97"/>
      <c r="F34" s="97"/>
      <c r="G34" s="97"/>
      <c r="I34" s="107"/>
      <c r="J34" s="107"/>
      <c r="K34" s="107"/>
      <c r="L34" s="112"/>
      <c r="M34" s="112"/>
      <c r="N34" s="113"/>
    </row>
    <row r="35" spans="1:14" s="57" customFormat="1" ht="19.5" customHeight="1" thickBot="1" x14ac:dyDescent="0.35">
      <c r="A35" s="105"/>
      <c r="B35" s="108"/>
      <c r="G35" s="97"/>
      <c r="I35" s="107"/>
      <c r="J35" s="107"/>
      <c r="K35" s="107"/>
      <c r="L35" s="112"/>
      <c r="M35" s="112"/>
      <c r="N35" s="113"/>
    </row>
    <row r="36" spans="1:14" s="57" customFormat="1" ht="27" customHeight="1" thickBot="1" x14ac:dyDescent="0.45">
      <c r="A36" s="117" t="s">
        <v>58</v>
      </c>
      <c r="B36" s="118">
        <v>20</v>
      </c>
      <c r="C36" s="97"/>
      <c r="D36" s="264" t="s">
        <v>59</v>
      </c>
      <c r="E36" s="279"/>
      <c r="F36" s="264" t="s">
        <v>60</v>
      </c>
      <c r="G36" s="265"/>
      <c r="J36" s="107"/>
      <c r="K36" s="107"/>
      <c r="L36" s="112"/>
      <c r="M36" s="112"/>
      <c r="N36" s="113"/>
    </row>
    <row r="37" spans="1:14" s="57" customFormat="1" ht="15.75" customHeight="1" x14ac:dyDescent="0.4">
      <c r="A37" s="119" t="s">
        <v>61</v>
      </c>
      <c r="B37" s="120">
        <v>10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J37" s="107"/>
      <c r="K37" s="107"/>
      <c r="L37" s="112"/>
      <c r="M37" s="112"/>
      <c r="N37" s="113"/>
    </row>
    <row r="38" spans="1:14" s="57" customFormat="1" ht="26.25" customHeight="1" x14ac:dyDescent="0.4">
      <c r="A38" s="119" t="s">
        <v>65</v>
      </c>
      <c r="B38" s="120">
        <v>50</v>
      </c>
      <c r="C38" s="125">
        <v>1</v>
      </c>
      <c r="D38" s="126">
        <v>16629280</v>
      </c>
      <c r="E38" s="127">
        <f>IF(ISBLANK(D38),"-",$D$48/$D$45*D38)</f>
        <v>19793503.090866726</v>
      </c>
      <c r="F38" s="126">
        <v>18279282</v>
      </c>
      <c r="G38" s="128">
        <f>IF(ISBLANK(F38),"-",$D$48/$F$45*F38)</f>
        <v>19663824.706241034</v>
      </c>
      <c r="J38" s="107"/>
      <c r="K38" s="107"/>
      <c r="L38" s="112"/>
      <c r="M38" s="112"/>
      <c r="N38" s="113"/>
    </row>
    <row r="39" spans="1:14" s="57" customFormat="1" ht="26.25" customHeight="1" x14ac:dyDescent="0.4">
      <c r="A39" s="119" t="s">
        <v>66</v>
      </c>
      <c r="B39" s="120">
        <v>1</v>
      </c>
      <c r="C39" s="129">
        <v>2</v>
      </c>
      <c r="D39" s="130">
        <v>16644097</v>
      </c>
      <c r="E39" s="131">
        <f>IF(ISBLANK(D39),"-",$D$48/$D$45*D39)</f>
        <v>19811139.472916782</v>
      </c>
      <c r="F39" s="130">
        <v>18324564</v>
      </c>
      <c r="G39" s="132">
        <f>IF(ISBLANK(F39),"-",$D$48/$F$45*F39)</f>
        <v>19712536.538048651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67</v>
      </c>
      <c r="B40" s="120">
        <v>1</v>
      </c>
      <c r="C40" s="129">
        <v>3</v>
      </c>
      <c r="D40" s="130">
        <v>16769544</v>
      </c>
      <c r="E40" s="131">
        <f>IF(ISBLANK(D40),"-",$D$48/$D$45*D40)</f>
        <v>19960456.555931799</v>
      </c>
      <c r="F40" s="130">
        <v>18376891</v>
      </c>
      <c r="G40" s="132">
        <f>IF(ISBLANK(F40),"-",$D$48/$F$45*F40)</f>
        <v>19768826.985091563</v>
      </c>
      <c r="L40" s="112"/>
      <c r="M40" s="112"/>
      <c r="N40" s="97"/>
    </row>
    <row r="41" spans="1:14" ht="26.25" customHeight="1" x14ac:dyDescent="0.4">
      <c r="A41" s="119" t="s">
        <v>68</v>
      </c>
      <c r="B41" s="120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L41" s="112"/>
      <c r="M41" s="112"/>
      <c r="N41" s="97"/>
    </row>
    <row r="42" spans="1:14" ht="27" customHeight="1" thickBot="1" x14ac:dyDescent="0.45">
      <c r="A42" s="119" t="s">
        <v>69</v>
      </c>
      <c r="B42" s="120">
        <v>1</v>
      </c>
      <c r="C42" s="137" t="s">
        <v>70</v>
      </c>
      <c r="D42" s="138">
        <f>AVERAGE(D38:D41)</f>
        <v>16680973.666666666</v>
      </c>
      <c r="E42" s="139">
        <f>AVERAGE(E38:E41)</f>
        <v>19855033.039905105</v>
      </c>
      <c r="F42" s="140">
        <f>AVERAGE(F38:F41)</f>
        <v>18326912.333333332</v>
      </c>
      <c r="G42" s="141">
        <f>AVERAGE(G38:G41)</f>
        <v>19715062.743127082</v>
      </c>
      <c r="H42" s="84"/>
    </row>
    <row r="43" spans="1:14" ht="26.25" customHeight="1" x14ac:dyDescent="0.4">
      <c r="A43" s="119" t="s">
        <v>71</v>
      </c>
      <c r="B43" s="106">
        <v>1</v>
      </c>
      <c r="C43" s="142" t="s">
        <v>72</v>
      </c>
      <c r="D43" s="143">
        <v>19.16</v>
      </c>
      <c r="E43" s="97"/>
      <c r="F43" s="144">
        <v>21.2</v>
      </c>
      <c r="H43" s="84"/>
    </row>
    <row r="44" spans="1:14" ht="26.25" customHeight="1" x14ac:dyDescent="0.4">
      <c r="A44" s="119" t="s">
        <v>73</v>
      </c>
      <c r="B44" s="106">
        <v>1</v>
      </c>
      <c r="C44" s="145" t="s">
        <v>74</v>
      </c>
      <c r="D44" s="146">
        <f>D43*$B$34</f>
        <v>16.819636208749671</v>
      </c>
      <c r="E44" s="147"/>
      <c r="F44" s="148">
        <f>F43*$B$34</f>
        <v>18.610453425130117</v>
      </c>
      <c r="H44" s="84"/>
    </row>
    <row r="45" spans="1:14" ht="19.5" customHeight="1" thickBot="1" x14ac:dyDescent="0.35">
      <c r="A45" s="119" t="s">
        <v>75</v>
      </c>
      <c r="B45" s="108">
        <f>(B44/B43)*(B42/B41)*(B40/B39)*(B38/B37)*B36</f>
        <v>100</v>
      </c>
      <c r="C45" s="145" t="s">
        <v>76</v>
      </c>
      <c r="D45" s="149">
        <f>D44*$B$30/100</f>
        <v>16.752357663914673</v>
      </c>
      <c r="E45" s="150"/>
      <c r="F45" s="151">
        <f>F44*$B$30/100</f>
        <v>18.536011611429597</v>
      </c>
      <c r="H45" s="84"/>
    </row>
    <row r="46" spans="1:14" ht="19.5" customHeight="1" thickBot="1" x14ac:dyDescent="0.35">
      <c r="A46" s="254" t="s">
        <v>77</v>
      </c>
      <c r="B46" s="266"/>
      <c r="C46" s="145" t="s">
        <v>78</v>
      </c>
      <c r="D46" s="146">
        <f>D45/$B$45</f>
        <v>0.16752357663914672</v>
      </c>
      <c r="E46" s="150"/>
      <c r="F46" s="152">
        <f>F45/$B$45</f>
        <v>0.18536011611429598</v>
      </c>
      <c r="H46" s="84"/>
    </row>
    <row r="47" spans="1:14" ht="27" customHeight="1" thickBot="1" x14ac:dyDescent="0.45">
      <c r="A47" s="256"/>
      <c r="B47" s="267"/>
      <c r="C47" s="145" t="s">
        <v>79</v>
      </c>
      <c r="D47" s="153">
        <v>0.19939999999999999</v>
      </c>
      <c r="F47" s="154"/>
      <c r="H47" s="84"/>
    </row>
    <row r="48" spans="1:14" ht="18.75" x14ac:dyDescent="0.3">
      <c r="C48" s="145" t="s">
        <v>80</v>
      </c>
      <c r="D48" s="146">
        <f>D47*$B$45</f>
        <v>19.939999999999998</v>
      </c>
      <c r="F48" s="154"/>
      <c r="H48" s="84"/>
    </row>
    <row r="49" spans="1:12" ht="19.5" customHeight="1" thickBot="1" x14ac:dyDescent="0.35">
      <c r="C49" s="155" t="s">
        <v>81</v>
      </c>
      <c r="D49" s="156">
        <f>D48/B34</f>
        <v>22.714545978185612</v>
      </c>
      <c r="F49" s="157"/>
      <c r="H49" s="84"/>
    </row>
    <row r="50" spans="1:12" ht="18.75" x14ac:dyDescent="0.3">
      <c r="C50" s="158" t="s">
        <v>82</v>
      </c>
      <c r="D50" s="159">
        <f>AVERAGE(E38:E41,G38:G41)</f>
        <v>19785047.891516093</v>
      </c>
      <c r="F50" s="157"/>
      <c r="H50" s="84"/>
    </row>
    <row r="51" spans="1:12" ht="18.75" x14ac:dyDescent="0.3">
      <c r="C51" s="160" t="s">
        <v>83</v>
      </c>
      <c r="D51" s="161">
        <f>STDEV(E38:E41,G38:G41)/D50</f>
        <v>5.1413428194421818E-3</v>
      </c>
      <c r="F51" s="157"/>
    </row>
    <row r="52" spans="1:12" ht="19.5" customHeight="1" thickBot="1" x14ac:dyDescent="0.35">
      <c r="C52" s="162" t="s">
        <v>20</v>
      </c>
      <c r="D52" s="163">
        <f>COUNT(E38:E41,G38:G41)</f>
        <v>6</v>
      </c>
      <c r="F52" s="157"/>
    </row>
    <row r="54" spans="1:12" ht="18.75" x14ac:dyDescent="0.3">
      <c r="A54" s="93" t="s">
        <v>1</v>
      </c>
      <c r="B54" s="164" t="s">
        <v>84</v>
      </c>
    </row>
    <row r="55" spans="1:12" ht="18.75" x14ac:dyDescent="0.3">
      <c r="A55" s="97" t="s">
        <v>85</v>
      </c>
      <c r="B55" s="165" t="str">
        <f>B21</f>
        <v xml:space="preserve">EACH TABLETS CONTAINS ATAZANAVIR AND RITONAVIR TALETS 300/100 </v>
      </c>
    </row>
    <row r="56" spans="1:12" ht="26.25" customHeight="1" x14ac:dyDescent="0.4">
      <c r="A56" s="165" t="s">
        <v>86</v>
      </c>
      <c r="B56" s="106">
        <v>300</v>
      </c>
      <c r="C56" s="97" t="str">
        <f>B20</f>
        <v>ATAZANAVIR, RITONAVIR</v>
      </c>
      <c r="H56" s="147"/>
    </row>
    <row r="57" spans="1:12" ht="18.75" x14ac:dyDescent="0.3">
      <c r="A57" s="165" t="s">
        <v>87</v>
      </c>
      <c r="B57" s="166">
        <f>Uniformity!C46</f>
        <v>1977.4334999999996</v>
      </c>
      <c r="H57" s="147"/>
    </row>
    <row r="58" spans="1:12" ht="19.5" customHeight="1" thickBot="1" x14ac:dyDescent="0.35">
      <c r="H58" s="147"/>
    </row>
    <row r="59" spans="1:12" s="57" customFormat="1" ht="27" customHeight="1" thickBot="1" x14ac:dyDescent="0.45">
      <c r="A59" s="117" t="s">
        <v>88</v>
      </c>
      <c r="B59" s="118">
        <v>200</v>
      </c>
      <c r="C59" s="97"/>
      <c r="D59" s="167" t="s">
        <v>89</v>
      </c>
      <c r="E59" s="168" t="s">
        <v>90</v>
      </c>
      <c r="F59" s="168" t="s">
        <v>63</v>
      </c>
      <c r="G59" s="168" t="s">
        <v>91</v>
      </c>
      <c r="H59" s="121" t="s">
        <v>92</v>
      </c>
      <c r="L59" s="107"/>
    </row>
    <row r="60" spans="1:12" s="57" customFormat="1" ht="22.5" customHeight="1" x14ac:dyDescent="0.4">
      <c r="A60" s="119" t="s">
        <v>93</v>
      </c>
      <c r="B60" s="120">
        <v>5</v>
      </c>
      <c r="C60" s="268" t="s">
        <v>94</v>
      </c>
      <c r="D60" s="271">
        <v>2003.35</v>
      </c>
      <c r="E60" s="169">
        <v>1</v>
      </c>
      <c r="F60" s="170">
        <v>14498883</v>
      </c>
      <c r="G60" s="171">
        <f>IF(ISBLANK(F60),"-",(F60/$D$50*$D$47*$B$68)*($B$57/$D$60))</f>
        <v>288.46800168583809</v>
      </c>
      <c r="H60" s="172">
        <f t="shared" ref="H60:H71" si="0">IF(ISBLANK(F60),"-",G60/$B$56)</f>
        <v>0.96156000561946031</v>
      </c>
      <c r="L60" s="107"/>
    </row>
    <row r="61" spans="1:12" s="57" customFormat="1" ht="26.25" customHeight="1" x14ac:dyDescent="0.4">
      <c r="A61" s="119" t="s">
        <v>95</v>
      </c>
      <c r="B61" s="120">
        <v>50</v>
      </c>
      <c r="C61" s="269"/>
      <c r="D61" s="272"/>
      <c r="E61" s="173">
        <v>2</v>
      </c>
      <c r="F61" s="130">
        <v>14531683</v>
      </c>
      <c r="G61" s="174">
        <f>IF(ISBLANK(F61),"-",(F61/$D$50*$D$47*$B$68)*($B$57/$D$60))</f>
        <v>289.12058647152787</v>
      </c>
      <c r="H61" s="175">
        <f t="shared" si="0"/>
        <v>0.96373528823842625</v>
      </c>
      <c r="L61" s="107"/>
    </row>
    <row r="62" spans="1:12" s="57" customFormat="1" ht="26.25" customHeight="1" x14ac:dyDescent="0.4">
      <c r="A62" s="119" t="s">
        <v>96</v>
      </c>
      <c r="B62" s="120">
        <v>1</v>
      </c>
      <c r="C62" s="269"/>
      <c r="D62" s="272"/>
      <c r="E62" s="173">
        <v>3</v>
      </c>
      <c r="F62" s="130">
        <v>14576371</v>
      </c>
      <c r="G62" s="174">
        <f>IF(ISBLANK(F62),"-",(F62/$D$50*$D$47*$B$68)*($B$57/$D$60))</f>
        <v>290.00969345027494</v>
      </c>
      <c r="H62" s="175">
        <f t="shared" si="0"/>
        <v>0.9666989781675831</v>
      </c>
      <c r="L62" s="107"/>
    </row>
    <row r="63" spans="1:12" ht="21" customHeight="1" thickBot="1" x14ac:dyDescent="0.45">
      <c r="A63" s="119" t="s">
        <v>97</v>
      </c>
      <c r="B63" s="120">
        <v>1</v>
      </c>
      <c r="C63" s="270"/>
      <c r="D63" s="273"/>
      <c r="E63" s="176">
        <v>4</v>
      </c>
      <c r="F63" s="177"/>
      <c r="G63" s="174" t="str">
        <f>IF(ISBLANK(F63),"-",(F63/$D$50*$D$47*$B$68)*($B$57/$D$60))</f>
        <v>-</v>
      </c>
      <c r="H63" s="175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68" t="s">
        <v>99</v>
      </c>
      <c r="D64" s="271">
        <v>2000</v>
      </c>
      <c r="E64" s="169">
        <v>1</v>
      </c>
      <c r="F64" s="170">
        <v>14877761</v>
      </c>
      <c r="G64" s="178">
        <f>IF(ISBLANK(F64),"-",(F64/$D$50*$D$47*$B$68)*($B$57/$D$64))</f>
        <v>296.50192224151033</v>
      </c>
      <c r="H64" s="179">
        <f t="shared" si="0"/>
        <v>0.98833974080503439</v>
      </c>
    </row>
    <row r="65" spans="1:8" ht="26.25" customHeight="1" x14ac:dyDescent="0.4">
      <c r="A65" s="119" t="s">
        <v>100</v>
      </c>
      <c r="B65" s="120">
        <v>1</v>
      </c>
      <c r="C65" s="269"/>
      <c r="D65" s="272"/>
      <c r="E65" s="173">
        <v>2</v>
      </c>
      <c r="F65" s="130">
        <v>14531683</v>
      </c>
      <c r="G65" s="180">
        <f>IF(ISBLANK(F65),"-",(F65/$D$50*$D$47*$B$68)*($B$57/$D$64))</f>
        <v>289.60486345386767</v>
      </c>
      <c r="H65" s="181">
        <f t="shared" si="0"/>
        <v>0.96534954484622559</v>
      </c>
    </row>
    <row r="66" spans="1:8" ht="26.25" customHeight="1" x14ac:dyDescent="0.4">
      <c r="A66" s="119" t="s">
        <v>101</v>
      </c>
      <c r="B66" s="120">
        <v>1</v>
      </c>
      <c r="C66" s="269"/>
      <c r="D66" s="272"/>
      <c r="E66" s="173">
        <v>3</v>
      </c>
      <c r="F66" s="130">
        <v>14576371</v>
      </c>
      <c r="G66" s="180">
        <f>IF(ISBLANK(F66),"-",(F66/$D$50*$D$47*$B$68)*($B$57/$D$64))</f>
        <v>290.49545968680411</v>
      </c>
      <c r="H66" s="181">
        <f t="shared" si="0"/>
        <v>0.96831819895601368</v>
      </c>
    </row>
    <row r="67" spans="1:8" ht="21" customHeight="1" thickBot="1" x14ac:dyDescent="0.45">
      <c r="A67" s="119" t="s">
        <v>102</v>
      </c>
      <c r="B67" s="120">
        <v>1</v>
      </c>
      <c r="C67" s="270"/>
      <c r="D67" s="273"/>
      <c r="E67" s="176">
        <v>4</v>
      </c>
      <c r="F67" s="177"/>
      <c r="G67" s="182" t="str">
        <f>IF(ISBLANK(F67),"-",(F67/$D$50*$D$47*$B$68)*($B$57/$D$64))</f>
        <v>-</v>
      </c>
      <c r="H67" s="183" t="str">
        <f t="shared" si="0"/>
        <v>-</v>
      </c>
    </row>
    <row r="68" spans="1:8" ht="21.75" customHeight="1" x14ac:dyDescent="0.4">
      <c r="A68" s="119" t="s">
        <v>103</v>
      </c>
      <c r="B68" s="184">
        <f>(B67/B66)*(B65/B64)*(B63/B62)*(B61/B60)*B59</f>
        <v>2000</v>
      </c>
      <c r="C68" s="268" t="s">
        <v>104</v>
      </c>
      <c r="D68" s="271">
        <v>2001.15</v>
      </c>
      <c r="E68" s="169">
        <v>1</v>
      </c>
      <c r="F68" s="170">
        <v>14531683</v>
      </c>
      <c r="G68" s="178">
        <f>IF(ISBLANK(F68),"-",(F68/$D$50*$D$47*$B$68)*($B$57/$D$68))</f>
        <v>289.43843635296469</v>
      </c>
      <c r="H68" s="175">
        <f t="shared" si="0"/>
        <v>0.9647947878432156</v>
      </c>
    </row>
    <row r="69" spans="1:8" ht="21.75" customHeight="1" thickBot="1" x14ac:dyDescent="0.45">
      <c r="A69" s="185" t="s">
        <v>105</v>
      </c>
      <c r="B69" s="186">
        <f>D47*B68/B56*B57</f>
        <v>2628.6682659999997</v>
      </c>
      <c r="C69" s="269"/>
      <c r="D69" s="272"/>
      <c r="E69" s="173">
        <v>2</v>
      </c>
      <c r="F69" s="130">
        <v>14576371</v>
      </c>
      <c r="G69" s="180">
        <f>IF(ISBLANK(F69),"-",(F69/$D$50*$D$47*$B$68)*($B$57/$D$68))</f>
        <v>290.32852078735135</v>
      </c>
      <c r="H69" s="175">
        <f t="shared" si="0"/>
        <v>0.96776173595783788</v>
      </c>
    </row>
    <row r="70" spans="1:8" ht="22.5" customHeight="1" x14ac:dyDescent="0.4">
      <c r="A70" s="275" t="s">
        <v>77</v>
      </c>
      <c r="B70" s="276"/>
      <c r="C70" s="269"/>
      <c r="D70" s="272"/>
      <c r="E70" s="173">
        <v>3</v>
      </c>
      <c r="F70" s="130">
        <v>14504700</v>
      </c>
      <c r="G70" s="180">
        <f>IF(ISBLANK(F70),"-",(F70/$D$50*$D$47*$B$68)*($B$57/$D$68))</f>
        <v>288.90099569119747</v>
      </c>
      <c r="H70" s="175">
        <f t="shared" si="0"/>
        <v>0.96300331897065827</v>
      </c>
    </row>
    <row r="71" spans="1:8" ht="21.75" customHeight="1" thickBot="1" x14ac:dyDescent="0.45">
      <c r="A71" s="277"/>
      <c r="B71" s="278"/>
      <c r="C71" s="274"/>
      <c r="D71" s="273"/>
      <c r="E71" s="176">
        <v>4</v>
      </c>
      <c r="F71" s="177"/>
      <c r="G71" s="182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7"/>
      <c r="G72" s="188" t="s">
        <v>70</v>
      </c>
      <c r="H72" s="189">
        <f>AVERAGE(H60:H71)</f>
        <v>0.96772906660049507</v>
      </c>
    </row>
    <row r="73" spans="1:8" ht="26.25" customHeight="1" x14ac:dyDescent="0.4">
      <c r="C73" s="147"/>
      <c r="D73" s="147"/>
      <c r="E73" s="147"/>
      <c r="F73" s="147"/>
      <c r="G73" s="160" t="s">
        <v>83</v>
      </c>
      <c r="H73" s="190">
        <f>STDEV(H60:H71)/H72</f>
        <v>8.3056094969855034E-3</v>
      </c>
    </row>
    <row r="74" spans="1:8" ht="27" customHeight="1" thickBot="1" x14ac:dyDescent="0.45">
      <c r="A74" s="147"/>
      <c r="B74" s="147"/>
      <c r="C74" s="147"/>
      <c r="D74" s="147"/>
      <c r="E74" s="150"/>
      <c r="F74" s="147"/>
      <c r="G74" s="162" t="s">
        <v>20</v>
      </c>
      <c r="H74" s="191">
        <f>COUNT(H60:H71)</f>
        <v>9</v>
      </c>
    </row>
    <row r="75" spans="1:8" ht="18.75" x14ac:dyDescent="0.3">
      <c r="A75" s="147"/>
      <c r="B75" s="147"/>
      <c r="C75" s="147"/>
      <c r="D75" s="147"/>
      <c r="E75" s="150"/>
      <c r="F75" s="147"/>
      <c r="G75" s="105"/>
      <c r="H75" s="108"/>
    </row>
    <row r="76" spans="1:8" ht="18.75" x14ac:dyDescent="0.3">
      <c r="A76" s="102" t="s">
        <v>106</v>
      </c>
      <c r="B76" s="105" t="s">
        <v>107</v>
      </c>
      <c r="C76" s="252" t="str">
        <f>B20</f>
        <v>ATAZANAVIR, RITONAVIR</v>
      </c>
      <c r="D76" s="252"/>
      <c r="E76" s="97" t="s">
        <v>108</v>
      </c>
      <c r="F76" s="97"/>
      <c r="G76" s="192">
        <f>H72</f>
        <v>0.96772906660049507</v>
      </c>
      <c r="H76" s="108"/>
    </row>
    <row r="77" spans="1:8" ht="18.75" x14ac:dyDescent="0.3">
      <c r="A77" s="147"/>
      <c r="B77" s="147"/>
      <c r="C77" s="147"/>
      <c r="D77" s="147"/>
      <c r="E77" s="150"/>
      <c r="F77" s="147"/>
      <c r="G77" s="105"/>
      <c r="H77" s="108"/>
    </row>
    <row r="78" spans="1:8" ht="26.25" customHeight="1" x14ac:dyDescent="0.4">
      <c r="A78" s="101" t="s">
        <v>109</v>
      </c>
      <c r="B78" s="101" t="s">
        <v>110</v>
      </c>
      <c r="D78" s="193">
        <v>45</v>
      </c>
    </row>
    <row r="79" spans="1:8" ht="18.75" x14ac:dyDescent="0.3">
      <c r="A79" s="101"/>
      <c r="B79" s="101"/>
    </row>
    <row r="80" spans="1:8" ht="26.25" customHeight="1" x14ac:dyDescent="0.4">
      <c r="A80" s="102" t="s">
        <v>4</v>
      </c>
      <c r="B80" s="106" t="str">
        <f>B26</f>
        <v>Atazanavi Sulfate</v>
      </c>
      <c r="C80" s="104"/>
    </row>
    <row r="81" spans="1:12" ht="26.25" customHeight="1" x14ac:dyDescent="0.4">
      <c r="A81" s="105" t="s">
        <v>48</v>
      </c>
      <c r="B81" s="106">
        <f>B27</f>
        <v>0</v>
      </c>
    </row>
    <row r="82" spans="1:12" ht="27" customHeight="1" thickBot="1" x14ac:dyDescent="0.45">
      <c r="A82" s="105" t="s">
        <v>6</v>
      </c>
      <c r="B82" s="106">
        <f>B28</f>
        <v>99.6</v>
      </c>
    </row>
    <row r="83" spans="1:12" s="57" customFormat="1" ht="27" customHeight="1" thickBot="1" x14ac:dyDescent="0.45">
      <c r="A83" s="105" t="s">
        <v>49</v>
      </c>
      <c r="B83" s="106">
        <f>B29</f>
        <v>0</v>
      </c>
      <c r="C83" s="258" t="s">
        <v>50</v>
      </c>
      <c r="D83" s="259"/>
      <c r="E83" s="259"/>
      <c r="F83" s="259"/>
      <c r="G83" s="260"/>
      <c r="I83" s="107"/>
      <c r="J83" s="107"/>
      <c r="K83" s="107"/>
      <c r="L83" s="107"/>
    </row>
    <row r="84" spans="1:12" s="57" customFormat="1" ht="18.75" x14ac:dyDescent="0.3">
      <c r="A84" s="105" t="s">
        <v>51</v>
      </c>
      <c r="B84" s="108">
        <f>B82-B83</f>
        <v>99.6</v>
      </c>
      <c r="C84" s="109"/>
      <c r="D84" s="109"/>
      <c r="E84" s="109"/>
      <c r="F84" s="109"/>
      <c r="G84" s="110"/>
      <c r="I84" s="107"/>
      <c r="J84" s="107"/>
      <c r="K84" s="107"/>
      <c r="L84" s="107"/>
    </row>
    <row r="85" spans="1:12" s="57" customFormat="1" ht="19.5" customHeight="1" thickBot="1" x14ac:dyDescent="0.35">
      <c r="A85" s="105"/>
      <c r="B85" s="108"/>
      <c r="C85" s="109"/>
      <c r="D85" s="109"/>
      <c r="E85" s="109"/>
      <c r="F85" s="109"/>
      <c r="G85" s="110"/>
      <c r="I85" s="107"/>
      <c r="J85" s="107"/>
      <c r="K85" s="107"/>
      <c r="L85" s="107"/>
    </row>
    <row r="86" spans="1:12" s="57" customFormat="1" ht="27" customHeight="1" thickBot="1" x14ac:dyDescent="0.45">
      <c r="A86" s="105" t="s">
        <v>52</v>
      </c>
      <c r="B86" s="111">
        <v>704.85599999999999</v>
      </c>
      <c r="C86" s="261" t="s">
        <v>53</v>
      </c>
      <c r="D86" s="262"/>
      <c r="E86" s="262"/>
      <c r="F86" s="262"/>
      <c r="G86" s="262"/>
      <c r="H86" s="263"/>
      <c r="I86" s="107"/>
      <c r="J86" s="107"/>
      <c r="K86" s="107"/>
      <c r="L86" s="107"/>
    </row>
    <row r="87" spans="1:12" s="57" customFormat="1" ht="27" customHeight="1" thickBot="1" x14ac:dyDescent="0.45">
      <c r="A87" s="105" t="s">
        <v>54</v>
      </c>
      <c r="B87" s="111">
        <v>802.93299999999999</v>
      </c>
      <c r="C87" s="261" t="s">
        <v>55</v>
      </c>
      <c r="D87" s="262"/>
      <c r="E87" s="262"/>
      <c r="F87" s="262"/>
      <c r="G87" s="262"/>
      <c r="H87" s="263"/>
      <c r="I87" s="107"/>
      <c r="J87" s="107"/>
      <c r="K87" s="107"/>
      <c r="L87" s="107"/>
    </row>
    <row r="88" spans="1:12" s="57" customFormat="1" ht="18.75" x14ac:dyDescent="0.3">
      <c r="A88" s="105"/>
      <c r="B88" s="108"/>
      <c r="C88" s="109"/>
      <c r="D88" s="109"/>
      <c r="E88" s="109"/>
      <c r="F88" s="109"/>
      <c r="G88" s="110"/>
      <c r="I88" s="107"/>
      <c r="J88" s="107"/>
      <c r="K88" s="107"/>
      <c r="L88" s="107"/>
    </row>
    <row r="89" spans="1:12" ht="18.75" x14ac:dyDescent="0.3">
      <c r="A89" s="105" t="s">
        <v>56</v>
      </c>
      <c r="B89" s="116">
        <f>B86/B87</f>
        <v>0.87785157665708102</v>
      </c>
      <c r="C89" s="97" t="s">
        <v>57</v>
      </c>
    </row>
    <row r="90" spans="1:12" ht="19.5" customHeight="1" thickBot="1" x14ac:dyDescent="0.35">
      <c r="A90" s="105"/>
      <c r="B90" s="116"/>
    </row>
    <row r="91" spans="1:12" ht="27" customHeight="1" thickBot="1" x14ac:dyDescent="0.45">
      <c r="A91" s="117" t="s">
        <v>58</v>
      </c>
      <c r="B91" s="118">
        <v>100</v>
      </c>
      <c r="D91" s="194" t="s">
        <v>59</v>
      </c>
      <c r="E91" s="195"/>
      <c r="F91" s="264" t="s">
        <v>60</v>
      </c>
      <c r="G91" s="265"/>
    </row>
    <row r="92" spans="1:12" ht="26.25" customHeight="1" x14ac:dyDescent="0.4">
      <c r="A92" s="119" t="s">
        <v>61</v>
      </c>
      <c r="B92" s="120">
        <v>1</v>
      </c>
      <c r="C92" s="196" t="s">
        <v>62</v>
      </c>
      <c r="D92" s="122" t="s">
        <v>63</v>
      </c>
      <c r="E92" s="123" t="s">
        <v>64</v>
      </c>
      <c r="F92" s="122" t="s">
        <v>63</v>
      </c>
      <c r="G92" s="124" t="s">
        <v>64</v>
      </c>
    </row>
    <row r="93" spans="1:12" ht="26.25" customHeight="1" x14ac:dyDescent="0.4">
      <c r="A93" s="119" t="s">
        <v>65</v>
      </c>
      <c r="B93" s="120">
        <v>1</v>
      </c>
      <c r="C93" s="197">
        <v>1</v>
      </c>
      <c r="D93" s="126">
        <v>49631949</v>
      </c>
      <c r="E93" s="127">
        <f>IF(ISBLANK(D93),"-",$D$103/$D$100*D93)</f>
        <v>59419085.93613635</v>
      </c>
      <c r="F93" s="126">
        <v>49512530</v>
      </c>
      <c r="G93" s="128">
        <f>IF(ISBLANK(F93),"-",$D$103/$F$100*F93)</f>
        <v>59358963.918969251</v>
      </c>
    </row>
    <row r="94" spans="1:12" ht="26.25" customHeight="1" x14ac:dyDescent="0.4">
      <c r="A94" s="119" t="s">
        <v>66</v>
      </c>
      <c r="B94" s="120">
        <v>1</v>
      </c>
      <c r="C94" s="147">
        <v>2</v>
      </c>
      <c r="D94" s="130">
        <v>49690202</v>
      </c>
      <c r="E94" s="131">
        <f>IF(ISBLANK(D94),"-",$D$103/$D$100*D94)</f>
        <v>59488826.095102057</v>
      </c>
      <c r="F94" s="130">
        <v>49895344</v>
      </c>
      <c r="G94" s="132">
        <f>IF(ISBLANK(F94),"-",$D$103/$F$100*F94)</f>
        <v>59817907.188757248</v>
      </c>
    </row>
    <row r="95" spans="1:12" ht="26.25" customHeight="1" x14ac:dyDescent="0.4">
      <c r="A95" s="119" t="s">
        <v>67</v>
      </c>
      <c r="B95" s="120">
        <v>1</v>
      </c>
      <c r="C95" s="147">
        <v>3</v>
      </c>
      <c r="D95" s="130">
        <v>49834240</v>
      </c>
      <c r="E95" s="131">
        <f>IF(ISBLANK(D95),"-",$D$103/$D$100*D95)</f>
        <v>59661267.566221178</v>
      </c>
      <c r="F95" s="130">
        <v>49814313</v>
      </c>
      <c r="G95" s="132">
        <f>IF(ISBLANK(F95),"-",$D$103/$F$100*F95)</f>
        <v>59720761.754958607</v>
      </c>
    </row>
    <row r="96" spans="1:12" ht="26.25" customHeight="1" x14ac:dyDescent="0.4">
      <c r="A96" s="119" t="s">
        <v>68</v>
      </c>
      <c r="B96" s="120">
        <v>1</v>
      </c>
      <c r="C96" s="198">
        <v>4</v>
      </c>
      <c r="D96" s="134"/>
      <c r="E96" s="135" t="str">
        <f>IF(ISBLANK(D96),"-",$D$103/$D$100*D96)</f>
        <v>-</v>
      </c>
      <c r="F96" s="199"/>
      <c r="G96" s="136" t="str">
        <f>IF(ISBLANK(F96),"-",$D$103/$F$100*F96)</f>
        <v>-</v>
      </c>
    </row>
    <row r="97" spans="1:10" ht="27" customHeight="1" thickBot="1" x14ac:dyDescent="0.45">
      <c r="A97" s="119" t="s">
        <v>69</v>
      </c>
      <c r="B97" s="120">
        <v>1</v>
      </c>
      <c r="C97" s="105" t="s">
        <v>70</v>
      </c>
      <c r="D97" s="200">
        <f>AVERAGE(D93:D96)</f>
        <v>49718797</v>
      </c>
      <c r="E97" s="139">
        <f>AVERAGE(E93:E96)</f>
        <v>59523059.865819864</v>
      </c>
      <c r="F97" s="201">
        <f>AVERAGE(F93:F96)</f>
        <v>49740729</v>
      </c>
      <c r="G97" s="202">
        <f>AVERAGE(G93:G96)</f>
        <v>59632544.287561707</v>
      </c>
    </row>
    <row r="98" spans="1:10" ht="26.25" customHeight="1" x14ac:dyDescent="0.4">
      <c r="A98" s="119" t="s">
        <v>71</v>
      </c>
      <c r="B98" s="106">
        <v>1</v>
      </c>
      <c r="C98" s="142" t="s">
        <v>72</v>
      </c>
      <c r="D98" s="143">
        <v>28.66</v>
      </c>
      <c r="E98" s="97"/>
      <c r="F98" s="144">
        <v>28.62</v>
      </c>
    </row>
    <row r="99" spans="1:10" ht="26.25" customHeight="1" x14ac:dyDescent="0.4">
      <c r="A99" s="119" t="s">
        <v>73</v>
      </c>
      <c r="B99" s="106">
        <v>1</v>
      </c>
      <c r="C99" s="145" t="s">
        <v>74</v>
      </c>
      <c r="D99" s="146">
        <f>D98*$B$89</f>
        <v>25.159226186991944</v>
      </c>
      <c r="E99" s="147"/>
      <c r="F99" s="148">
        <f>F98*$B$89</f>
        <v>25.124112123925659</v>
      </c>
    </row>
    <row r="100" spans="1:10" ht="19.5" customHeight="1" thickBot="1" x14ac:dyDescent="0.35">
      <c r="A100" s="119" t="s">
        <v>75</v>
      </c>
      <c r="B100" s="108">
        <f>(B99/B98)*(B97/B96)*(B95/B94)*(B93/B92)*B91</f>
        <v>100</v>
      </c>
      <c r="C100" s="145" t="s">
        <v>76</v>
      </c>
      <c r="D100" s="149">
        <f>D99*$B$84/100</f>
        <v>25.058589282243975</v>
      </c>
      <c r="E100" s="150"/>
      <c r="F100" s="151">
        <f>F99*$B$84/100</f>
        <v>25.023615675429955</v>
      </c>
    </row>
    <row r="101" spans="1:10" ht="19.5" customHeight="1" thickBot="1" x14ac:dyDescent="0.35">
      <c r="A101" s="254" t="s">
        <v>77</v>
      </c>
      <c r="B101" s="266"/>
      <c r="C101" s="145" t="s">
        <v>78</v>
      </c>
      <c r="D101" s="146">
        <f>D100/$B$100</f>
        <v>0.25058589282243976</v>
      </c>
      <c r="E101" s="150"/>
      <c r="F101" s="152">
        <f>F100/$B$100</f>
        <v>0.25023615675429955</v>
      </c>
      <c r="H101" s="84"/>
    </row>
    <row r="102" spans="1:10" ht="19.5" customHeight="1" thickBot="1" x14ac:dyDescent="0.35">
      <c r="A102" s="256"/>
      <c r="B102" s="267"/>
      <c r="C102" s="145" t="s">
        <v>79</v>
      </c>
      <c r="D102" s="149">
        <f>$B$56/$B$118</f>
        <v>0.3</v>
      </c>
      <c r="F102" s="154"/>
      <c r="G102" s="203"/>
      <c r="H102" s="84"/>
    </row>
    <row r="103" spans="1:10" ht="18.75" x14ac:dyDescent="0.3">
      <c r="C103" s="145" t="s">
        <v>80</v>
      </c>
      <c r="D103" s="146">
        <f>D102*$B$100</f>
        <v>30</v>
      </c>
      <c r="F103" s="154"/>
      <c r="H103" s="84"/>
    </row>
    <row r="104" spans="1:10" ht="19.5" customHeight="1" thickBot="1" x14ac:dyDescent="0.35">
      <c r="C104" s="155" t="s">
        <v>81</v>
      </c>
      <c r="D104" s="156">
        <f>D103/B34</f>
        <v>34.174341993258196</v>
      </c>
      <c r="F104" s="157"/>
      <c r="H104" s="84"/>
      <c r="J104" s="204"/>
    </row>
    <row r="105" spans="1:10" ht="18.75" x14ac:dyDescent="0.3">
      <c r="C105" s="158" t="s">
        <v>82</v>
      </c>
      <c r="D105" s="159">
        <f>AVERAGE(E93:E96,G93:G96)</f>
        <v>59577802.076690786</v>
      </c>
      <c r="F105" s="157"/>
      <c r="G105" s="203"/>
      <c r="H105" s="84"/>
      <c r="J105" s="205"/>
    </row>
    <row r="106" spans="1:10" ht="18.75" x14ac:dyDescent="0.3">
      <c r="C106" s="160" t="s">
        <v>83</v>
      </c>
      <c r="D106" s="206">
        <f>STDEV(E93:E96,G93:G96)/D105</f>
        <v>3.0588114483784622E-3</v>
      </c>
      <c r="F106" s="157"/>
      <c r="H106" s="84"/>
      <c r="J106" s="205"/>
    </row>
    <row r="107" spans="1:10" ht="19.5" customHeight="1" thickBot="1" x14ac:dyDescent="0.35">
      <c r="C107" s="162" t="s">
        <v>20</v>
      </c>
      <c r="D107" s="207">
        <f>COUNT(E93:E96,G93:G96)</f>
        <v>6</v>
      </c>
      <c r="F107" s="157"/>
      <c r="H107" s="84"/>
      <c r="J107" s="205"/>
    </row>
    <row r="108" spans="1:10" ht="19.5" customHeight="1" thickBot="1" x14ac:dyDescent="0.35">
      <c r="A108" s="93"/>
      <c r="B108" s="93"/>
      <c r="C108" s="93"/>
      <c r="D108" s="93"/>
      <c r="E108" s="93"/>
    </row>
    <row r="109" spans="1:10" ht="26.25" customHeight="1" x14ac:dyDescent="0.4">
      <c r="A109" s="117" t="s">
        <v>111</v>
      </c>
      <c r="B109" s="118">
        <v>1000</v>
      </c>
      <c r="C109" s="194" t="s">
        <v>112</v>
      </c>
      <c r="D109" s="208" t="s">
        <v>63</v>
      </c>
      <c r="E109" s="209" t="s">
        <v>113</v>
      </c>
      <c r="F109" s="210" t="s">
        <v>114</v>
      </c>
    </row>
    <row r="110" spans="1:10" ht="26.25" customHeight="1" x14ac:dyDescent="0.4">
      <c r="A110" s="119" t="s">
        <v>93</v>
      </c>
      <c r="B110" s="120">
        <v>1</v>
      </c>
      <c r="C110" s="211">
        <v>1</v>
      </c>
      <c r="D110" s="212">
        <v>33269290</v>
      </c>
      <c r="E110" s="213">
        <f t="shared" ref="E110:E115" si="1">IF(ISBLANK(D110),"-",D110/$D$105*$D$102*$B$118)</f>
        <v>167.52526364017854</v>
      </c>
      <c r="F110" s="214">
        <f t="shared" ref="F110:F115" si="2">IF(ISBLANK(D110), "-", E110/$B$56)</f>
        <v>0.55841754546726174</v>
      </c>
    </row>
    <row r="111" spans="1:10" ht="26.25" customHeight="1" x14ac:dyDescent="0.4">
      <c r="A111" s="119" t="s">
        <v>95</v>
      </c>
      <c r="B111" s="120">
        <v>1</v>
      </c>
      <c r="C111" s="211">
        <v>2</v>
      </c>
      <c r="D111" s="212">
        <v>33095484</v>
      </c>
      <c r="E111" s="215">
        <f t="shared" si="1"/>
        <v>166.65007526157942</v>
      </c>
      <c r="F111" s="216">
        <f t="shared" si="2"/>
        <v>0.55550025087193144</v>
      </c>
    </row>
    <row r="112" spans="1:10" ht="26.25" customHeight="1" x14ac:dyDescent="0.4">
      <c r="A112" s="119" t="s">
        <v>96</v>
      </c>
      <c r="B112" s="120">
        <v>1</v>
      </c>
      <c r="C112" s="211">
        <v>3</v>
      </c>
      <c r="D112" s="212">
        <v>33216267</v>
      </c>
      <c r="E112" s="215">
        <f t="shared" si="1"/>
        <v>167.25826990349245</v>
      </c>
      <c r="F112" s="216">
        <f t="shared" si="2"/>
        <v>0.5575275663449748</v>
      </c>
    </row>
    <row r="113" spans="1:10" ht="26.25" customHeight="1" x14ac:dyDescent="0.4">
      <c r="A113" s="119" t="s">
        <v>97</v>
      </c>
      <c r="B113" s="120">
        <v>1</v>
      </c>
      <c r="C113" s="211">
        <v>4</v>
      </c>
      <c r="D113" s="212">
        <v>33394111</v>
      </c>
      <c r="E113" s="215">
        <f t="shared" si="1"/>
        <v>168.15379135846862</v>
      </c>
      <c r="F113" s="216">
        <f t="shared" si="2"/>
        <v>0.56051263786156202</v>
      </c>
    </row>
    <row r="114" spans="1:10" ht="26.25" customHeight="1" x14ac:dyDescent="0.4">
      <c r="A114" s="119" t="s">
        <v>98</v>
      </c>
      <c r="B114" s="120">
        <v>1</v>
      </c>
      <c r="C114" s="211">
        <v>5</v>
      </c>
      <c r="D114" s="212">
        <v>33308160</v>
      </c>
      <c r="E114" s="215">
        <f t="shared" si="1"/>
        <v>167.72099090089534</v>
      </c>
      <c r="F114" s="216">
        <f t="shared" si="2"/>
        <v>0.55906996966965117</v>
      </c>
    </row>
    <row r="115" spans="1:10" ht="26.25" customHeight="1" x14ac:dyDescent="0.4">
      <c r="A115" s="119" t="s">
        <v>100</v>
      </c>
      <c r="B115" s="120">
        <v>1</v>
      </c>
      <c r="C115" s="217">
        <v>6</v>
      </c>
      <c r="D115" s="218">
        <v>33367216</v>
      </c>
      <c r="E115" s="219">
        <f t="shared" si="1"/>
        <v>168.01836340176732</v>
      </c>
      <c r="F115" s="220">
        <f t="shared" si="2"/>
        <v>0.56006121133922437</v>
      </c>
    </row>
    <row r="116" spans="1:10" ht="26.25" customHeight="1" x14ac:dyDescent="0.4">
      <c r="A116" s="119" t="s">
        <v>101</v>
      </c>
      <c r="B116" s="120">
        <v>1</v>
      </c>
      <c r="C116" s="211"/>
      <c r="D116" s="147"/>
      <c r="E116" s="97"/>
      <c r="F116" s="221"/>
    </row>
    <row r="117" spans="1:10" ht="26.25" customHeight="1" x14ac:dyDescent="0.4">
      <c r="A117" s="119" t="s">
        <v>102</v>
      </c>
      <c r="B117" s="120">
        <v>1</v>
      </c>
      <c r="C117" s="211"/>
      <c r="D117" s="222"/>
      <c r="E117" s="223" t="s">
        <v>70</v>
      </c>
      <c r="F117" s="224">
        <f>AVERAGE(F110:F115)</f>
        <v>0.5585148635924343</v>
      </c>
    </row>
    <row r="118" spans="1:10" ht="19.5" customHeight="1" thickBot="1" x14ac:dyDescent="0.35">
      <c r="A118" s="119" t="s">
        <v>103</v>
      </c>
      <c r="B118" s="184">
        <f>(B117/B116)*(B115/B114)*(B113/B112)*(B111/B110)*B109</f>
        <v>1000</v>
      </c>
      <c r="C118" s="225"/>
      <c r="D118" s="226"/>
      <c r="E118" s="105" t="s">
        <v>83</v>
      </c>
      <c r="F118" s="227">
        <f>STDEV(F110:F115)/F117</f>
        <v>3.2783124285792578E-3</v>
      </c>
      <c r="I118" s="97"/>
    </row>
    <row r="119" spans="1:10" ht="19.5" customHeight="1" thickBot="1" x14ac:dyDescent="0.35">
      <c r="A119" s="254" t="s">
        <v>77</v>
      </c>
      <c r="B119" s="255"/>
      <c r="C119" s="228"/>
      <c r="D119" s="229"/>
      <c r="E119" s="230" t="s">
        <v>20</v>
      </c>
      <c r="F119" s="207">
        <f>COUNT(F110:F115)</f>
        <v>6</v>
      </c>
      <c r="I119" s="97"/>
      <c r="J119" s="205"/>
    </row>
    <row r="120" spans="1:10" ht="19.5" customHeight="1" thickBot="1" x14ac:dyDescent="0.35">
      <c r="A120" s="256"/>
      <c r="B120" s="257"/>
      <c r="C120" s="97"/>
      <c r="D120" s="97"/>
      <c r="E120" s="97"/>
      <c r="F120" s="147"/>
      <c r="G120" s="97"/>
      <c r="H120" s="97"/>
      <c r="I120" s="97"/>
    </row>
    <row r="121" spans="1:10" ht="18.75" x14ac:dyDescent="0.3">
      <c r="A121" s="115"/>
      <c r="B121" s="115"/>
      <c r="C121" s="97"/>
      <c r="D121" s="97"/>
      <c r="E121" s="97"/>
      <c r="F121" s="147"/>
      <c r="G121" s="97"/>
      <c r="H121" s="97"/>
      <c r="I121" s="97"/>
    </row>
    <row r="122" spans="1:10" ht="18.75" x14ac:dyDescent="0.3">
      <c r="A122" s="102" t="s">
        <v>106</v>
      </c>
      <c r="B122" s="105" t="s">
        <v>107</v>
      </c>
      <c r="C122" s="252" t="str">
        <f>B20</f>
        <v>ATAZANAVIR, RITONAVIR</v>
      </c>
      <c r="D122" s="252"/>
      <c r="E122" s="97" t="s">
        <v>115</v>
      </c>
      <c r="F122" s="97"/>
      <c r="G122" s="192">
        <f>F117</f>
        <v>0.5585148635924343</v>
      </c>
      <c r="H122" s="97"/>
      <c r="I122" s="97"/>
    </row>
    <row r="123" spans="1:10" ht="18.75" x14ac:dyDescent="0.3">
      <c r="A123" s="115"/>
      <c r="B123" s="115"/>
      <c r="C123" s="97"/>
      <c r="D123" s="97"/>
      <c r="E123" s="97"/>
      <c r="F123" s="147"/>
      <c r="G123" s="97"/>
      <c r="H123" s="97"/>
      <c r="I123" s="97"/>
    </row>
    <row r="124" spans="1:10" ht="26.25" customHeight="1" x14ac:dyDescent="0.4">
      <c r="A124" s="101" t="s">
        <v>109</v>
      </c>
      <c r="B124" s="101" t="s">
        <v>110</v>
      </c>
      <c r="D124" s="193">
        <v>90</v>
      </c>
    </row>
    <row r="125" spans="1:10" ht="19.5" customHeight="1" thickBot="1" x14ac:dyDescent="0.35">
      <c r="A125" s="93"/>
      <c r="B125" s="93"/>
      <c r="C125" s="93"/>
      <c r="D125" s="93"/>
      <c r="E125" s="93"/>
    </row>
    <row r="126" spans="1:10" ht="26.25" customHeight="1" x14ac:dyDescent="0.4">
      <c r="A126" s="117" t="s">
        <v>111</v>
      </c>
      <c r="B126" s="118">
        <v>1000</v>
      </c>
      <c r="C126" s="194" t="s">
        <v>112</v>
      </c>
      <c r="D126" s="208" t="s">
        <v>63</v>
      </c>
      <c r="E126" s="209" t="s">
        <v>113</v>
      </c>
      <c r="F126" s="210" t="s">
        <v>114</v>
      </c>
    </row>
    <row r="127" spans="1:10" ht="26.25" customHeight="1" x14ac:dyDescent="0.4">
      <c r="A127" s="119" t="s">
        <v>93</v>
      </c>
      <c r="B127" s="120">
        <v>1</v>
      </c>
      <c r="C127" s="211">
        <v>1</v>
      </c>
      <c r="D127" s="212">
        <v>49916416</v>
      </c>
      <c r="E127" s="231">
        <f t="shared" ref="E127:E132" si="3">IF(ISBLANK(D127),"-",D127/$D$105*$D$102*$B$135)</f>
        <v>251.35074269312108</v>
      </c>
      <c r="F127" s="232">
        <f t="shared" ref="F127:F132" si="4">IF(ISBLANK(D127), "-", E127/$B$56)</f>
        <v>0.83783580897707022</v>
      </c>
    </row>
    <row r="128" spans="1:10" ht="26.25" customHeight="1" x14ac:dyDescent="0.4">
      <c r="A128" s="119" t="s">
        <v>95</v>
      </c>
      <c r="B128" s="120">
        <v>1</v>
      </c>
      <c r="C128" s="211">
        <v>2</v>
      </c>
      <c r="D128" s="212">
        <v>49895911</v>
      </c>
      <c r="E128" s="233">
        <f t="shared" si="3"/>
        <v>251.24749115000299</v>
      </c>
      <c r="F128" s="234">
        <f t="shared" si="4"/>
        <v>0.83749163716667663</v>
      </c>
    </row>
    <row r="129" spans="1:10" ht="26.25" customHeight="1" x14ac:dyDescent="0.4">
      <c r="A129" s="119" t="s">
        <v>96</v>
      </c>
      <c r="B129" s="120">
        <v>1</v>
      </c>
      <c r="C129" s="211">
        <v>3</v>
      </c>
      <c r="D129" s="212">
        <v>49793704</v>
      </c>
      <c r="E129" s="233">
        <f t="shared" si="3"/>
        <v>250.73283470194318</v>
      </c>
      <c r="F129" s="234">
        <f t="shared" si="4"/>
        <v>0.83577611567314392</v>
      </c>
    </row>
    <row r="130" spans="1:10" ht="26.25" customHeight="1" x14ac:dyDescent="0.4">
      <c r="A130" s="119" t="s">
        <v>97</v>
      </c>
      <c r="B130" s="120">
        <v>1</v>
      </c>
      <c r="C130" s="211">
        <v>4</v>
      </c>
      <c r="D130" s="212">
        <v>49673791</v>
      </c>
      <c r="E130" s="233">
        <f t="shared" si="3"/>
        <v>250.12902088629264</v>
      </c>
      <c r="F130" s="234">
        <f t="shared" si="4"/>
        <v>0.83376340295430884</v>
      </c>
    </row>
    <row r="131" spans="1:10" ht="26.25" customHeight="1" x14ac:dyDescent="0.4">
      <c r="A131" s="119" t="s">
        <v>98</v>
      </c>
      <c r="B131" s="120">
        <v>1</v>
      </c>
      <c r="C131" s="211">
        <v>5</v>
      </c>
      <c r="D131" s="212">
        <v>49895959</v>
      </c>
      <c r="E131" s="233">
        <f t="shared" si="3"/>
        <v>251.2477328507623</v>
      </c>
      <c r="F131" s="234">
        <f t="shared" si="4"/>
        <v>0.83749244283587432</v>
      </c>
    </row>
    <row r="132" spans="1:10" ht="26.25" customHeight="1" x14ac:dyDescent="0.4">
      <c r="A132" s="119" t="s">
        <v>100</v>
      </c>
      <c r="B132" s="120">
        <v>1</v>
      </c>
      <c r="C132" s="217">
        <v>6</v>
      </c>
      <c r="D132" s="218">
        <v>49796031</v>
      </c>
      <c r="E132" s="235">
        <f t="shared" si="3"/>
        <v>250.74455215333731</v>
      </c>
      <c r="F132" s="236">
        <f t="shared" si="4"/>
        <v>0.83581517384445769</v>
      </c>
    </row>
    <row r="133" spans="1:10" ht="26.25" customHeight="1" x14ac:dyDescent="0.4">
      <c r="A133" s="119" t="s">
        <v>101</v>
      </c>
      <c r="B133" s="120">
        <v>1</v>
      </c>
      <c r="C133" s="211"/>
      <c r="D133" s="147"/>
      <c r="E133" s="97"/>
      <c r="F133" s="221"/>
    </row>
    <row r="134" spans="1:10" ht="26.25" customHeight="1" x14ac:dyDescent="0.4">
      <c r="A134" s="119" t="s">
        <v>102</v>
      </c>
      <c r="B134" s="120">
        <v>1</v>
      </c>
      <c r="C134" s="211"/>
      <c r="D134" s="222"/>
      <c r="E134" s="223" t="s">
        <v>70</v>
      </c>
      <c r="F134" s="237">
        <f>AVERAGE(F127:F132)</f>
        <v>0.83636243024192181</v>
      </c>
    </row>
    <row r="135" spans="1:10" ht="27" customHeight="1" thickBot="1" x14ac:dyDescent="0.45">
      <c r="A135" s="119" t="s">
        <v>103</v>
      </c>
      <c r="B135" s="120">
        <f>(B134/B133)*(B132/B131)*(B130/B129)*(B128/B127)*B126</f>
        <v>1000</v>
      </c>
      <c r="C135" s="225"/>
      <c r="D135" s="226"/>
      <c r="E135" s="105" t="s">
        <v>83</v>
      </c>
      <c r="F135" s="238">
        <f>STDEV(F127:F132)/F134</f>
        <v>1.8616203579660151E-3</v>
      </c>
      <c r="I135" s="97"/>
    </row>
    <row r="136" spans="1:10" ht="27" customHeight="1" thickBot="1" x14ac:dyDescent="0.45">
      <c r="A136" s="254" t="s">
        <v>77</v>
      </c>
      <c r="B136" s="255"/>
      <c r="C136" s="228"/>
      <c r="D136" s="229"/>
      <c r="E136" s="230" t="s">
        <v>20</v>
      </c>
      <c r="F136" s="239">
        <f>COUNT(F127:F132)</f>
        <v>6</v>
      </c>
      <c r="I136" s="97"/>
      <c r="J136" s="205"/>
    </row>
    <row r="137" spans="1:10" ht="19.5" customHeight="1" thickBot="1" x14ac:dyDescent="0.35">
      <c r="A137" s="256"/>
      <c r="B137" s="257"/>
      <c r="C137" s="97"/>
      <c r="D137" s="97"/>
      <c r="E137" s="97"/>
      <c r="F137" s="147"/>
      <c r="G137" s="97"/>
      <c r="H137" s="97"/>
      <c r="I137" s="97"/>
    </row>
    <row r="138" spans="1:10" ht="18.75" x14ac:dyDescent="0.3">
      <c r="A138" s="115"/>
      <c r="B138" s="115"/>
      <c r="C138" s="97"/>
      <c r="D138" s="97"/>
      <c r="E138" s="97"/>
      <c r="F138" s="147"/>
      <c r="G138" s="97"/>
      <c r="H138" s="97"/>
      <c r="I138" s="97"/>
    </row>
    <row r="139" spans="1:10" ht="26.25" customHeight="1" x14ac:dyDescent="0.4">
      <c r="A139" s="102" t="s">
        <v>106</v>
      </c>
      <c r="B139" s="105" t="s">
        <v>107</v>
      </c>
      <c r="C139" s="252" t="str">
        <f>B20</f>
        <v>ATAZANAVIR, RITONAVIR</v>
      </c>
      <c r="D139" s="252"/>
      <c r="E139" s="97" t="s">
        <v>115</v>
      </c>
      <c r="F139" s="97"/>
      <c r="G139" s="240">
        <f>F134</f>
        <v>0.83636243024192181</v>
      </c>
      <c r="H139" s="97"/>
      <c r="I139" s="97"/>
    </row>
    <row r="140" spans="1:10" ht="18.75" x14ac:dyDescent="0.3">
      <c r="A140" s="102"/>
      <c r="B140" s="105"/>
      <c r="C140" s="108"/>
      <c r="D140" s="108"/>
      <c r="E140" s="97"/>
      <c r="F140" s="97"/>
      <c r="G140" s="192"/>
      <c r="H140" s="97"/>
      <c r="I140" s="97"/>
    </row>
    <row r="141" spans="1:10" ht="26.25" customHeight="1" x14ac:dyDescent="0.4">
      <c r="A141" s="101" t="s">
        <v>109</v>
      </c>
      <c r="B141" s="101" t="s">
        <v>110</v>
      </c>
      <c r="D141" s="193"/>
      <c r="H141" s="97"/>
      <c r="I141" s="97"/>
    </row>
    <row r="142" spans="1:10" ht="19.5" customHeight="1" thickBot="1" x14ac:dyDescent="0.35">
      <c r="A142" s="93"/>
      <c r="B142" s="93"/>
      <c r="C142" s="93"/>
      <c r="D142" s="93"/>
      <c r="E142" s="93"/>
      <c r="H142" s="97"/>
      <c r="I142" s="97"/>
    </row>
    <row r="143" spans="1:10" ht="26.25" customHeight="1" x14ac:dyDescent="0.4">
      <c r="A143" s="117" t="s">
        <v>111</v>
      </c>
      <c r="B143" s="118"/>
      <c r="C143" s="194" t="s">
        <v>112</v>
      </c>
      <c r="D143" s="208" t="s">
        <v>63</v>
      </c>
      <c r="E143" s="209" t="s">
        <v>113</v>
      </c>
      <c r="F143" s="210" t="s">
        <v>114</v>
      </c>
      <c r="H143" s="97"/>
      <c r="I143" s="97"/>
    </row>
    <row r="144" spans="1:10" ht="26.25" customHeight="1" x14ac:dyDescent="0.4">
      <c r="A144" s="119" t="s">
        <v>93</v>
      </c>
      <c r="B144" s="120">
        <v>1</v>
      </c>
      <c r="C144" s="211">
        <v>1</v>
      </c>
      <c r="D144" s="212"/>
      <c r="E144" s="231" t="str">
        <f t="shared" ref="E144:E149" si="5">IF(ISBLANK(D144),"-",D144/$D$105*$D$102*$B$152)</f>
        <v>-</v>
      </c>
      <c r="F144" s="232" t="str">
        <f t="shared" ref="F144:F149" si="6">IF(ISBLANK(D144), "-", E144/$B$56)</f>
        <v>-</v>
      </c>
      <c r="H144" s="97"/>
      <c r="I144" s="97"/>
    </row>
    <row r="145" spans="1:9" ht="26.25" customHeight="1" x14ac:dyDescent="0.4">
      <c r="A145" s="119" t="s">
        <v>95</v>
      </c>
      <c r="B145" s="120">
        <v>1</v>
      </c>
      <c r="C145" s="211">
        <v>2</v>
      </c>
      <c r="D145" s="212"/>
      <c r="E145" s="233" t="str">
        <f t="shared" si="5"/>
        <v>-</v>
      </c>
      <c r="F145" s="234" t="str">
        <f t="shared" si="6"/>
        <v>-</v>
      </c>
      <c r="H145" s="97"/>
      <c r="I145" s="97"/>
    </row>
    <row r="146" spans="1:9" ht="26.25" customHeight="1" x14ac:dyDescent="0.4">
      <c r="A146" s="119" t="s">
        <v>96</v>
      </c>
      <c r="B146" s="120">
        <v>1</v>
      </c>
      <c r="C146" s="211">
        <v>3</v>
      </c>
      <c r="D146" s="212"/>
      <c r="E146" s="233" t="str">
        <f t="shared" si="5"/>
        <v>-</v>
      </c>
      <c r="F146" s="234" t="str">
        <f t="shared" si="6"/>
        <v>-</v>
      </c>
      <c r="H146" s="97"/>
      <c r="I146" s="97"/>
    </row>
    <row r="147" spans="1:9" ht="26.25" customHeight="1" x14ac:dyDescent="0.4">
      <c r="A147" s="119" t="s">
        <v>97</v>
      </c>
      <c r="B147" s="120">
        <v>1</v>
      </c>
      <c r="C147" s="211">
        <v>4</v>
      </c>
      <c r="D147" s="212"/>
      <c r="E147" s="233" t="str">
        <f t="shared" si="5"/>
        <v>-</v>
      </c>
      <c r="F147" s="234" t="str">
        <f t="shared" si="6"/>
        <v>-</v>
      </c>
      <c r="H147" s="97"/>
      <c r="I147" s="97"/>
    </row>
    <row r="148" spans="1:9" ht="26.25" customHeight="1" x14ac:dyDescent="0.4">
      <c r="A148" s="119" t="s">
        <v>98</v>
      </c>
      <c r="B148" s="120">
        <v>1</v>
      </c>
      <c r="C148" s="211">
        <v>5</v>
      </c>
      <c r="D148" s="212"/>
      <c r="E148" s="233" t="str">
        <f t="shared" si="5"/>
        <v>-</v>
      </c>
      <c r="F148" s="234" t="str">
        <f t="shared" si="6"/>
        <v>-</v>
      </c>
      <c r="H148" s="97"/>
      <c r="I148" s="97"/>
    </row>
    <row r="149" spans="1:9" ht="26.25" customHeight="1" x14ac:dyDescent="0.4">
      <c r="A149" s="119" t="s">
        <v>100</v>
      </c>
      <c r="B149" s="120">
        <v>1</v>
      </c>
      <c r="C149" s="217">
        <v>6</v>
      </c>
      <c r="D149" s="218"/>
      <c r="E149" s="235" t="str">
        <f t="shared" si="5"/>
        <v>-</v>
      </c>
      <c r="F149" s="236" t="str">
        <f t="shared" si="6"/>
        <v>-</v>
      </c>
      <c r="H149" s="97"/>
      <c r="I149" s="97"/>
    </row>
    <row r="150" spans="1:9" ht="26.25" customHeight="1" x14ac:dyDescent="0.4">
      <c r="A150" s="119" t="s">
        <v>101</v>
      </c>
      <c r="B150" s="120">
        <v>1</v>
      </c>
      <c r="C150" s="211"/>
      <c r="D150" s="147"/>
      <c r="E150" s="97"/>
      <c r="F150" s="221"/>
      <c r="H150" s="97"/>
      <c r="I150" s="97"/>
    </row>
    <row r="151" spans="1:9" ht="26.25" customHeight="1" x14ac:dyDescent="0.4">
      <c r="A151" s="119" t="s">
        <v>102</v>
      </c>
      <c r="B151" s="120">
        <v>1</v>
      </c>
      <c r="C151" s="211"/>
      <c r="D151" s="222"/>
      <c r="E151" s="223" t="s">
        <v>70</v>
      </c>
      <c r="F151" s="237" t="e">
        <f>AVERAGE(F144:F149)</f>
        <v>#DIV/0!</v>
      </c>
      <c r="H151" s="97"/>
      <c r="I151" s="97"/>
    </row>
    <row r="152" spans="1:9" ht="27" customHeight="1" thickBot="1" x14ac:dyDescent="0.45">
      <c r="A152" s="119" t="s">
        <v>103</v>
      </c>
      <c r="B152" s="120">
        <f>(B151/B150)*(B149/B148)*(B147/B146)*(B145/B144)*B143</f>
        <v>0</v>
      </c>
      <c r="C152" s="225"/>
      <c r="D152" s="226"/>
      <c r="E152" s="105" t="s">
        <v>83</v>
      </c>
      <c r="F152" s="238" t="e">
        <f>STDEV(F144:F149)/F151</f>
        <v>#DIV/0!</v>
      </c>
      <c r="H152" s="97"/>
      <c r="I152" s="97"/>
    </row>
    <row r="153" spans="1:9" ht="27" customHeight="1" thickBot="1" x14ac:dyDescent="0.45">
      <c r="A153" s="254" t="s">
        <v>77</v>
      </c>
      <c r="B153" s="255"/>
      <c r="C153" s="228"/>
      <c r="D153" s="229"/>
      <c r="E153" s="230" t="s">
        <v>20</v>
      </c>
      <c r="F153" s="239">
        <f>COUNT(F144:F149)</f>
        <v>0</v>
      </c>
      <c r="H153" s="97"/>
      <c r="I153" s="97"/>
    </row>
    <row r="154" spans="1:9" ht="19.5" customHeight="1" thickBot="1" x14ac:dyDescent="0.35">
      <c r="A154" s="256"/>
      <c r="B154" s="257"/>
      <c r="C154" s="97"/>
      <c r="D154" s="97"/>
      <c r="E154" s="97"/>
      <c r="F154" s="147"/>
      <c r="G154" s="97"/>
      <c r="H154" s="97"/>
      <c r="I154" s="97"/>
    </row>
    <row r="155" spans="1:9" ht="18.75" x14ac:dyDescent="0.3">
      <c r="A155" s="115"/>
      <c r="B155" s="115"/>
      <c r="C155" s="97"/>
      <c r="D155" s="97"/>
      <c r="E155" s="97"/>
      <c r="F155" s="147"/>
      <c r="G155" s="97"/>
      <c r="H155" s="97"/>
      <c r="I155" s="97"/>
    </row>
    <row r="156" spans="1:9" ht="26.25" customHeight="1" x14ac:dyDescent="0.4">
      <c r="A156" s="102" t="s">
        <v>106</v>
      </c>
      <c r="B156" s="105" t="s">
        <v>107</v>
      </c>
      <c r="C156" s="252" t="str">
        <f>B20</f>
        <v>ATAZANAVIR, RITONAVIR</v>
      </c>
      <c r="D156" s="252"/>
      <c r="E156" s="97" t="s">
        <v>115</v>
      </c>
      <c r="F156" s="97"/>
      <c r="G156" s="240" t="e">
        <f>F151</f>
        <v>#DIV/0!</v>
      </c>
      <c r="H156" s="97"/>
      <c r="I156" s="97"/>
    </row>
    <row r="157" spans="1:9" ht="18.75" x14ac:dyDescent="0.3">
      <c r="A157" s="102"/>
      <c r="B157" s="105"/>
      <c r="C157" s="108"/>
      <c r="D157" s="108"/>
      <c r="E157" s="97"/>
      <c r="F157" s="97"/>
      <c r="G157" s="192"/>
      <c r="H157" s="97"/>
      <c r="I157" s="97"/>
    </row>
    <row r="158" spans="1:9" ht="26.25" customHeight="1" x14ac:dyDescent="0.4">
      <c r="A158" s="101" t="s">
        <v>109</v>
      </c>
      <c r="B158" s="101" t="s">
        <v>110</v>
      </c>
      <c r="D158" s="193"/>
      <c r="H158" s="97"/>
      <c r="I158" s="97"/>
    </row>
    <row r="159" spans="1:9" ht="19.5" customHeight="1" thickBot="1" x14ac:dyDescent="0.35">
      <c r="A159" s="93"/>
      <c r="B159" s="93"/>
      <c r="C159" s="93"/>
      <c r="D159" s="93"/>
      <c r="E159" s="93"/>
      <c r="H159" s="97"/>
      <c r="I159" s="97"/>
    </row>
    <row r="160" spans="1:9" ht="26.25" customHeight="1" x14ac:dyDescent="0.4">
      <c r="A160" s="117" t="s">
        <v>111</v>
      </c>
      <c r="B160" s="118"/>
      <c r="C160" s="194" t="s">
        <v>112</v>
      </c>
      <c r="D160" s="208" t="s">
        <v>63</v>
      </c>
      <c r="E160" s="209" t="s">
        <v>113</v>
      </c>
      <c r="F160" s="210" t="s">
        <v>114</v>
      </c>
      <c r="H160" s="97"/>
      <c r="I160" s="97"/>
    </row>
    <row r="161" spans="1:9" ht="26.25" customHeight="1" x14ac:dyDescent="0.4">
      <c r="A161" s="119" t="s">
        <v>93</v>
      </c>
      <c r="B161" s="120"/>
      <c r="C161" s="211">
        <v>1</v>
      </c>
      <c r="D161" s="212"/>
      <c r="E161" s="231" t="str">
        <f t="shared" ref="E161:E166" si="7">IF(ISBLANK(D161),"-",D161/$D$105*$D$102*$B$169)</f>
        <v>-</v>
      </c>
      <c r="F161" s="232" t="str">
        <f t="shared" ref="F161:F166" si="8">IF(ISBLANK(D161), "-", E161/$B$56)</f>
        <v>-</v>
      </c>
      <c r="H161" s="97"/>
      <c r="I161" s="97"/>
    </row>
    <row r="162" spans="1:9" ht="26.25" customHeight="1" x14ac:dyDescent="0.4">
      <c r="A162" s="119" t="s">
        <v>95</v>
      </c>
      <c r="B162" s="120"/>
      <c r="C162" s="211">
        <v>2</v>
      </c>
      <c r="D162" s="212"/>
      <c r="E162" s="233" t="str">
        <f t="shared" si="7"/>
        <v>-</v>
      </c>
      <c r="F162" s="234" t="str">
        <f t="shared" si="8"/>
        <v>-</v>
      </c>
      <c r="H162" s="97"/>
      <c r="I162" s="97"/>
    </row>
    <row r="163" spans="1:9" ht="26.25" customHeight="1" x14ac:dyDescent="0.4">
      <c r="A163" s="119" t="s">
        <v>96</v>
      </c>
      <c r="B163" s="120"/>
      <c r="C163" s="211">
        <v>3</v>
      </c>
      <c r="D163" s="212"/>
      <c r="E163" s="233" t="str">
        <f t="shared" si="7"/>
        <v>-</v>
      </c>
      <c r="F163" s="234" t="str">
        <f t="shared" si="8"/>
        <v>-</v>
      </c>
      <c r="H163" s="97"/>
      <c r="I163" s="97"/>
    </row>
    <row r="164" spans="1:9" ht="26.25" customHeight="1" x14ac:dyDescent="0.4">
      <c r="A164" s="119" t="s">
        <v>97</v>
      </c>
      <c r="B164" s="120"/>
      <c r="C164" s="211">
        <v>4</v>
      </c>
      <c r="D164" s="212"/>
      <c r="E164" s="233" t="str">
        <f t="shared" si="7"/>
        <v>-</v>
      </c>
      <c r="F164" s="234" t="str">
        <f t="shared" si="8"/>
        <v>-</v>
      </c>
      <c r="H164" s="97"/>
      <c r="I164" s="97"/>
    </row>
    <row r="165" spans="1:9" ht="26.25" customHeight="1" x14ac:dyDescent="0.4">
      <c r="A165" s="119" t="s">
        <v>98</v>
      </c>
      <c r="B165" s="120"/>
      <c r="C165" s="211">
        <v>5</v>
      </c>
      <c r="D165" s="212"/>
      <c r="E165" s="233" t="str">
        <f t="shared" si="7"/>
        <v>-</v>
      </c>
      <c r="F165" s="234" t="str">
        <f t="shared" si="8"/>
        <v>-</v>
      </c>
      <c r="H165" s="97"/>
      <c r="I165" s="97"/>
    </row>
    <row r="166" spans="1:9" ht="26.25" customHeight="1" x14ac:dyDescent="0.4">
      <c r="A166" s="119" t="s">
        <v>100</v>
      </c>
      <c r="B166" s="120"/>
      <c r="C166" s="217">
        <v>6</v>
      </c>
      <c r="D166" s="218"/>
      <c r="E166" s="235" t="str">
        <f t="shared" si="7"/>
        <v>-</v>
      </c>
      <c r="F166" s="236" t="str">
        <f t="shared" si="8"/>
        <v>-</v>
      </c>
      <c r="H166" s="97"/>
      <c r="I166" s="97"/>
    </row>
    <row r="167" spans="1:9" ht="26.25" customHeight="1" x14ac:dyDescent="0.4">
      <c r="A167" s="119" t="s">
        <v>101</v>
      </c>
      <c r="B167" s="120"/>
      <c r="C167" s="211"/>
      <c r="D167" s="147"/>
      <c r="E167" s="97"/>
      <c r="F167" s="221"/>
      <c r="H167" s="97"/>
      <c r="I167" s="97"/>
    </row>
    <row r="168" spans="1:9" ht="26.25" customHeight="1" x14ac:dyDescent="0.4">
      <c r="A168" s="119" t="s">
        <v>102</v>
      </c>
      <c r="B168" s="120"/>
      <c r="C168" s="211"/>
      <c r="D168" s="222"/>
      <c r="E168" s="223" t="s">
        <v>70</v>
      </c>
      <c r="F168" s="237" t="e">
        <f>AVERAGE(F161:F166)</f>
        <v>#DIV/0!</v>
      </c>
      <c r="H168" s="97"/>
      <c r="I168" s="97"/>
    </row>
    <row r="169" spans="1:9" ht="27" customHeight="1" thickBot="1" x14ac:dyDescent="0.45">
      <c r="A169" s="119" t="s">
        <v>103</v>
      </c>
      <c r="B169" s="120"/>
      <c r="C169" s="225"/>
      <c r="D169" s="226"/>
      <c r="E169" s="105" t="s">
        <v>83</v>
      </c>
      <c r="F169" s="238" t="e">
        <f>STDEV(F161:F166)/F168</f>
        <v>#DIV/0!</v>
      </c>
      <c r="H169" s="97"/>
      <c r="I169" s="97"/>
    </row>
    <row r="170" spans="1:9" ht="27" customHeight="1" thickBot="1" x14ac:dyDescent="0.45">
      <c r="A170" s="254" t="s">
        <v>77</v>
      </c>
      <c r="B170" s="255"/>
      <c r="C170" s="228"/>
      <c r="D170" s="229"/>
      <c r="E170" s="230" t="s">
        <v>20</v>
      </c>
      <c r="F170" s="239">
        <f>COUNT(F161:F166)</f>
        <v>0</v>
      </c>
      <c r="H170" s="97"/>
      <c r="I170" s="97"/>
    </row>
    <row r="171" spans="1:9" ht="19.5" customHeight="1" thickBot="1" x14ac:dyDescent="0.35">
      <c r="A171" s="256"/>
      <c r="B171" s="257"/>
      <c r="C171" s="97"/>
      <c r="D171" s="97"/>
      <c r="E171" s="97"/>
      <c r="F171" s="147"/>
      <c r="G171" s="97"/>
      <c r="H171" s="97"/>
      <c r="I171" s="97"/>
    </row>
    <row r="172" spans="1:9" ht="18.75" x14ac:dyDescent="0.3">
      <c r="A172" s="115"/>
      <c r="B172" s="115"/>
      <c r="C172" s="97"/>
      <c r="D172" s="97"/>
      <c r="E172" s="97"/>
      <c r="F172" s="147"/>
      <c r="G172" s="97"/>
      <c r="H172" s="97"/>
      <c r="I172" s="97"/>
    </row>
    <row r="173" spans="1:9" ht="26.25" customHeight="1" x14ac:dyDescent="0.4">
      <c r="A173" s="102" t="s">
        <v>106</v>
      </c>
      <c r="B173" s="105" t="s">
        <v>107</v>
      </c>
      <c r="C173" s="252" t="str">
        <f>B20</f>
        <v>ATAZANAVIR, RITONAVIR</v>
      </c>
      <c r="D173" s="252"/>
      <c r="E173" s="97" t="s">
        <v>115</v>
      </c>
      <c r="F173" s="97"/>
      <c r="G173" s="240" t="e">
        <f>F168</f>
        <v>#DIV/0!</v>
      </c>
      <c r="H173" s="97"/>
      <c r="I173" s="97"/>
    </row>
    <row r="174" spans="1:9" ht="18.75" x14ac:dyDescent="0.3">
      <c r="A174" s="102"/>
      <c r="B174" s="105"/>
      <c r="C174" s="108"/>
      <c r="D174" s="108"/>
      <c r="E174" s="97"/>
      <c r="F174" s="97"/>
      <c r="G174" s="192"/>
      <c r="H174" s="97"/>
      <c r="I174" s="97"/>
    </row>
    <row r="175" spans="1:9" ht="19.5" customHeight="1" thickBot="1" x14ac:dyDescent="0.35">
      <c r="A175" s="241"/>
      <c r="B175" s="241"/>
      <c r="C175" s="242"/>
      <c r="D175" s="242"/>
      <c r="E175" s="242"/>
      <c r="F175" s="242"/>
      <c r="G175" s="242"/>
      <c r="H175" s="242"/>
    </row>
    <row r="176" spans="1:9" ht="18.75" x14ac:dyDescent="0.3">
      <c r="B176" s="253" t="s">
        <v>26</v>
      </c>
      <c r="C176" s="253"/>
      <c r="E176" s="196" t="s">
        <v>27</v>
      </c>
      <c r="F176" s="243"/>
      <c r="G176" s="253" t="s">
        <v>28</v>
      </c>
      <c r="H176" s="253"/>
    </row>
    <row r="177" spans="1:9" ht="83.1" customHeight="1" x14ac:dyDescent="0.3">
      <c r="A177" s="102" t="s">
        <v>29</v>
      </c>
      <c r="B177" s="244"/>
      <c r="C177" s="244"/>
      <c r="E177" s="245"/>
      <c r="F177" s="97"/>
      <c r="G177" s="245"/>
      <c r="H177" s="245"/>
    </row>
    <row r="178" spans="1:9" ht="83.1" customHeight="1" x14ac:dyDescent="0.3">
      <c r="A178" s="102" t="s">
        <v>30</v>
      </c>
      <c r="B178" s="246"/>
      <c r="C178" s="246"/>
      <c r="E178" s="247"/>
      <c r="F178" s="97"/>
      <c r="G178" s="248"/>
      <c r="H178" s="248"/>
    </row>
    <row r="179" spans="1:9" ht="18.75" x14ac:dyDescent="0.3">
      <c r="A179" s="147"/>
      <c r="B179" s="147"/>
      <c r="C179" s="147"/>
      <c r="D179" s="147"/>
      <c r="E179" s="147"/>
      <c r="F179" s="150"/>
      <c r="G179" s="147"/>
      <c r="H179" s="147"/>
      <c r="I179" s="97"/>
    </row>
    <row r="180" spans="1:9" ht="18.75" x14ac:dyDescent="0.3">
      <c r="A180" s="147"/>
      <c r="B180" s="147"/>
      <c r="C180" s="147"/>
      <c r="D180" s="147"/>
      <c r="E180" s="147"/>
      <c r="F180" s="150"/>
      <c r="G180" s="147"/>
      <c r="H180" s="147"/>
      <c r="I180" s="97"/>
    </row>
    <row r="181" spans="1:9" ht="18.75" x14ac:dyDescent="0.3">
      <c r="A181" s="147"/>
      <c r="B181" s="147"/>
      <c r="C181" s="147"/>
      <c r="D181" s="147"/>
      <c r="E181" s="147"/>
      <c r="F181" s="150"/>
      <c r="G181" s="147"/>
      <c r="H181" s="147"/>
      <c r="I181" s="97"/>
    </row>
    <row r="182" spans="1:9" ht="18.75" x14ac:dyDescent="0.3">
      <c r="A182" s="147"/>
      <c r="B182" s="147"/>
      <c r="C182" s="147"/>
      <c r="D182" s="147"/>
      <c r="E182" s="147"/>
      <c r="F182" s="150"/>
      <c r="G182" s="147"/>
      <c r="H182" s="147"/>
      <c r="I182" s="97"/>
    </row>
    <row r="183" spans="1:9" ht="18.75" x14ac:dyDescent="0.3">
      <c r="A183" s="147"/>
      <c r="B183" s="147"/>
      <c r="C183" s="147"/>
      <c r="D183" s="147"/>
      <c r="E183" s="147"/>
      <c r="F183" s="150"/>
      <c r="G183" s="147"/>
      <c r="H183" s="147"/>
      <c r="I183" s="97"/>
    </row>
    <row r="184" spans="1:9" ht="18.75" x14ac:dyDescent="0.3">
      <c r="A184" s="147"/>
      <c r="B184" s="147"/>
      <c r="C184" s="147"/>
      <c r="D184" s="147"/>
      <c r="E184" s="147"/>
      <c r="F184" s="150"/>
      <c r="G184" s="147"/>
      <c r="H184" s="147"/>
      <c r="I184" s="97"/>
    </row>
    <row r="185" spans="1:9" ht="18.75" x14ac:dyDescent="0.3">
      <c r="A185" s="147"/>
      <c r="B185" s="147"/>
      <c r="C185" s="147"/>
      <c r="D185" s="147"/>
      <c r="E185" s="147"/>
      <c r="F185" s="150"/>
      <c r="G185" s="147"/>
      <c r="H185" s="147"/>
      <c r="I185" s="97"/>
    </row>
    <row r="186" spans="1:9" ht="18.75" x14ac:dyDescent="0.3">
      <c r="A186" s="147"/>
      <c r="B186" s="147"/>
      <c r="C186" s="147"/>
      <c r="D186" s="147"/>
      <c r="E186" s="147"/>
      <c r="F186" s="150"/>
      <c r="G186" s="147"/>
      <c r="H186" s="147"/>
      <c r="I186" s="97"/>
    </row>
    <row r="187" spans="1:9" ht="18.75" x14ac:dyDescent="0.3">
      <c r="A187" s="147"/>
      <c r="B187" s="147"/>
      <c r="C187" s="147"/>
      <c r="D187" s="147"/>
      <c r="E187" s="147"/>
      <c r="F187" s="150"/>
      <c r="G187" s="147"/>
      <c r="H187" s="147"/>
      <c r="I187" s="97"/>
    </row>
    <row r="250" spans="1:1" x14ac:dyDescent="0.25">
      <c r="A250" s="49">
        <v>0</v>
      </c>
    </row>
  </sheetData>
  <sheetProtection password="F258" sheet="1" objects="1" scenarios="1" formatCells="0" formatColumns="0"/>
  <mergeCells count="33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48" zoomScaleNormal="75" zoomScaleSheetLayoutView="48" workbookViewId="0">
      <selection activeCell="D177" sqref="D177"/>
    </sheetView>
  </sheetViews>
  <sheetFormatPr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41.140625" style="49" customWidth="1"/>
    <col min="9" max="9" width="30.28515625" style="49" customWidth="1"/>
    <col min="10" max="10" width="30.42578125" style="49" customWidth="1"/>
    <col min="11" max="11" width="21.28515625" style="49" customWidth="1"/>
    <col min="12" max="12" width="9.140625" style="49" customWidth="1"/>
    <col min="13" max="16384" width="9.140625" style="51"/>
  </cols>
  <sheetData>
    <row r="1" spans="1:8" x14ac:dyDescent="0.25">
      <c r="A1" s="280" t="s">
        <v>45</v>
      </c>
      <c r="B1" s="280"/>
      <c r="C1" s="280"/>
      <c r="D1" s="280"/>
      <c r="E1" s="280"/>
      <c r="F1" s="280"/>
      <c r="G1" s="280"/>
      <c r="H1" s="280"/>
    </row>
    <row r="2" spans="1:8" x14ac:dyDescent="0.25">
      <c r="A2" s="280"/>
      <c r="B2" s="280"/>
      <c r="C2" s="280"/>
      <c r="D2" s="280"/>
      <c r="E2" s="280"/>
      <c r="F2" s="280"/>
      <c r="G2" s="280"/>
      <c r="H2" s="280"/>
    </row>
    <row r="3" spans="1:8" x14ac:dyDescent="0.25">
      <c r="A3" s="280"/>
      <c r="B3" s="280"/>
      <c r="C3" s="280"/>
      <c r="D3" s="280"/>
      <c r="E3" s="280"/>
      <c r="F3" s="280"/>
      <c r="G3" s="280"/>
      <c r="H3" s="280"/>
    </row>
    <row r="4" spans="1:8" x14ac:dyDescent="0.25">
      <c r="A4" s="280"/>
      <c r="B4" s="280"/>
      <c r="C4" s="280"/>
      <c r="D4" s="280"/>
      <c r="E4" s="280"/>
      <c r="F4" s="280"/>
      <c r="G4" s="280"/>
      <c r="H4" s="280"/>
    </row>
    <row r="5" spans="1:8" x14ac:dyDescent="0.25">
      <c r="A5" s="280"/>
      <c r="B5" s="280"/>
      <c r="C5" s="280"/>
      <c r="D5" s="280"/>
      <c r="E5" s="280"/>
      <c r="F5" s="280"/>
      <c r="G5" s="280"/>
      <c r="H5" s="280"/>
    </row>
    <row r="6" spans="1:8" x14ac:dyDescent="0.25">
      <c r="A6" s="280"/>
      <c r="B6" s="280"/>
      <c r="C6" s="280"/>
      <c r="D6" s="280"/>
      <c r="E6" s="280"/>
      <c r="F6" s="280"/>
      <c r="G6" s="280"/>
      <c r="H6" s="280"/>
    </row>
    <row r="7" spans="1:8" x14ac:dyDescent="0.25">
      <c r="A7" s="280"/>
      <c r="B7" s="280"/>
      <c r="C7" s="280"/>
      <c r="D7" s="280"/>
      <c r="E7" s="280"/>
      <c r="F7" s="280"/>
      <c r="G7" s="280"/>
      <c r="H7" s="280"/>
    </row>
    <row r="8" spans="1:8" x14ac:dyDescent="0.25">
      <c r="A8" s="281" t="s">
        <v>46</v>
      </c>
      <c r="B8" s="281"/>
      <c r="C8" s="281"/>
      <c r="D8" s="281"/>
      <c r="E8" s="281"/>
      <c r="F8" s="281"/>
      <c r="G8" s="281"/>
      <c r="H8" s="281"/>
    </row>
    <row r="9" spans="1:8" x14ac:dyDescent="0.25">
      <c r="A9" s="281"/>
      <c r="B9" s="281"/>
      <c r="C9" s="281"/>
      <c r="D9" s="281"/>
      <c r="E9" s="281"/>
      <c r="F9" s="281"/>
      <c r="G9" s="281"/>
      <c r="H9" s="281"/>
    </row>
    <row r="10" spans="1:8" x14ac:dyDescent="0.25">
      <c r="A10" s="281"/>
      <c r="B10" s="281"/>
      <c r="C10" s="281"/>
      <c r="D10" s="281"/>
      <c r="E10" s="281"/>
      <c r="F10" s="281"/>
      <c r="G10" s="281"/>
      <c r="H10" s="281"/>
    </row>
    <row r="11" spans="1:8" x14ac:dyDescent="0.25">
      <c r="A11" s="281"/>
      <c r="B11" s="281"/>
      <c r="C11" s="281"/>
      <c r="D11" s="281"/>
      <c r="E11" s="281"/>
      <c r="F11" s="281"/>
      <c r="G11" s="281"/>
      <c r="H11" s="281"/>
    </row>
    <row r="12" spans="1:8" x14ac:dyDescent="0.25">
      <c r="A12" s="281"/>
      <c r="B12" s="281"/>
      <c r="C12" s="281"/>
      <c r="D12" s="281"/>
      <c r="E12" s="281"/>
      <c r="F12" s="281"/>
      <c r="G12" s="281"/>
      <c r="H12" s="281"/>
    </row>
    <row r="13" spans="1:8" x14ac:dyDescent="0.25">
      <c r="A13" s="281"/>
      <c r="B13" s="281"/>
      <c r="C13" s="281"/>
      <c r="D13" s="281"/>
      <c r="E13" s="281"/>
      <c r="F13" s="281"/>
      <c r="G13" s="281"/>
      <c r="H13" s="281"/>
    </row>
    <row r="14" spans="1:8" x14ac:dyDescent="0.25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thickBot="1" x14ac:dyDescent="0.3"/>
    <row r="16" spans="1:8" ht="19.5" customHeight="1" thickBot="1" x14ac:dyDescent="0.3">
      <c r="A16" s="282" t="s">
        <v>31</v>
      </c>
      <c r="B16" s="283"/>
      <c r="C16" s="283"/>
      <c r="D16" s="283"/>
      <c r="E16" s="283"/>
      <c r="F16" s="283"/>
      <c r="G16" s="283"/>
      <c r="H16" s="284"/>
    </row>
    <row r="17" spans="1:14" ht="18.75" x14ac:dyDescent="0.3">
      <c r="A17" s="93" t="s">
        <v>47</v>
      </c>
      <c r="B17" s="93"/>
    </row>
    <row r="18" spans="1:14" ht="18.75" x14ac:dyDescent="0.3">
      <c r="A18" s="94" t="s">
        <v>33</v>
      </c>
      <c r="B18" s="285" t="s">
        <v>117</v>
      </c>
      <c r="C18" s="285"/>
      <c r="D18" s="95"/>
      <c r="E18" s="95"/>
    </row>
    <row r="19" spans="1:14" ht="18.75" x14ac:dyDescent="0.3">
      <c r="A19" s="94" t="s">
        <v>34</v>
      </c>
      <c r="B19" s="96" t="s">
        <v>121</v>
      </c>
      <c r="C19" s="97">
        <v>24</v>
      </c>
    </row>
    <row r="20" spans="1:14" ht="18.75" x14ac:dyDescent="0.3">
      <c r="A20" s="94" t="s">
        <v>35</v>
      </c>
      <c r="B20" s="96" t="s">
        <v>122</v>
      </c>
    </row>
    <row r="21" spans="1:14" ht="18.75" x14ac:dyDescent="0.3">
      <c r="A21" s="94" t="s">
        <v>36</v>
      </c>
      <c r="B21" s="98" t="s">
        <v>123</v>
      </c>
      <c r="C21" s="98"/>
      <c r="D21" s="98"/>
      <c r="E21" s="98"/>
      <c r="F21" s="98"/>
      <c r="G21" s="98"/>
      <c r="H21" s="98"/>
      <c r="I21" s="98"/>
    </row>
    <row r="22" spans="1:14" ht="18.75" x14ac:dyDescent="0.3">
      <c r="A22" s="94" t="s">
        <v>37</v>
      </c>
      <c r="B22" s="99" t="s">
        <v>119</v>
      </c>
    </row>
    <row r="23" spans="1:14" ht="18.75" x14ac:dyDescent="0.3">
      <c r="A23" s="94" t="s">
        <v>38</v>
      </c>
      <c r="B23" s="99"/>
    </row>
    <row r="24" spans="1:14" ht="18.75" x14ac:dyDescent="0.3">
      <c r="A24" s="94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103" t="s">
        <v>125</v>
      </c>
      <c r="C26" s="104"/>
    </row>
    <row r="27" spans="1:14" ht="26.25" customHeight="1" x14ac:dyDescent="0.4">
      <c r="A27" s="105" t="s">
        <v>48</v>
      </c>
      <c r="B27" s="106" t="s">
        <v>126</v>
      </c>
    </row>
    <row r="28" spans="1:14" ht="27" customHeight="1" thickBot="1" x14ac:dyDescent="0.45">
      <c r="A28" s="105" t="s">
        <v>6</v>
      </c>
      <c r="B28" s="106">
        <v>99.5</v>
      </c>
    </row>
    <row r="29" spans="1:14" s="57" customFormat="1" ht="27" customHeight="1" thickBot="1" x14ac:dyDescent="0.45">
      <c r="A29" s="105" t="s">
        <v>49</v>
      </c>
      <c r="B29" s="106">
        <v>0</v>
      </c>
      <c r="C29" s="258" t="s">
        <v>50</v>
      </c>
      <c r="D29" s="259"/>
      <c r="E29" s="259"/>
      <c r="F29" s="259"/>
      <c r="G29" s="260"/>
      <c r="I29" s="107"/>
      <c r="J29" s="107"/>
      <c r="K29" s="107"/>
      <c r="L29" s="107"/>
    </row>
    <row r="30" spans="1:14" s="57" customFormat="1" ht="19.5" customHeight="1" thickBot="1" x14ac:dyDescent="0.35">
      <c r="A30" s="105" t="s">
        <v>51</v>
      </c>
      <c r="B30" s="108">
        <f>B28-B29</f>
        <v>99.5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57" customFormat="1" ht="27" customHeight="1" thickBot="1" x14ac:dyDescent="0.45">
      <c r="A31" s="105" t="s">
        <v>52</v>
      </c>
      <c r="B31" s="111">
        <v>1</v>
      </c>
      <c r="C31" s="261" t="s">
        <v>53</v>
      </c>
      <c r="D31" s="262"/>
      <c r="E31" s="262"/>
      <c r="F31" s="262"/>
      <c r="G31" s="262"/>
      <c r="H31" s="263"/>
      <c r="I31" s="107"/>
      <c r="J31" s="107"/>
      <c r="K31" s="107"/>
      <c r="L31" s="107"/>
    </row>
    <row r="32" spans="1:14" s="57" customFormat="1" ht="27" customHeight="1" thickBot="1" x14ac:dyDescent="0.45">
      <c r="A32" s="105" t="s">
        <v>54</v>
      </c>
      <c r="B32" s="111">
        <v>1</v>
      </c>
      <c r="C32" s="261" t="s">
        <v>55</v>
      </c>
      <c r="D32" s="262"/>
      <c r="E32" s="262"/>
      <c r="F32" s="262"/>
      <c r="G32" s="262"/>
      <c r="H32" s="263"/>
      <c r="I32" s="107"/>
      <c r="J32" s="107"/>
      <c r="K32" s="107"/>
      <c r="L32" s="112"/>
      <c r="M32" s="112"/>
      <c r="N32" s="113"/>
    </row>
    <row r="33" spans="1:14" s="57" customFormat="1" ht="17.25" customHeight="1" x14ac:dyDescent="0.3">
      <c r="A33" s="105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57" customFormat="1" ht="18.75" x14ac:dyDescent="0.3">
      <c r="A34" s="105" t="s">
        <v>56</v>
      </c>
      <c r="B34" s="116">
        <f>B31/B32</f>
        <v>1</v>
      </c>
      <c r="C34" s="97" t="s">
        <v>57</v>
      </c>
      <c r="D34" s="97"/>
      <c r="E34" s="97"/>
      <c r="F34" s="97"/>
      <c r="G34" s="97"/>
      <c r="I34" s="107"/>
      <c r="J34" s="107"/>
      <c r="K34" s="107"/>
      <c r="L34" s="112"/>
      <c r="M34" s="112"/>
      <c r="N34" s="113"/>
    </row>
    <row r="35" spans="1:14" s="57" customFormat="1" ht="19.5" customHeight="1" thickBot="1" x14ac:dyDescent="0.35">
      <c r="A35" s="105"/>
      <c r="B35" s="108"/>
      <c r="G35" s="97"/>
      <c r="I35" s="107"/>
      <c r="J35" s="107"/>
      <c r="K35" s="107"/>
      <c r="L35" s="112"/>
      <c r="M35" s="112"/>
      <c r="N35" s="113"/>
    </row>
    <row r="36" spans="1:14" s="57" customFormat="1" ht="27" customHeight="1" thickBot="1" x14ac:dyDescent="0.45">
      <c r="A36" s="117" t="s">
        <v>58</v>
      </c>
      <c r="B36" s="118">
        <v>20</v>
      </c>
      <c r="C36" s="97"/>
      <c r="D36" s="264" t="s">
        <v>59</v>
      </c>
      <c r="E36" s="279"/>
      <c r="F36" s="264" t="s">
        <v>60</v>
      </c>
      <c r="G36" s="265"/>
      <c r="J36" s="107"/>
      <c r="K36" s="107"/>
      <c r="L36" s="112"/>
      <c r="M36" s="112"/>
      <c r="N36" s="113"/>
    </row>
    <row r="37" spans="1:14" s="57" customFormat="1" ht="15.75" customHeight="1" x14ac:dyDescent="0.4">
      <c r="A37" s="119" t="s">
        <v>61</v>
      </c>
      <c r="B37" s="120">
        <v>4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J37" s="107"/>
      <c r="K37" s="107"/>
      <c r="L37" s="112"/>
      <c r="M37" s="112"/>
      <c r="N37" s="113"/>
    </row>
    <row r="38" spans="1:14" s="57" customFormat="1" ht="26.25" customHeight="1" x14ac:dyDescent="0.4">
      <c r="A38" s="119" t="s">
        <v>65</v>
      </c>
      <c r="B38" s="120">
        <v>50</v>
      </c>
      <c r="C38" s="125">
        <v>1</v>
      </c>
      <c r="D38" s="126">
        <v>6182642</v>
      </c>
      <c r="E38" s="127">
        <f>IF(ISBLANK(D38),"-",$D$48/$D$45*D38)</f>
        <v>4395663.9450791012</v>
      </c>
      <c r="F38" s="126">
        <v>4716893</v>
      </c>
      <c r="G38" s="128">
        <f>IF(ISBLANK(F38),"-",$D$48/$F$45*F38)</f>
        <v>4379708.0376011617</v>
      </c>
      <c r="J38" s="107"/>
      <c r="K38" s="107"/>
      <c r="L38" s="112"/>
      <c r="M38" s="112"/>
      <c r="N38" s="113"/>
    </row>
    <row r="39" spans="1:14" s="57" customFormat="1" ht="26.25" customHeight="1" x14ac:dyDescent="0.4">
      <c r="A39" s="119" t="s">
        <v>66</v>
      </c>
      <c r="B39" s="120">
        <v>1</v>
      </c>
      <c r="C39" s="129">
        <v>2</v>
      </c>
      <c r="D39" s="130">
        <v>6187528</v>
      </c>
      <c r="E39" s="131">
        <f>IF(ISBLANK(D39),"-",$D$48/$D$45*D39)</f>
        <v>4399137.7373568453</v>
      </c>
      <c r="F39" s="130">
        <v>4724995</v>
      </c>
      <c r="G39" s="132">
        <f>IF(ISBLANK(F39),"-",$D$48/$F$45*F39)</f>
        <v>4387230.8697961355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67</v>
      </c>
      <c r="B40" s="120">
        <v>1</v>
      </c>
      <c r="C40" s="129">
        <v>3</v>
      </c>
      <c r="D40" s="130">
        <v>6231920</v>
      </c>
      <c r="E40" s="131">
        <f>IF(ISBLANK(D40),"-",$D$48/$D$45*D40)</f>
        <v>4430699.0527055189</v>
      </c>
      <c r="F40" s="130">
        <v>4758613</v>
      </c>
      <c r="G40" s="132">
        <f>IF(ISBLANK(F40),"-",$D$48/$F$45*F40)</f>
        <v>4418445.7022733772</v>
      </c>
      <c r="L40" s="112"/>
      <c r="M40" s="112"/>
      <c r="N40" s="97"/>
    </row>
    <row r="41" spans="1:14" ht="26.25" customHeight="1" x14ac:dyDescent="0.4">
      <c r="A41" s="119" t="s">
        <v>68</v>
      </c>
      <c r="B41" s="120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L41" s="112"/>
      <c r="M41" s="112"/>
      <c r="N41" s="97"/>
    </row>
    <row r="42" spans="1:14" ht="27" customHeight="1" thickBot="1" x14ac:dyDescent="0.45">
      <c r="A42" s="119" t="s">
        <v>69</v>
      </c>
      <c r="B42" s="120">
        <v>1</v>
      </c>
      <c r="C42" s="137" t="s">
        <v>70</v>
      </c>
      <c r="D42" s="138">
        <f>AVERAGE(D38:D41)</f>
        <v>6200696.666666667</v>
      </c>
      <c r="E42" s="139">
        <f>AVERAGE(E38:E41)</f>
        <v>4408500.2450471548</v>
      </c>
      <c r="F42" s="140">
        <f>AVERAGE(F38:F41)</f>
        <v>4733500.333333333</v>
      </c>
      <c r="G42" s="141">
        <f>AVERAGE(G38:G41)</f>
        <v>4395128.2032235572</v>
      </c>
      <c r="H42" s="84"/>
    </row>
    <row r="43" spans="1:14" ht="26.25" customHeight="1" x14ac:dyDescent="0.4">
      <c r="A43" s="119" t="s">
        <v>71</v>
      </c>
      <c r="B43" s="106">
        <v>1</v>
      </c>
      <c r="C43" s="142" t="s">
        <v>72</v>
      </c>
      <c r="D43" s="143">
        <v>17.670000000000002</v>
      </c>
      <c r="E43" s="97"/>
      <c r="F43" s="144">
        <v>13.53</v>
      </c>
      <c r="H43" s="84"/>
    </row>
    <row r="44" spans="1:14" ht="26.25" customHeight="1" x14ac:dyDescent="0.4">
      <c r="A44" s="119" t="s">
        <v>73</v>
      </c>
      <c r="B44" s="106">
        <v>1</v>
      </c>
      <c r="C44" s="145" t="s">
        <v>74</v>
      </c>
      <c r="D44" s="146">
        <f>D43*$B$34</f>
        <v>17.670000000000002</v>
      </c>
      <c r="E44" s="147"/>
      <c r="F44" s="148">
        <f>F43*$B$34</f>
        <v>13.53</v>
      </c>
      <c r="H44" s="84"/>
    </row>
    <row r="45" spans="1:14" ht="19.5" customHeight="1" thickBot="1" x14ac:dyDescent="0.35">
      <c r="A45" s="119" t="s">
        <v>75</v>
      </c>
      <c r="B45" s="108">
        <f>(B44/B43)*(B42/B41)*(B40/B39)*(B38/B37)*B36</f>
        <v>250</v>
      </c>
      <c r="C45" s="145" t="s">
        <v>76</v>
      </c>
      <c r="D45" s="149">
        <f>D44*$B$30/100</f>
        <v>17.581650000000003</v>
      </c>
      <c r="E45" s="150"/>
      <c r="F45" s="151">
        <f>F44*$B$30/100</f>
        <v>13.462349999999999</v>
      </c>
      <c r="H45" s="84"/>
    </row>
    <row r="46" spans="1:14" ht="19.5" customHeight="1" thickBot="1" x14ac:dyDescent="0.35">
      <c r="A46" s="254" t="s">
        <v>77</v>
      </c>
      <c r="B46" s="266"/>
      <c r="C46" s="145" t="s">
        <v>78</v>
      </c>
      <c r="D46" s="146">
        <f>D45/$B$45</f>
        <v>7.0326600000000017E-2</v>
      </c>
      <c r="E46" s="150"/>
      <c r="F46" s="152">
        <f>F45/$B$45</f>
        <v>5.3849399999999999E-2</v>
      </c>
      <c r="H46" s="84"/>
    </row>
    <row r="47" spans="1:14" ht="27" customHeight="1" thickBot="1" x14ac:dyDescent="0.45">
      <c r="A47" s="256"/>
      <c r="B47" s="267"/>
      <c r="C47" s="145" t="s">
        <v>79</v>
      </c>
      <c r="D47" s="153">
        <v>0.05</v>
      </c>
      <c r="F47" s="154"/>
      <c r="H47" s="84"/>
    </row>
    <row r="48" spans="1:14" ht="18.75" x14ac:dyDescent="0.3">
      <c r="C48" s="145" t="s">
        <v>80</v>
      </c>
      <c r="D48" s="146">
        <f>D47*$B$45</f>
        <v>12.5</v>
      </c>
      <c r="F48" s="154"/>
      <c r="H48" s="84"/>
    </row>
    <row r="49" spans="1:12" ht="19.5" customHeight="1" thickBot="1" x14ac:dyDescent="0.35">
      <c r="C49" s="155" t="s">
        <v>81</v>
      </c>
      <c r="D49" s="156">
        <f>D48/B34</f>
        <v>12.5</v>
      </c>
      <c r="F49" s="157"/>
      <c r="H49" s="84"/>
    </row>
    <row r="50" spans="1:12" ht="18.75" x14ac:dyDescent="0.3">
      <c r="C50" s="158" t="s">
        <v>82</v>
      </c>
      <c r="D50" s="159">
        <f>AVERAGE(E38:E41,G38:G41)</f>
        <v>4401814.224135357</v>
      </c>
      <c r="F50" s="157"/>
      <c r="H50" s="84"/>
    </row>
    <row r="51" spans="1:12" ht="18.75" x14ac:dyDescent="0.3">
      <c r="C51" s="160" t="s">
        <v>83</v>
      </c>
      <c r="D51" s="161">
        <f>STDEV(E38:E41,G38:G41)/D50</f>
        <v>4.3784737657759218E-3</v>
      </c>
      <c r="F51" s="157"/>
    </row>
    <row r="52" spans="1:12" ht="19.5" customHeight="1" thickBot="1" x14ac:dyDescent="0.35">
      <c r="C52" s="162" t="s">
        <v>20</v>
      </c>
      <c r="D52" s="163">
        <f>COUNT(E38:E41,G38:G41)</f>
        <v>6</v>
      </c>
      <c r="F52" s="157"/>
    </row>
    <row r="54" spans="1:12" ht="18.75" x14ac:dyDescent="0.3">
      <c r="A54" s="93" t="s">
        <v>1</v>
      </c>
      <c r="B54" s="164" t="s">
        <v>84</v>
      </c>
    </row>
    <row r="55" spans="1:12" ht="18.75" x14ac:dyDescent="0.3">
      <c r="A55" s="97" t="s">
        <v>85</v>
      </c>
      <c r="B55" s="165" t="str">
        <f>B21</f>
        <v xml:space="preserve">EACH TABLETS CONTAINS ATAZANAVIR AND RITONAVIR TALETS 300/100 </v>
      </c>
    </row>
    <row r="56" spans="1:12" ht="26.25" customHeight="1" x14ac:dyDescent="0.4">
      <c r="A56" s="165" t="s">
        <v>86</v>
      </c>
      <c r="B56" s="106">
        <v>100</v>
      </c>
      <c r="C56" s="97" t="str">
        <f>B20</f>
        <v>ATAZANAVIR, RITONAVIR</v>
      </c>
      <c r="H56" s="147"/>
    </row>
    <row r="57" spans="1:12" ht="18.75" x14ac:dyDescent="0.3">
      <c r="A57" s="165" t="s">
        <v>87</v>
      </c>
      <c r="B57" s="166">
        <f>Uniformity!C46</f>
        <v>1977.4334999999996</v>
      </c>
      <c r="H57" s="147"/>
    </row>
    <row r="58" spans="1:12" ht="19.5" customHeight="1" thickBot="1" x14ac:dyDescent="0.35">
      <c r="H58" s="147"/>
    </row>
    <row r="59" spans="1:12" s="57" customFormat="1" ht="27" customHeight="1" thickBot="1" x14ac:dyDescent="0.45">
      <c r="A59" s="117" t="s">
        <v>88</v>
      </c>
      <c r="B59" s="118">
        <v>200</v>
      </c>
      <c r="C59" s="97"/>
      <c r="D59" s="167" t="s">
        <v>89</v>
      </c>
      <c r="E59" s="168" t="s">
        <v>90</v>
      </c>
      <c r="F59" s="168" t="s">
        <v>63</v>
      </c>
      <c r="G59" s="168" t="s">
        <v>91</v>
      </c>
      <c r="H59" s="121" t="s">
        <v>92</v>
      </c>
      <c r="L59" s="107"/>
    </row>
    <row r="60" spans="1:12" s="57" customFormat="1" ht="22.5" customHeight="1" x14ac:dyDescent="0.4">
      <c r="A60" s="119" t="s">
        <v>93</v>
      </c>
      <c r="B60" s="120">
        <v>5</v>
      </c>
      <c r="C60" s="268" t="s">
        <v>94</v>
      </c>
      <c r="D60" s="271">
        <v>2003</v>
      </c>
      <c r="E60" s="169">
        <v>1</v>
      </c>
      <c r="F60" s="170">
        <v>4342180</v>
      </c>
      <c r="G60" s="171">
        <f>IF(ISBLANK(F60),"-",(F60/$D$50*$D$47*$B$68)*($B$57/$D$60))</f>
        <v>97.386117298298444</v>
      </c>
      <c r="H60" s="172">
        <f t="shared" ref="H60:H71" si="0">IF(ISBLANK(F60),"-",G60/$B$56)</f>
        <v>0.97386117298298447</v>
      </c>
      <c r="L60" s="107"/>
    </row>
    <row r="61" spans="1:12" s="57" customFormat="1" ht="26.25" customHeight="1" x14ac:dyDescent="0.4">
      <c r="A61" s="119" t="s">
        <v>95</v>
      </c>
      <c r="B61" s="120">
        <v>50</v>
      </c>
      <c r="C61" s="269"/>
      <c r="D61" s="272"/>
      <c r="E61" s="173">
        <v>2</v>
      </c>
      <c r="F61" s="130">
        <v>4346506</v>
      </c>
      <c r="G61" s="174">
        <f>IF(ISBLANK(F61),"-",(F61/$D$50*$D$47*$B$68)*($B$57/$D$60))</f>
        <v>97.483140531658762</v>
      </c>
      <c r="H61" s="175">
        <f t="shared" si="0"/>
        <v>0.97483140531658763</v>
      </c>
      <c r="L61" s="107"/>
    </row>
    <row r="62" spans="1:12" s="57" customFormat="1" ht="26.25" customHeight="1" x14ac:dyDescent="0.4">
      <c r="A62" s="119" t="s">
        <v>96</v>
      </c>
      <c r="B62" s="120">
        <v>1</v>
      </c>
      <c r="C62" s="269"/>
      <c r="D62" s="272"/>
      <c r="E62" s="173">
        <v>3</v>
      </c>
      <c r="F62" s="130">
        <v>4248143</v>
      </c>
      <c r="G62" s="174">
        <f>IF(ISBLANK(F62),"-",(F62/$D$50*$D$47*$B$68)*($B$57/$D$60))</f>
        <v>95.277061867068042</v>
      </c>
      <c r="H62" s="175">
        <f t="shared" si="0"/>
        <v>0.95277061867068047</v>
      </c>
      <c r="L62" s="107"/>
    </row>
    <row r="63" spans="1:12" ht="21" customHeight="1" thickBot="1" x14ac:dyDescent="0.45">
      <c r="A63" s="119" t="s">
        <v>97</v>
      </c>
      <c r="B63" s="120">
        <v>1</v>
      </c>
      <c r="C63" s="270"/>
      <c r="D63" s="273"/>
      <c r="E63" s="176">
        <v>4</v>
      </c>
      <c r="F63" s="177"/>
      <c r="G63" s="174" t="str">
        <f>IF(ISBLANK(F63),"-",(F63/$D$50*$D$47*$B$68)*($B$57/$D$60))</f>
        <v>-</v>
      </c>
      <c r="H63" s="175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68" t="s">
        <v>99</v>
      </c>
      <c r="D64" s="271">
        <v>2000</v>
      </c>
      <c r="E64" s="169">
        <v>1</v>
      </c>
      <c r="F64" s="170">
        <v>4375669</v>
      </c>
      <c r="G64" s="178">
        <f>IF(ISBLANK(F64),"-",(F64/$D$50*$D$47*$B$68)*($B$57/$D$64))</f>
        <v>98.284412118858981</v>
      </c>
      <c r="H64" s="179">
        <f t="shared" si="0"/>
        <v>0.98284412118858977</v>
      </c>
    </row>
    <row r="65" spans="1:8" ht="26.25" customHeight="1" x14ac:dyDescent="0.4">
      <c r="A65" s="119" t="s">
        <v>100</v>
      </c>
      <c r="B65" s="120">
        <v>1</v>
      </c>
      <c r="C65" s="269"/>
      <c r="D65" s="272"/>
      <c r="E65" s="173">
        <v>2</v>
      </c>
      <c r="F65" s="130">
        <v>4381964</v>
      </c>
      <c r="G65" s="180">
        <f>IF(ISBLANK(F65),"-",(F65/$D$50*$D$47*$B$68)*($B$57/$D$64))</f>
        <v>98.425807725859471</v>
      </c>
      <c r="H65" s="181">
        <f t="shared" si="0"/>
        <v>0.98425807725859471</v>
      </c>
    </row>
    <row r="66" spans="1:8" ht="26.25" customHeight="1" x14ac:dyDescent="0.4">
      <c r="A66" s="119" t="s">
        <v>101</v>
      </c>
      <c r="B66" s="120">
        <v>1</v>
      </c>
      <c r="C66" s="269"/>
      <c r="D66" s="272"/>
      <c r="E66" s="173">
        <v>3</v>
      </c>
      <c r="F66" s="130">
        <v>4375544</v>
      </c>
      <c r="G66" s="180">
        <f>IF(ISBLANK(F66),"-",(F66/$D$50*$D$47*$B$68)*($B$57/$D$64))</f>
        <v>98.281604422135374</v>
      </c>
      <c r="H66" s="181">
        <f t="shared" si="0"/>
        <v>0.98281604422135371</v>
      </c>
    </row>
    <row r="67" spans="1:8" ht="21" customHeight="1" thickBot="1" x14ac:dyDescent="0.45">
      <c r="A67" s="119" t="s">
        <v>102</v>
      </c>
      <c r="B67" s="120">
        <v>1</v>
      </c>
      <c r="C67" s="270"/>
      <c r="D67" s="273"/>
      <c r="E67" s="176">
        <v>4</v>
      </c>
      <c r="F67" s="177"/>
      <c r="G67" s="182" t="str">
        <f>IF(ISBLANK(F67),"-",(F67/$D$50*$D$47*$B$68)*($B$57/$D$64))</f>
        <v>-</v>
      </c>
      <c r="H67" s="183" t="str">
        <f t="shared" si="0"/>
        <v>-</v>
      </c>
    </row>
    <row r="68" spans="1:8" ht="21.75" customHeight="1" x14ac:dyDescent="0.4">
      <c r="A68" s="119" t="s">
        <v>103</v>
      </c>
      <c r="B68" s="184">
        <f>(B67/B66)*(B65/B64)*(B63/B62)*(B61/B60)*B59</f>
        <v>2000</v>
      </c>
      <c r="C68" s="268" t="s">
        <v>104</v>
      </c>
      <c r="D68" s="271">
        <v>2001.15</v>
      </c>
      <c r="E68" s="169">
        <v>1</v>
      </c>
      <c r="F68" s="170">
        <v>4306385</v>
      </c>
      <c r="G68" s="178">
        <f>IF(ISBLANK(F68),"-",(F68/$D$50*$D$47*$B$68)*($B$57/$D$68))</f>
        <v>96.672597696800196</v>
      </c>
      <c r="H68" s="175">
        <f t="shared" si="0"/>
        <v>0.966725976968002</v>
      </c>
    </row>
    <row r="69" spans="1:8" ht="21.75" customHeight="1" thickBot="1" x14ac:dyDescent="0.45">
      <c r="A69" s="185" t="s">
        <v>105</v>
      </c>
      <c r="B69" s="186">
        <f>D47*B68/B56*B57</f>
        <v>1977.4334999999996</v>
      </c>
      <c r="C69" s="269"/>
      <c r="D69" s="272"/>
      <c r="E69" s="173">
        <v>2</v>
      </c>
      <c r="F69" s="130">
        <v>4311605</v>
      </c>
      <c r="G69" s="180">
        <f>IF(ISBLANK(F69),"-",(F69/$D$50*$D$47*$B$68)*($B$57/$D$68))</f>
        <v>96.789779732307309</v>
      </c>
      <c r="H69" s="175">
        <f t="shared" si="0"/>
        <v>0.96789779732307313</v>
      </c>
    </row>
    <row r="70" spans="1:8" ht="22.5" customHeight="1" x14ac:dyDescent="0.4">
      <c r="A70" s="275" t="s">
        <v>77</v>
      </c>
      <c r="B70" s="276"/>
      <c r="C70" s="269"/>
      <c r="D70" s="272"/>
      <c r="E70" s="173">
        <v>3</v>
      </c>
      <c r="F70" s="130">
        <v>4296000</v>
      </c>
      <c r="G70" s="180">
        <f>IF(ISBLANK(F70),"-",(F70/$D$50*$D$47*$B$68)*($B$57/$D$68))</f>
        <v>96.439468302405288</v>
      </c>
      <c r="H70" s="175">
        <f t="shared" si="0"/>
        <v>0.96439468302405285</v>
      </c>
    </row>
    <row r="71" spans="1:8" ht="21.75" customHeight="1" thickBot="1" x14ac:dyDescent="0.45">
      <c r="A71" s="277"/>
      <c r="B71" s="278"/>
      <c r="C71" s="274"/>
      <c r="D71" s="273"/>
      <c r="E71" s="176">
        <v>4</v>
      </c>
      <c r="F71" s="177"/>
      <c r="G71" s="182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7"/>
      <c r="G72" s="188" t="s">
        <v>70</v>
      </c>
      <c r="H72" s="189">
        <f>AVERAGE(H60:H71)</f>
        <v>0.97226665521710209</v>
      </c>
    </row>
    <row r="73" spans="1:8" ht="26.25" customHeight="1" x14ac:dyDescent="0.4">
      <c r="C73" s="147"/>
      <c r="D73" s="147"/>
      <c r="E73" s="147"/>
      <c r="F73" s="147"/>
      <c r="G73" s="160" t="s">
        <v>83</v>
      </c>
      <c r="H73" s="190">
        <f>STDEV(H60:H71)/H72</f>
        <v>1.0713061019445485E-2</v>
      </c>
    </row>
    <row r="74" spans="1:8" ht="27" customHeight="1" thickBot="1" x14ac:dyDescent="0.45">
      <c r="A74" s="147"/>
      <c r="B74" s="147"/>
      <c r="C74" s="147"/>
      <c r="D74" s="147"/>
      <c r="E74" s="150"/>
      <c r="F74" s="147"/>
      <c r="G74" s="162" t="s">
        <v>20</v>
      </c>
      <c r="H74" s="191">
        <f>COUNT(H60:H71)</f>
        <v>9</v>
      </c>
    </row>
    <row r="75" spans="1:8" ht="18.75" x14ac:dyDescent="0.3">
      <c r="A75" s="147"/>
      <c r="B75" s="147"/>
      <c r="C75" s="147"/>
      <c r="D75" s="147"/>
      <c r="E75" s="150"/>
      <c r="F75" s="147"/>
      <c r="G75" s="105"/>
      <c r="H75" s="108"/>
    </row>
    <row r="76" spans="1:8" ht="18.75" x14ac:dyDescent="0.3">
      <c r="A76" s="102" t="s">
        <v>106</v>
      </c>
      <c r="B76" s="105" t="s">
        <v>107</v>
      </c>
      <c r="C76" s="252" t="str">
        <f>B20</f>
        <v>ATAZANAVIR, RITONAVIR</v>
      </c>
      <c r="D76" s="252"/>
      <c r="E76" s="97" t="s">
        <v>108</v>
      </c>
      <c r="F76" s="97"/>
      <c r="G76" s="192">
        <f>H72</f>
        <v>0.97226665521710209</v>
      </c>
      <c r="H76" s="108"/>
    </row>
    <row r="77" spans="1:8" ht="18.75" x14ac:dyDescent="0.3">
      <c r="A77" s="147"/>
      <c r="B77" s="147"/>
      <c r="C77" s="147"/>
      <c r="D77" s="147"/>
      <c r="E77" s="150"/>
      <c r="F77" s="147"/>
      <c r="G77" s="105"/>
      <c r="H77" s="108"/>
    </row>
    <row r="78" spans="1:8" ht="26.25" customHeight="1" x14ac:dyDescent="0.4">
      <c r="A78" s="101" t="s">
        <v>109</v>
      </c>
      <c r="B78" s="101" t="s">
        <v>110</v>
      </c>
      <c r="D78" s="193">
        <v>45</v>
      </c>
    </row>
    <row r="79" spans="1:8" ht="18.75" x14ac:dyDescent="0.3">
      <c r="A79" s="101"/>
      <c r="B79" s="101"/>
    </row>
    <row r="80" spans="1:8" ht="26.25" customHeight="1" x14ac:dyDescent="0.4">
      <c r="A80" s="102" t="s">
        <v>4</v>
      </c>
      <c r="B80" s="106" t="str">
        <f>B26</f>
        <v>Ritonavir</v>
      </c>
      <c r="C80" s="104"/>
    </row>
    <row r="81" spans="1:12" ht="26.25" customHeight="1" x14ac:dyDescent="0.4">
      <c r="A81" s="105" t="s">
        <v>48</v>
      </c>
      <c r="B81" s="106" t="str">
        <f>B27</f>
        <v>R14-3</v>
      </c>
    </row>
    <row r="82" spans="1:12" ht="27" customHeight="1" thickBot="1" x14ac:dyDescent="0.45">
      <c r="A82" s="105" t="s">
        <v>6</v>
      </c>
      <c r="B82" s="106">
        <f>B28</f>
        <v>99.5</v>
      </c>
    </row>
    <row r="83" spans="1:12" s="57" customFormat="1" ht="27" customHeight="1" thickBot="1" x14ac:dyDescent="0.45">
      <c r="A83" s="105" t="s">
        <v>49</v>
      </c>
      <c r="B83" s="106">
        <f>B29</f>
        <v>0</v>
      </c>
      <c r="C83" s="258" t="s">
        <v>50</v>
      </c>
      <c r="D83" s="259"/>
      <c r="E83" s="259"/>
      <c r="F83" s="259"/>
      <c r="G83" s="260"/>
      <c r="I83" s="107"/>
      <c r="J83" s="107"/>
      <c r="K83" s="107"/>
      <c r="L83" s="107"/>
    </row>
    <row r="84" spans="1:12" s="57" customFormat="1" ht="18.75" x14ac:dyDescent="0.3">
      <c r="A84" s="105" t="s">
        <v>51</v>
      </c>
      <c r="B84" s="108">
        <f>B82-B83</f>
        <v>99.5</v>
      </c>
      <c r="C84" s="109"/>
      <c r="D84" s="109"/>
      <c r="E84" s="109"/>
      <c r="F84" s="109"/>
      <c r="G84" s="110"/>
      <c r="I84" s="107"/>
      <c r="J84" s="107"/>
      <c r="K84" s="107"/>
      <c r="L84" s="107"/>
    </row>
    <row r="85" spans="1:12" s="57" customFormat="1" ht="19.5" customHeight="1" thickBot="1" x14ac:dyDescent="0.35">
      <c r="A85" s="105"/>
      <c r="B85" s="108"/>
      <c r="C85" s="109"/>
      <c r="D85" s="109"/>
      <c r="E85" s="109"/>
      <c r="F85" s="109"/>
      <c r="G85" s="110"/>
      <c r="I85" s="107"/>
      <c r="J85" s="107"/>
      <c r="K85" s="107"/>
      <c r="L85" s="107"/>
    </row>
    <row r="86" spans="1:12" s="57" customFormat="1" ht="27" customHeight="1" thickBot="1" x14ac:dyDescent="0.45">
      <c r="A86" s="105" t="s">
        <v>52</v>
      </c>
      <c r="B86" s="111">
        <v>1</v>
      </c>
      <c r="C86" s="261" t="s">
        <v>53</v>
      </c>
      <c r="D86" s="262"/>
      <c r="E86" s="262"/>
      <c r="F86" s="262"/>
      <c r="G86" s="262"/>
      <c r="H86" s="263"/>
      <c r="I86" s="107"/>
      <c r="J86" s="107"/>
      <c r="K86" s="107"/>
      <c r="L86" s="107"/>
    </row>
    <row r="87" spans="1:12" s="57" customFormat="1" ht="27" customHeight="1" thickBot="1" x14ac:dyDescent="0.45">
      <c r="A87" s="105" t="s">
        <v>54</v>
      </c>
      <c r="B87" s="111">
        <v>1</v>
      </c>
      <c r="C87" s="261" t="s">
        <v>55</v>
      </c>
      <c r="D87" s="262"/>
      <c r="E87" s="262"/>
      <c r="F87" s="262"/>
      <c r="G87" s="262"/>
      <c r="H87" s="263"/>
      <c r="I87" s="107"/>
      <c r="J87" s="107"/>
      <c r="K87" s="107"/>
      <c r="L87" s="107"/>
    </row>
    <row r="88" spans="1:12" s="57" customFormat="1" ht="18.75" x14ac:dyDescent="0.3">
      <c r="A88" s="105"/>
      <c r="B88" s="108"/>
      <c r="C88" s="109"/>
      <c r="D88" s="109"/>
      <c r="E88" s="109"/>
      <c r="F88" s="109"/>
      <c r="G88" s="110"/>
      <c r="I88" s="107"/>
      <c r="J88" s="107"/>
      <c r="K88" s="107"/>
      <c r="L88" s="107"/>
    </row>
    <row r="89" spans="1:12" ht="18.75" x14ac:dyDescent="0.3">
      <c r="A89" s="105" t="s">
        <v>56</v>
      </c>
      <c r="B89" s="116">
        <f>B86/B87</f>
        <v>1</v>
      </c>
      <c r="C89" s="97" t="s">
        <v>57</v>
      </c>
    </row>
    <row r="90" spans="1:12" ht="19.5" customHeight="1" thickBot="1" x14ac:dyDescent="0.35">
      <c r="A90" s="105"/>
      <c r="B90" s="116"/>
    </row>
    <row r="91" spans="1:12" ht="27" customHeight="1" thickBot="1" x14ac:dyDescent="0.45">
      <c r="A91" s="117" t="s">
        <v>58</v>
      </c>
      <c r="B91" s="118">
        <v>100</v>
      </c>
      <c r="D91" s="194" t="s">
        <v>59</v>
      </c>
      <c r="E91" s="195"/>
      <c r="F91" s="264" t="s">
        <v>60</v>
      </c>
      <c r="G91" s="265"/>
    </row>
    <row r="92" spans="1:12" ht="26.25" customHeight="1" x14ac:dyDescent="0.4">
      <c r="A92" s="119" t="s">
        <v>61</v>
      </c>
      <c r="B92" s="120">
        <v>1</v>
      </c>
      <c r="C92" s="196" t="s">
        <v>62</v>
      </c>
      <c r="D92" s="122" t="s">
        <v>63</v>
      </c>
      <c r="E92" s="123" t="s">
        <v>64</v>
      </c>
      <c r="F92" s="122" t="s">
        <v>63</v>
      </c>
      <c r="G92" s="124" t="s">
        <v>64</v>
      </c>
    </row>
    <row r="93" spans="1:12" ht="26.25" customHeight="1" x14ac:dyDescent="0.4">
      <c r="A93" s="119" t="s">
        <v>65</v>
      </c>
      <c r="B93" s="120">
        <v>1</v>
      </c>
      <c r="C93" s="197">
        <v>1</v>
      </c>
      <c r="D93" s="126">
        <v>17529470</v>
      </c>
      <c r="E93" s="127">
        <f>IF(ISBLANK(D93),"-",$D$103/$D$100*D93)</f>
        <v>19172442.90885267</v>
      </c>
      <c r="F93" s="126">
        <v>18355895</v>
      </c>
      <c r="G93" s="128">
        <f>IF(ISBLANK(F93),"-",$D$103/$F$100*F93)</f>
        <v>19429316.143646084</v>
      </c>
    </row>
    <row r="94" spans="1:12" ht="26.25" customHeight="1" x14ac:dyDescent="0.4">
      <c r="A94" s="119" t="s">
        <v>66</v>
      </c>
      <c r="B94" s="120">
        <v>1</v>
      </c>
      <c r="C94" s="147">
        <v>2</v>
      </c>
      <c r="D94" s="130">
        <v>17559129</v>
      </c>
      <c r="E94" s="131">
        <f>IF(ISBLANK(D94),"-",$D$103/$D$100*D94)</f>
        <v>19204881.738106132</v>
      </c>
      <c r="F94" s="130">
        <v>18500566</v>
      </c>
      <c r="G94" s="132">
        <f>IF(ISBLANK(F94),"-",$D$103/$F$100*F94)</f>
        <v>19582447.254704271</v>
      </c>
    </row>
    <row r="95" spans="1:12" ht="26.25" customHeight="1" x14ac:dyDescent="0.4">
      <c r="A95" s="119" t="s">
        <v>67</v>
      </c>
      <c r="B95" s="120">
        <v>1</v>
      </c>
      <c r="C95" s="147">
        <v>3</v>
      </c>
      <c r="D95" s="130">
        <v>17608515</v>
      </c>
      <c r="E95" s="131">
        <f>IF(ISBLANK(D95),"-",$D$103/$D$100*D95)</f>
        <v>19258896.506692782</v>
      </c>
      <c r="F95" s="130">
        <v>18486962</v>
      </c>
      <c r="G95" s="132">
        <f>IF(ISBLANK(F95),"-",$D$103/$F$100*F95)</f>
        <v>19568047.716200802</v>
      </c>
    </row>
    <row r="96" spans="1:12" ht="26.25" customHeight="1" x14ac:dyDescent="0.4">
      <c r="A96" s="119" t="s">
        <v>68</v>
      </c>
      <c r="B96" s="120">
        <v>1</v>
      </c>
      <c r="C96" s="198">
        <v>4</v>
      </c>
      <c r="D96" s="134"/>
      <c r="E96" s="135" t="str">
        <f>IF(ISBLANK(D96),"-",$D$103/$D$100*D96)</f>
        <v>-</v>
      </c>
      <c r="F96" s="199"/>
      <c r="G96" s="136" t="str">
        <f>IF(ISBLANK(F96),"-",$D$103/$F$100*F96)</f>
        <v>-</v>
      </c>
    </row>
    <row r="97" spans="1:10" ht="27" customHeight="1" thickBot="1" x14ac:dyDescent="0.45">
      <c r="A97" s="119" t="s">
        <v>69</v>
      </c>
      <c r="B97" s="120">
        <v>1</v>
      </c>
      <c r="C97" s="105" t="s">
        <v>70</v>
      </c>
      <c r="D97" s="200">
        <f>AVERAGE(D93:D96)</f>
        <v>17565704.666666668</v>
      </c>
      <c r="E97" s="139">
        <f>AVERAGE(E93:E96)</f>
        <v>19212073.717883859</v>
      </c>
      <c r="F97" s="201">
        <f>AVERAGE(F93:F96)</f>
        <v>18447807.666666668</v>
      </c>
      <c r="G97" s="202">
        <f>AVERAGE(G93:G96)</f>
        <v>19526603.704850387</v>
      </c>
    </row>
    <row r="98" spans="1:10" ht="26.25" customHeight="1" x14ac:dyDescent="0.4">
      <c r="A98" s="119" t="s">
        <v>71</v>
      </c>
      <c r="B98" s="106">
        <v>1</v>
      </c>
      <c r="C98" s="142" t="s">
        <v>72</v>
      </c>
      <c r="D98" s="143">
        <v>10.210000000000001</v>
      </c>
      <c r="E98" s="97"/>
      <c r="F98" s="144">
        <v>10.55</v>
      </c>
    </row>
    <row r="99" spans="1:10" ht="26.25" customHeight="1" x14ac:dyDescent="0.4">
      <c r="A99" s="119" t="s">
        <v>73</v>
      </c>
      <c r="B99" s="106">
        <v>1</v>
      </c>
      <c r="C99" s="145" t="s">
        <v>74</v>
      </c>
      <c r="D99" s="146">
        <f>D98*$B$89</f>
        <v>10.210000000000001</v>
      </c>
      <c r="E99" s="147"/>
      <c r="F99" s="148">
        <f>F98*$B$89</f>
        <v>10.55</v>
      </c>
    </row>
    <row r="100" spans="1:10" ht="19.5" customHeight="1" thickBot="1" x14ac:dyDescent="0.35">
      <c r="A100" s="119" t="s">
        <v>75</v>
      </c>
      <c r="B100" s="108">
        <f>(B99/B98)*(B97/B96)*(B95/B94)*(B93/B92)*B91</f>
        <v>100</v>
      </c>
      <c r="C100" s="145" t="s">
        <v>76</v>
      </c>
      <c r="D100" s="149">
        <f>D99*$B$84/100</f>
        <v>10.158950000000001</v>
      </c>
      <c r="E100" s="150"/>
      <c r="F100" s="151">
        <f>F99*$B$84/100</f>
        <v>10.497250000000001</v>
      </c>
    </row>
    <row r="101" spans="1:10" ht="19.5" customHeight="1" thickBot="1" x14ac:dyDescent="0.35">
      <c r="A101" s="254" t="s">
        <v>77</v>
      </c>
      <c r="B101" s="266"/>
      <c r="C101" s="145" t="s">
        <v>78</v>
      </c>
      <c r="D101" s="146">
        <f>D100/$B$100</f>
        <v>0.10158950000000001</v>
      </c>
      <c r="E101" s="150"/>
      <c r="F101" s="152">
        <f>F100/$B$100</f>
        <v>0.10497250000000001</v>
      </c>
      <c r="H101" s="84"/>
    </row>
    <row r="102" spans="1:10" ht="19.5" customHeight="1" thickBot="1" x14ac:dyDescent="0.35">
      <c r="A102" s="256"/>
      <c r="B102" s="267"/>
      <c r="C102" s="145" t="s">
        <v>79</v>
      </c>
      <c r="D102" s="149">
        <f>$B$56/$B$118</f>
        <v>0.1111111111111111</v>
      </c>
      <c r="F102" s="154"/>
      <c r="G102" s="203"/>
      <c r="H102" s="84"/>
    </row>
    <row r="103" spans="1:10" ht="18.75" x14ac:dyDescent="0.3">
      <c r="C103" s="145" t="s">
        <v>80</v>
      </c>
      <c r="D103" s="146">
        <f>D102*$B$100</f>
        <v>11.111111111111111</v>
      </c>
      <c r="F103" s="154"/>
      <c r="H103" s="84"/>
    </row>
    <row r="104" spans="1:10" ht="19.5" customHeight="1" thickBot="1" x14ac:dyDescent="0.35">
      <c r="C104" s="155" t="s">
        <v>81</v>
      </c>
      <c r="D104" s="156">
        <f>D103/B34</f>
        <v>11.111111111111111</v>
      </c>
      <c r="F104" s="157"/>
      <c r="H104" s="84"/>
      <c r="J104" s="204"/>
    </row>
    <row r="105" spans="1:10" ht="18.75" x14ac:dyDescent="0.3">
      <c r="C105" s="158" t="s">
        <v>82</v>
      </c>
      <c r="D105" s="159">
        <f>AVERAGE(E93:E96,G93:G96)</f>
        <v>19369338.711367119</v>
      </c>
      <c r="F105" s="157"/>
      <c r="G105" s="203"/>
      <c r="H105" s="84"/>
      <c r="J105" s="205"/>
    </row>
    <row r="106" spans="1:10" ht="18.75" x14ac:dyDescent="0.3">
      <c r="C106" s="160" t="s">
        <v>83</v>
      </c>
      <c r="D106" s="206">
        <f>STDEV(E93:E96,G93:G96)/D105</f>
        <v>9.4214882645153944E-3</v>
      </c>
      <c r="F106" s="157"/>
      <c r="H106" s="84"/>
      <c r="J106" s="205"/>
    </row>
    <row r="107" spans="1:10" ht="19.5" customHeight="1" thickBot="1" x14ac:dyDescent="0.35">
      <c r="C107" s="162" t="s">
        <v>20</v>
      </c>
      <c r="D107" s="207">
        <f>COUNT(E93:E96,G93:G96)</f>
        <v>6</v>
      </c>
      <c r="F107" s="157"/>
      <c r="H107" s="84"/>
      <c r="J107" s="205"/>
    </row>
    <row r="108" spans="1:10" ht="19.5" customHeight="1" thickBot="1" x14ac:dyDescent="0.35">
      <c r="A108" s="93"/>
      <c r="B108" s="93"/>
      <c r="C108" s="93"/>
      <c r="D108" s="93"/>
      <c r="E108" s="93"/>
    </row>
    <row r="109" spans="1:10" ht="26.25" customHeight="1" x14ac:dyDescent="0.4">
      <c r="A109" s="117" t="s">
        <v>111</v>
      </c>
      <c r="B109" s="118">
        <v>900</v>
      </c>
      <c r="C109" s="194" t="s">
        <v>112</v>
      </c>
      <c r="D109" s="208" t="s">
        <v>63</v>
      </c>
      <c r="E109" s="209" t="s">
        <v>113</v>
      </c>
      <c r="F109" s="210" t="s">
        <v>114</v>
      </c>
    </row>
    <row r="110" spans="1:10" ht="26.25" customHeight="1" x14ac:dyDescent="0.4">
      <c r="A110" s="119" t="s">
        <v>93</v>
      </c>
      <c r="B110" s="120">
        <v>1</v>
      </c>
      <c r="C110" s="211">
        <v>1</v>
      </c>
      <c r="D110" s="212">
        <v>11741129</v>
      </c>
      <c r="E110" s="213">
        <f t="shared" ref="E110:E115" si="1">IF(ISBLANK(D110),"-",D110/$D$105*$D$102*$B$118)</f>
        <v>60.617087526636006</v>
      </c>
      <c r="F110" s="214">
        <f t="shared" ref="F110:F115" si="2">IF(ISBLANK(D110), "-", E110/$B$56)</f>
        <v>0.60617087526636004</v>
      </c>
    </row>
    <row r="111" spans="1:10" ht="26.25" customHeight="1" x14ac:dyDescent="0.4">
      <c r="A111" s="119" t="s">
        <v>95</v>
      </c>
      <c r="B111" s="120">
        <v>1</v>
      </c>
      <c r="C111" s="211">
        <v>2</v>
      </c>
      <c r="D111" s="212">
        <v>11785679</v>
      </c>
      <c r="E111" s="215">
        <f t="shared" si="1"/>
        <v>60.847090216267624</v>
      </c>
      <c r="F111" s="216">
        <f t="shared" si="2"/>
        <v>0.60847090216267619</v>
      </c>
    </row>
    <row r="112" spans="1:10" ht="26.25" customHeight="1" x14ac:dyDescent="0.4">
      <c r="A112" s="119" t="s">
        <v>96</v>
      </c>
      <c r="B112" s="120">
        <v>1</v>
      </c>
      <c r="C112" s="211">
        <v>3</v>
      </c>
      <c r="D112" s="212">
        <v>11832613</v>
      </c>
      <c r="E112" s="215">
        <f t="shared" si="1"/>
        <v>61.089401018403862</v>
      </c>
      <c r="F112" s="216">
        <f t="shared" si="2"/>
        <v>0.61089401018403866</v>
      </c>
    </row>
    <row r="113" spans="1:10" ht="26.25" customHeight="1" x14ac:dyDescent="0.4">
      <c r="A113" s="119" t="s">
        <v>97</v>
      </c>
      <c r="B113" s="120">
        <v>1</v>
      </c>
      <c r="C113" s="211">
        <v>4</v>
      </c>
      <c r="D113" s="212">
        <v>11767853</v>
      </c>
      <c r="E113" s="215">
        <f t="shared" si="1"/>
        <v>60.755058163621769</v>
      </c>
      <c r="F113" s="216">
        <f t="shared" si="2"/>
        <v>0.60755058163621767</v>
      </c>
    </row>
    <row r="114" spans="1:10" ht="26.25" customHeight="1" x14ac:dyDescent="0.4">
      <c r="A114" s="119" t="s">
        <v>98</v>
      </c>
      <c r="B114" s="120">
        <v>1</v>
      </c>
      <c r="C114" s="211">
        <v>5</v>
      </c>
      <c r="D114" s="212">
        <v>11855649</v>
      </c>
      <c r="E114" s="215">
        <f t="shared" si="1"/>
        <v>61.208331253159287</v>
      </c>
      <c r="F114" s="216">
        <f t="shared" si="2"/>
        <v>0.61208331253159287</v>
      </c>
    </row>
    <row r="115" spans="1:10" ht="26.25" customHeight="1" x14ac:dyDescent="0.4">
      <c r="A115" s="119" t="s">
        <v>100</v>
      </c>
      <c r="B115" s="120">
        <v>1</v>
      </c>
      <c r="C115" s="217">
        <v>6</v>
      </c>
      <c r="D115" s="218">
        <v>11833890</v>
      </c>
      <c r="E115" s="219">
        <f t="shared" si="1"/>
        <v>61.095993912560083</v>
      </c>
      <c r="F115" s="220">
        <f t="shared" si="2"/>
        <v>0.61095993912560087</v>
      </c>
    </row>
    <row r="116" spans="1:10" ht="26.25" customHeight="1" x14ac:dyDescent="0.4">
      <c r="A116" s="119" t="s">
        <v>101</v>
      </c>
      <c r="B116" s="120">
        <v>1</v>
      </c>
      <c r="C116" s="211"/>
      <c r="D116" s="147"/>
      <c r="E116" s="97"/>
      <c r="F116" s="221"/>
    </row>
    <row r="117" spans="1:10" ht="26.25" customHeight="1" x14ac:dyDescent="0.4">
      <c r="A117" s="119" t="s">
        <v>102</v>
      </c>
      <c r="B117" s="120">
        <v>1</v>
      </c>
      <c r="C117" s="211"/>
      <c r="D117" s="222"/>
      <c r="E117" s="223" t="s">
        <v>70</v>
      </c>
      <c r="F117" s="224">
        <f>AVERAGE(F110:F115)</f>
        <v>0.60935493681774766</v>
      </c>
    </row>
    <row r="118" spans="1:10" ht="19.5" customHeight="1" thickBot="1" x14ac:dyDescent="0.35">
      <c r="A118" s="119" t="s">
        <v>103</v>
      </c>
      <c r="B118" s="184">
        <f>(B117/B116)*(B115/B114)*(B113/B112)*(B111/B110)*B109</f>
        <v>900</v>
      </c>
      <c r="C118" s="225"/>
      <c r="D118" s="226"/>
      <c r="E118" s="105" t="s">
        <v>83</v>
      </c>
      <c r="F118" s="227">
        <f>STDEV(F110:F115)/F117</f>
        <v>3.7826282072268929E-3</v>
      </c>
      <c r="I118" s="97"/>
    </row>
    <row r="119" spans="1:10" ht="19.5" customHeight="1" thickBot="1" x14ac:dyDescent="0.35">
      <c r="A119" s="254" t="s">
        <v>77</v>
      </c>
      <c r="B119" s="255"/>
      <c r="C119" s="228"/>
      <c r="D119" s="229"/>
      <c r="E119" s="230" t="s">
        <v>20</v>
      </c>
      <c r="F119" s="207">
        <f>COUNT(F110:F115)</f>
        <v>6</v>
      </c>
      <c r="I119" s="97"/>
      <c r="J119" s="205"/>
    </row>
    <row r="120" spans="1:10" ht="19.5" customHeight="1" thickBot="1" x14ac:dyDescent="0.35">
      <c r="A120" s="256"/>
      <c r="B120" s="257"/>
      <c r="C120" s="97"/>
      <c r="D120" s="97"/>
      <c r="E120" s="97"/>
      <c r="F120" s="147"/>
      <c r="G120" s="97"/>
      <c r="H120" s="97"/>
      <c r="I120" s="97"/>
    </row>
    <row r="121" spans="1:10" ht="18.75" x14ac:dyDescent="0.3">
      <c r="A121" s="115"/>
      <c r="B121" s="115"/>
      <c r="C121" s="97"/>
      <c r="D121" s="97"/>
      <c r="E121" s="97"/>
      <c r="F121" s="147"/>
      <c r="G121" s="97"/>
      <c r="H121" s="97"/>
      <c r="I121" s="97"/>
    </row>
    <row r="122" spans="1:10" ht="18.75" x14ac:dyDescent="0.3">
      <c r="A122" s="102" t="s">
        <v>106</v>
      </c>
      <c r="B122" s="105" t="s">
        <v>107</v>
      </c>
      <c r="C122" s="252" t="str">
        <f>B20</f>
        <v>ATAZANAVIR, RITONAVIR</v>
      </c>
      <c r="D122" s="252"/>
      <c r="E122" s="97" t="s">
        <v>115</v>
      </c>
      <c r="F122" s="97"/>
      <c r="G122" s="192">
        <f>F117</f>
        <v>0.60935493681774766</v>
      </c>
      <c r="H122" s="97"/>
      <c r="I122" s="97"/>
    </row>
    <row r="123" spans="1:10" ht="18.75" x14ac:dyDescent="0.3">
      <c r="A123" s="115"/>
      <c r="B123" s="115"/>
      <c r="C123" s="97"/>
      <c r="D123" s="97"/>
      <c r="E123" s="97"/>
      <c r="F123" s="147"/>
      <c r="G123" s="97"/>
      <c r="H123" s="97"/>
      <c r="I123" s="97"/>
    </row>
    <row r="124" spans="1:10" ht="26.25" customHeight="1" x14ac:dyDescent="0.4">
      <c r="A124" s="101" t="s">
        <v>109</v>
      </c>
      <c r="B124" s="101" t="s">
        <v>110</v>
      </c>
      <c r="D124" s="193">
        <v>90</v>
      </c>
    </row>
    <row r="125" spans="1:10" ht="19.5" customHeight="1" thickBot="1" x14ac:dyDescent="0.35">
      <c r="A125" s="93"/>
      <c r="B125" s="93"/>
      <c r="C125" s="93"/>
      <c r="D125" s="93"/>
      <c r="E125" s="93"/>
    </row>
    <row r="126" spans="1:10" ht="26.25" customHeight="1" x14ac:dyDescent="0.4">
      <c r="A126" s="117" t="s">
        <v>111</v>
      </c>
      <c r="B126" s="118">
        <v>900</v>
      </c>
      <c r="C126" s="194" t="s">
        <v>112</v>
      </c>
      <c r="D126" s="208" t="s">
        <v>63</v>
      </c>
      <c r="E126" s="209" t="s">
        <v>113</v>
      </c>
      <c r="F126" s="210" t="s">
        <v>114</v>
      </c>
    </row>
    <row r="127" spans="1:10" ht="26.25" customHeight="1" x14ac:dyDescent="0.4">
      <c r="A127" s="119" t="s">
        <v>93</v>
      </c>
      <c r="B127" s="120">
        <v>1</v>
      </c>
      <c r="C127" s="211">
        <v>1</v>
      </c>
      <c r="D127" s="212">
        <v>20119594</v>
      </c>
      <c r="E127" s="231">
        <f t="shared" ref="E127:E132" si="3">IF(ISBLANK(D127),"-",D127/$D$105*$D$102*$B$135)</f>
        <v>103.87341715591242</v>
      </c>
      <c r="F127" s="232">
        <f t="shared" ref="F127:F132" si="4">IF(ISBLANK(D127), "-", E127/$B$56)</f>
        <v>1.0387341715591243</v>
      </c>
    </row>
    <row r="128" spans="1:10" ht="26.25" customHeight="1" x14ac:dyDescent="0.4">
      <c r="A128" s="119" t="s">
        <v>95</v>
      </c>
      <c r="B128" s="120">
        <v>1</v>
      </c>
      <c r="C128" s="211">
        <v>2</v>
      </c>
      <c r="D128" s="212">
        <v>20249074</v>
      </c>
      <c r="E128" s="233">
        <f t="shared" si="3"/>
        <v>104.54189635352186</v>
      </c>
      <c r="F128" s="234">
        <f t="shared" si="4"/>
        <v>1.0454189635352187</v>
      </c>
    </row>
    <row r="129" spans="1:10" ht="26.25" customHeight="1" x14ac:dyDescent="0.4">
      <c r="A129" s="119" t="s">
        <v>96</v>
      </c>
      <c r="B129" s="120">
        <v>1</v>
      </c>
      <c r="C129" s="211">
        <v>3</v>
      </c>
      <c r="D129" s="212">
        <v>20254793</v>
      </c>
      <c r="E129" s="233">
        <f t="shared" si="3"/>
        <v>104.57142240025594</v>
      </c>
      <c r="F129" s="234">
        <f t="shared" si="4"/>
        <v>1.0457142240025594</v>
      </c>
    </row>
    <row r="130" spans="1:10" ht="26.25" customHeight="1" x14ac:dyDescent="0.4">
      <c r="A130" s="119" t="s">
        <v>97</v>
      </c>
      <c r="B130" s="120">
        <v>1</v>
      </c>
      <c r="C130" s="211">
        <v>4</v>
      </c>
      <c r="D130" s="212">
        <v>20255784</v>
      </c>
      <c r="E130" s="233">
        <f t="shared" si="3"/>
        <v>104.57653873393551</v>
      </c>
      <c r="F130" s="234">
        <f t="shared" si="4"/>
        <v>1.0457653873393551</v>
      </c>
    </row>
    <row r="131" spans="1:10" ht="26.25" customHeight="1" x14ac:dyDescent="0.4">
      <c r="A131" s="119" t="s">
        <v>98</v>
      </c>
      <c r="B131" s="120">
        <v>1</v>
      </c>
      <c r="C131" s="211">
        <v>5</v>
      </c>
      <c r="D131" s="212">
        <v>20186675</v>
      </c>
      <c r="E131" s="233">
        <f t="shared" si="3"/>
        <v>104.21974286687039</v>
      </c>
      <c r="F131" s="234">
        <f t="shared" si="4"/>
        <v>1.0421974286687039</v>
      </c>
    </row>
    <row r="132" spans="1:10" ht="26.25" customHeight="1" x14ac:dyDescent="0.4">
      <c r="A132" s="119" t="s">
        <v>100</v>
      </c>
      <c r="B132" s="120">
        <v>1</v>
      </c>
      <c r="C132" s="217">
        <v>6</v>
      </c>
      <c r="D132" s="218">
        <v>20201966</v>
      </c>
      <c r="E132" s="235">
        <f t="shared" si="3"/>
        <v>104.29868722438232</v>
      </c>
      <c r="F132" s="236">
        <f t="shared" si="4"/>
        <v>1.0429868722438231</v>
      </c>
    </row>
    <row r="133" spans="1:10" ht="26.25" customHeight="1" x14ac:dyDescent="0.4">
      <c r="A133" s="119" t="s">
        <v>101</v>
      </c>
      <c r="B133" s="120">
        <v>1</v>
      </c>
      <c r="C133" s="211"/>
      <c r="D133" s="147"/>
      <c r="E133" s="97"/>
      <c r="F133" s="221"/>
    </row>
    <row r="134" spans="1:10" ht="26.25" customHeight="1" x14ac:dyDescent="0.4">
      <c r="A134" s="119" t="s">
        <v>102</v>
      </c>
      <c r="B134" s="120">
        <v>1</v>
      </c>
      <c r="C134" s="211"/>
      <c r="D134" s="222"/>
      <c r="E134" s="223" t="s">
        <v>70</v>
      </c>
      <c r="F134" s="237">
        <f>AVERAGE(F127:F132)</f>
        <v>1.043469507891464</v>
      </c>
    </row>
    <row r="135" spans="1:10" ht="27" customHeight="1" thickBot="1" x14ac:dyDescent="0.45">
      <c r="A135" s="119" t="s">
        <v>103</v>
      </c>
      <c r="B135" s="120">
        <f>(B134/B133)*(B132/B131)*(B130/B129)*(B128/B127)*B126</f>
        <v>900</v>
      </c>
      <c r="C135" s="225"/>
      <c r="D135" s="226"/>
      <c r="E135" s="105" t="s">
        <v>83</v>
      </c>
      <c r="F135" s="238">
        <f>STDEV(F127:F132)/F134</f>
        <v>2.6553051692929162E-3</v>
      </c>
      <c r="I135" s="97"/>
    </row>
    <row r="136" spans="1:10" ht="27" customHeight="1" thickBot="1" x14ac:dyDescent="0.45">
      <c r="A136" s="254" t="s">
        <v>77</v>
      </c>
      <c r="B136" s="255"/>
      <c r="C136" s="228"/>
      <c r="D136" s="229"/>
      <c r="E136" s="230" t="s">
        <v>20</v>
      </c>
      <c r="F136" s="239">
        <f>COUNT(F127:F132)</f>
        <v>6</v>
      </c>
      <c r="I136" s="97"/>
      <c r="J136" s="205"/>
    </row>
    <row r="137" spans="1:10" ht="19.5" customHeight="1" thickBot="1" x14ac:dyDescent="0.35">
      <c r="A137" s="256"/>
      <c r="B137" s="257"/>
      <c r="C137" s="97"/>
      <c r="D137" s="97"/>
      <c r="E137" s="97"/>
      <c r="F137" s="147"/>
      <c r="G137" s="97"/>
      <c r="H137" s="97"/>
      <c r="I137" s="97"/>
    </row>
    <row r="138" spans="1:10" ht="18.75" x14ac:dyDescent="0.3">
      <c r="A138" s="115"/>
      <c r="B138" s="115"/>
      <c r="C138" s="97"/>
      <c r="D138" s="97"/>
      <c r="E138" s="97"/>
      <c r="F138" s="147"/>
      <c r="G138" s="97"/>
      <c r="H138" s="97"/>
      <c r="I138" s="97"/>
    </row>
    <row r="139" spans="1:10" ht="26.25" customHeight="1" x14ac:dyDescent="0.4">
      <c r="A139" s="102" t="s">
        <v>106</v>
      </c>
      <c r="B139" s="105" t="s">
        <v>107</v>
      </c>
      <c r="C139" s="252" t="str">
        <f>B20</f>
        <v>ATAZANAVIR, RITONAVIR</v>
      </c>
      <c r="D139" s="252"/>
      <c r="E139" s="97" t="s">
        <v>115</v>
      </c>
      <c r="F139" s="97"/>
      <c r="G139" s="240">
        <f>F134</f>
        <v>1.043469507891464</v>
      </c>
      <c r="H139" s="97"/>
      <c r="I139" s="97"/>
    </row>
    <row r="140" spans="1:10" ht="18.75" x14ac:dyDescent="0.3">
      <c r="A140" s="102"/>
      <c r="B140" s="105"/>
      <c r="C140" s="108"/>
      <c r="D140" s="108"/>
      <c r="E140" s="97"/>
      <c r="F140" s="97"/>
      <c r="G140" s="192"/>
      <c r="H140" s="97"/>
      <c r="I140" s="97"/>
    </row>
    <row r="141" spans="1:10" ht="26.25" customHeight="1" x14ac:dyDescent="0.4">
      <c r="A141" s="101" t="s">
        <v>109</v>
      </c>
      <c r="B141" s="101" t="s">
        <v>110</v>
      </c>
      <c r="D141" s="193"/>
      <c r="H141" s="97"/>
      <c r="I141" s="97"/>
    </row>
    <row r="142" spans="1:10" ht="19.5" customHeight="1" thickBot="1" x14ac:dyDescent="0.35">
      <c r="A142" s="93"/>
      <c r="B142" s="93"/>
      <c r="C142" s="93"/>
      <c r="D142" s="93"/>
      <c r="E142" s="93"/>
      <c r="H142" s="97"/>
      <c r="I142" s="97"/>
    </row>
    <row r="143" spans="1:10" ht="26.25" customHeight="1" x14ac:dyDescent="0.4">
      <c r="A143" s="117" t="s">
        <v>111</v>
      </c>
      <c r="B143" s="118"/>
      <c r="C143" s="194" t="s">
        <v>112</v>
      </c>
      <c r="D143" s="208" t="s">
        <v>63</v>
      </c>
      <c r="E143" s="209" t="s">
        <v>113</v>
      </c>
      <c r="F143" s="210" t="s">
        <v>114</v>
      </c>
      <c r="H143" s="97"/>
      <c r="I143" s="97"/>
    </row>
    <row r="144" spans="1:10" ht="26.25" customHeight="1" x14ac:dyDescent="0.4">
      <c r="A144" s="119" t="s">
        <v>93</v>
      </c>
      <c r="B144" s="120">
        <v>1</v>
      </c>
      <c r="C144" s="211">
        <v>1</v>
      </c>
      <c r="D144" s="212"/>
      <c r="E144" s="231" t="str">
        <f t="shared" ref="E144:E149" si="5">IF(ISBLANK(D144),"-",D144/$D$105*$D$102*$B$152)</f>
        <v>-</v>
      </c>
      <c r="F144" s="232" t="str">
        <f t="shared" ref="F144:F149" si="6">IF(ISBLANK(D144), "-", E144/$B$56)</f>
        <v>-</v>
      </c>
      <c r="H144" s="97"/>
      <c r="I144" s="97"/>
    </row>
    <row r="145" spans="1:9" ht="26.25" customHeight="1" x14ac:dyDescent="0.4">
      <c r="A145" s="119" t="s">
        <v>95</v>
      </c>
      <c r="B145" s="120">
        <v>1</v>
      </c>
      <c r="C145" s="211">
        <v>2</v>
      </c>
      <c r="D145" s="212"/>
      <c r="E145" s="233" t="str">
        <f t="shared" si="5"/>
        <v>-</v>
      </c>
      <c r="F145" s="234" t="str">
        <f t="shared" si="6"/>
        <v>-</v>
      </c>
      <c r="H145" s="97"/>
      <c r="I145" s="97"/>
    </row>
    <row r="146" spans="1:9" ht="26.25" customHeight="1" x14ac:dyDescent="0.4">
      <c r="A146" s="119" t="s">
        <v>96</v>
      </c>
      <c r="B146" s="120">
        <v>1</v>
      </c>
      <c r="C146" s="211">
        <v>3</v>
      </c>
      <c r="D146" s="212"/>
      <c r="E146" s="233" t="str">
        <f t="shared" si="5"/>
        <v>-</v>
      </c>
      <c r="F146" s="234" t="str">
        <f t="shared" si="6"/>
        <v>-</v>
      </c>
      <c r="H146" s="97"/>
      <c r="I146" s="97"/>
    </row>
    <row r="147" spans="1:9" ht="26.25" customHeight="1" x14ac:dyDescent="0.4">
      <c r="A147" s="119" t="s">
        <v>97</v>
      </c>
      <c r="B147" s="120">
        <v>1</v>
      </c>
      <c r="C147" s="211">
        <v>4</v>
      </c>
      <c r="D147" s="212"/>
      <c r="E147" s="233" t="str">
        <f t="shared" si="5"/>
        <v>-</v>
      </c>
      <c r="F147" s="234" t="str">
        <f t="shared" si="6"/>
        <v>-</v>
      </c>
      <c r="H147" s="97"/>
      <c r="I147" s="97"/>
    </row>
    <row r="148" spans="1:9" ht="26.25" customHeight="1" x14ac:dyDescent="0.4">
      <c r="A148" s="119" t="s">
        <v>98</v>
      </c>
      <c r="B148" s="120">
        <v>1</v>
      </c>
      <c r="C148" s="211">
        <v>5</v>
      </c>
      <c r="D148" s="212"/>
      <c r="E148" s="233" t="str">
        <f t="shared" si="5"/>
        <v>-</v>
      </c>
      <c r="F148" s="234" t="str">
        <f t="shared" si="6"/>
        <v>-</v>
      </c>
      <c r="H148" s="97"/>
      <c r="I148" s="97"/>
    </row>
    <row r="149" spans="1:9" ht="26.25" customHeight="1" x14ac:dyDescent="0.4">
      <c r="A149" s="119" t="s">
        <v>100</v>
      </c>
      <c r="B149" s="120">
        <v>1</v>
      </c>
      <c r="C149" s="217">
        <v>6</v>
      </c>
      <c r="D149" s="218"/>
      <c r="E149" s="235" t="str">
        <f t="shared" si="5"/>
        <v>-</v>
      </c>
      <c r="F149" s="236" t="str">
        <f t="shared" si="6"/>
        <v>-</v>
      </c>
      <c r="H149" s="97"/>
      <c r="I149" s="97"/>
    </row>
    <row r="150" spans="1:9" ht="26.25" customHeight="1" x14ac:dyDescent="0.4">
      <c r="A150" s="119" t="s">
        <v>101</v>
      </c>
      <c r="B150" s="120">
        <v>1</v>
      </c>
      <c r="C150" s="211"/>
      <c r="D150" s="147"/>
      <c r="E150" s="97"/>
      <c r="F150" s="221"/>
      <c r="H150" s="97"/>
      <c r="I150" s="97"/>
    </row>
    <row r="151" spans="1:9" ht="26.25" customHeight="1" x14ac:dyDescent="0.4">
      <c r="A151" s="119" t="s">
        <v>102</v>
      </c>
      <c r="B151" s="120">
        <v>1</v>
      </c>
      <c r="C151" s="211"/>
      <c r="D151" s="222"/>
      <c r="E151" s="223" t="s">
        <v>70</v>
      </c>
      <c r="F151" s="237" t="e">
        <f>AVERAGE(F144:F149)</f>
        <v>#DIV/0!</v>
      </c>
      <c r="H151" s="97"/>
      <c r="I151" s="97"/>
    </row>
    <row r="152" spans="1:9" ht="27" customHeight="1" thickBot="1" x14ac:dyDescent="0.45">
      <c r="A152" s="119" t="s">
        <v>103</v>
      </c>
      <c r="B152" s="120">
        <f>(B151/B150)*(B149/B148)*(B147/B146)*(B145/B144)*B143</f>
        <v>0</v>
      </c>
      <c r="C152" s="225"/>
      <c r="D152" s="226"/>
      <c r="E152" s="105" t="s">
        <v>83</v>
      </c>
      <c r="F152" s="238" t="e">
        <f>STDEV(F144:F149)/F151</f>
        <v>#DIV/0!</v>
      </c>
      <c r="H152" s="97"/>
      <c r="I152" s="97"/>
    </row>
    <row r="153" spans="1:9" ht="27" customHeight="1" thickBot="1" x14ac:dyDescent="0.45">
      <c r="A153" s="254" t="s">
        <v>77</v>
      </c>
      <c r="B153" s="255"/>
      <c r="C153" s="228"/>
      <c r="D153" s="229"/>
      <c r="E153" s="230" t="s">
        <v>20</v>
      </c>
      <c r="F153" s="239">
        <f>COUNT(F144:F149)</f>
        <v>0</v>
      </c>
      <c r="H153" s="97"/>
      <c r="I153" s="97"/>
    </row>
    <row r="154" spans="1:9" ht="19.5" customHeight="1" thickBot="1" x14ac:dyDescent="0.35">
      <c r="A154" s="256"/>
      <c r="B154" s="257"/>
      <c r="C154" s="97"/>
      <c r="D154" s="97"/>
      <c r="E154" s="97"/>
      <c r="F154" s="147"/>
      <c r="G154" s="97"/>
      <c r="H154" s="97"/>
      <c r="I154" s="97"/>
    </row>
    <row r="155" spans="1:9" ht="18.75" x14ac:dyDescent="0.3">
      <c r="A155" s="115"/>
      <c r="B155" s="115"/>
      <c r="C155" s="97"/>
      <c r="D155" s="97"/>
      <c r="E155" s="97"/>
      <c r="F155" s="147"/>
      <c r="G155" s="97"/>
      <c r="H155" s="97"/>
      <c r="I155" s="97"/>
    </row>
    <row r="156" spans="1:9" ht="26.25" customHeight="1" x14ac:dyDescent="0.4">
      <c r="A156" s="102" t="s">
        <v>106</v>
      </c>
      <c r="B156" s="105" t="s">
        <v>107</v>
      </c>
      <c r="C156" s="252" t="str">
        <f>B20</f>
        <v>ATAZANAVIR, RITONAVIR</v>
      </c>
      <c r="D156" s="252"/>
      <c r="E156" s="97" t="s">
        <v>115</v>
      </c>
      <c r="F156" s="97"/>
      <c r="G156" s="240" t="e">
        <f>F151</f>
        <v>#DIV/0!</v>
      </c>
      <c r="H156" s="97"/>
      <c r="I156" s="97"/>
    </row>
    <row r="157" spans="1:9" ht="18.75" x14ac:dyDescent="0.3">
      <c r="A157" s="102"/>
      <c r="B157" s="105"/>
      <c r="C157" s="108"/>
      <c r="D157" s="108"/>
      <c r="E157" s="97"/>
      <c r="F157" s="97"/>
      <c r="G157" s="192"/>
      <c r="H157" s="97"/>
      <c r="I157" s="97"/>
    </row>
    <row r="158" spans="1:9" ht="26.25" customHeight="1" x14ac:dyDescent="0.4">
      <c r="A158" s="101" t="s">
        <v>109</v>
      </c>
      <c r="B158" s="101" t="s">
        <v>110</v>
      </c>
      <c r="D158" s="193" t="s">
        <v>116</v>
      </c>
      <c r="H158" s="97"/>
      <c r="I158" s="97"/>
    </row>
    <row r="159" spans="1:9" ht="19.5" customHeight="1" thickBot="1" x14ac:dyDescent="0.35">
      <c r="A159" s="93"/>
      <c r="B159" s="93"/>
      <c r="C159" s="93"/>
      <c r="D159" s="93"/>
      <c r="E159" s="93"/>
      <c r="H159" s="97"/>
      <c r="I159" s="97"/>
    </row>
    <row r="160" spans="1:9" ht="26.25" customHeight="1" x14ac:dyDescent="0.4">
      <c r="A160" s="117" t="s">
        <v>111</v>
      </c>
      <c r="B160" s="118">
        <v>900</v>
      </c>
      <c r="C160" s="194" t="s">
        <v>112</v>
      </c>
      <c r="D160" s="208" t="s">
        <v>63</v>
      </c>
      <c r="E160" s="209" t="s">
        <v>113</v>
      </c>
      <c r="F160" s="210" t="s">
        <v>114</v>
      </c>
      <c r="H160" s="97"/>
      <c r="I160" s="97"/>
    </row>
    <row r="161" spans="1:9" ht="26.25" customHeight="1" x14ac:dyDescent="0.4">
      <c r="A161" s="119" t="s">
        <v>93</v>
      </c>
      <c r="B161" s="120">
        <v>1</v>
      </c>
      <c r="C161" s="211">
        <v>1</v>
      </c>
      <c r="D161" s="212">
        <v>97763407</v>
      </c>
      <c r="E161" s="231">
        <f t="shared" ref="E161:E166" si="7">IF(ISBLANK(D161),"-",D161/$D$105*$D$102*$B$169)</f>
        <v>504.73280712792956</v>
      </c>
      <c r="F161" s="232">
        <f t="shared" ref="F161:F166" si="8">IF(ISBLANK(D161), "-", E161/$B$56)</f>
        <v>5.0473280712792956</v>
      </c>
      <c r="H161" s="97"/>
      <c r="I161" s="97"/>
    </row>
    <row r="162" spans="1:9" ht="26.25" customHeight="1" x14ac:dyDescent="0.4">
      <c r="A162" s="119" t="s">
        <v>95</v>
      </c>
      <c r="B162" s="120">
        <v>1</v>
      </c>
      <c r="C162" s="211">
        <v>2</v>
      </c>
      <c r="D162" s="212">
        <v>113462831</v>
      </c>
      <c r="E162" s="233">
        <f t="shared" si="7"/>
        <v>585.78577560530255</v>
      </c>
      <c r="F162" s="234">
        <f t="shared" si="8"/>
        <v>5.8578577560530256</v>
      </c>
      <c r="H162" s="97"/>
      <c r="I162" s="97"/>
    </row>
    <row r="163" spans="1:9" ht="26.25" customHeight="1" x14ac:dyDescent="0.4">
      <c r="A163" s="119" t="s">
        <v>96</v>
      </c>
      <c r="B163" s="120">
        <v>1</v>
      </c>
      <c r="C163" s="211">
        <v>3</v>
      </c>
      <c r="D163" s="212">
        <v>107674311</v>
      </c>
      <c r="E163" s="233">
        <f t="shared" si="7"/>
        <v>555.9008110938247</v>
      </c>
      <c r="F163" s="234">
        <f t="shared" si="8"/>
        <v>5.5590081109382474</v>
      </c>
      <c r="H163" s="97"/>
      <c r="I163" s="97"/>
    </row>
    <row r="164" spans="1:9" ht="26.25" customHeight="1" x14ac:dyDescent="0.4">
      <c r="A164" s="119" t="s">
        <v>97</v>
      </c>
      <c r="B164" s="120">
        <v>1</v>
      </c>
      <c r="C164" s="211">
        <v>4</v>
      </c>
      <c r="D164" s="212">
        <v>93648936</v>
      </c>
      <c r="E164" s="233">
        <f t="shared" si="7"/>
        <v>483.49062090096572</v>
      </c>
      <c r="F164" s="234">
        <f t="shared" si="8"/>
        <v>4.8349062090096568</v>
      </c>
      <c r="H164" s="97"/>
      <c r="I164" s="97"/>
    </row>
    <row r="165" spans="1:9" ht="26.25" customHeight="1" x14ac:dyDescent="0.4">
      <c r="A165" s="119" t="s">
        <v>98</v>
      </c>
      <c r="B165" s="120">
        <v>1</v>
      </c>
      <c r="C165" s="211">
        <v>5</v>
      </c>
      <c r="D165" s="212">
        <v>102586228</v>
      </c>
      <c r="E165" s="233">
        <f t="shared" si="7"/>
        <v>529.63206193403016</v>
      </c>
      <c r="F165" s="234">
        <f t="shared" si="8"/>
        <v>5.2963206193403014</v>
      </c>
      <c r="H165" s="97"/>
      <c r="I165" s="97"/>
    </row>
    <row r="166" spans="1:9" ht="26.25" customHeight="1" x14ac:dyDescent="0.4">
      <c r="A166" s="119" t="s">
        <v>100</v>
      </c>
      <c r="B166" s="120">
        <v>1</v>
      </c>
      <c r="C166" s="217">
        <v>6</v>
      </c>
      <c r="D166" s="218">
        <v>93380627</v>
      </c>
      <c r="E166" s="235">
        <f t="shared" si="7"/>
        <v>482.10539549911687</v>
      </c>
      <c r="F166" s="236">
        <f t="shared" si="8"/>
        <v>4.8210539549911688</v>
      </c>
      <c r="H166" s="97"/>
      <c r="I166" s="97"/>
    </row>
    <row r="167" spans="1:9" ht="26.25" customHeight="1" x14ac:dyDescent="0.4">
      <c r="A167" s="119" t="s">
        <v>101</v>
      </c>
      <c r="B167" s="120">
        <v>1</v>
      </c>
      <c r="C167" s="211"/>
      <c r="D167" s="147"/>
      <c r="E167" s="97"/>
      <c r="F167" s="221"/>
      <c r="H167" s="97"/>
      <c r="I167" s="97"/>
    </row>
    <row r="168" spans="1:9" ht="26.25" customHeight="1" x14ac:dyDescent="0.4">
      <c r="A168" s="119" t="s">
        <v>102</v>
      </c>
      <c r="B168" s="120">
        <v>1</v>
      </c>
      <c r="C168" s="211"/>
      <c r="D168" s="222"/>
      <c r="E168" s="223" t="s">
        <v>70</v>
      </c>
      <c r="F168" s="237">
        <f>AVERAGE(F161:F166)</f>
        <v>5.2360791202686157</v>
      </c>
      <c r="H168" s="97"/>
      <c r="I168" s="97"/>
    </row>
    <row r="169" spans="1:9" ht="27" customHeight="1" thickBot="1" x14ac:dyDescent="0.45">
      <c r="A169" s="119" t="s">
        <v>103</v>
      </c>
      <c r="B169" s="120">
        <f>(B168/B167)*(B166/B165)*(B164/B163)*(B162/B161)*B160</f>
        <v>900</v>
      </c>
      <c r="C169" s="225"/>
      <c r="D169" s="226"/>
      <c r="E169" s="105" t="s">
        <v>83</v>
      </c>
      <c r="F169" s="238">
        <f>STDEV(F161:F166)/F168</f>
        <v>7.9359343679069008E-2</v>
      </c>
      <c r="H169" s="97"/>
      <c r="I169" s="97"/>
    </row>
    <row r="170" spans="1:9" ht="27" customHeight="1" thickBot="1" x14ac:dyDescent="0.45">
      <c r="A170" s="254" t="s">
        <v>77</v>
      </c>
      <c r="B170" s="255"/>
      <c r="C170" s="228"/>
      <c r="D170" s="229"/>
      <c r="E170" s="230" t="s">
        <v>20</v>
      </c>
      <c r="F170" s="239">
        <f>COUNT(F161:F166)</f>
        <v>6</v>
      </c>
      <c r="H170" s="97"/>
      <c r="I170" s="97"/>
    </row>
    <row r="171" spans="1:9" ht="19.5" customHeight="1" thickBot="1" x14ac:dyDescent="0.35">
      <c r="A171" s="256"/>
      <c r="B171" s="257"/>
      <c r="C171" s="97"/>
      <c r="D171" s="97"/>
      <c r="E171" s="97"/>
      <c r="F171" s="147"/>
      <c r="G171" s="97"/>
      <c r="H171" s="97"/>
      <c r="I171" s="97"/>
    </row>
    <row r="172" spans="1:9" ht="18.75" x14ac:dyDescent="0.3">
      <c r="A172" s="115"/>
      <c r="B172" s="115"/>
      <c r="C172" s="97"/>
      <c r="D172" s="97"/>
      <c r="E172" s="97"/>
      <c r="F172" s="147"/>
      <c r="G172" s="97"/>
      <c r="H172" s="97"/>
      <c r="I172" s="97"/>
    </row>
    <row r="173" spans="1:9" ht="26.25" customHeight="1" x14ac:dyDescent="0.4">
      <c r="A173" s="102" t="s">
        <v>106</v>
      </c>
      <c r="B173" s="105" t="s">
        <v>107</v>
      </c>
      <c r="C173" s="252" t="str">
        <f>B20</f>
        <v>ATAZANAVIR, RITONAVIR</v>
      </c>
      <c r="D173" s="252"/>
      <c r="E173" s="97" t="s">
        <v>115</v>
      </c>
      <c r="F173" s="97"/>
      <c r="G173" s="240">
        <f>F168</f>
        <v>5.2360791202686157</v>
      </c>
      <c r="H173" s="97"/>
      <c r="I173" s="97"/>
    </row>
    <row r="174" spans="1:9" ht="18.75" x14ac:dyDescent="0.3">
      <c r="A174" s="102"/>
      <c r="B174" s="105"/>
      <c r="C174" s="108"/>
      <c r="D174" s="108"/>
      <c r="E174" s="97"/>
      <c r="F174" s="97"/>
      <c r="G174" s="192"/>
      <c r="H174" s="97"/>
      <c r="I174" s="97"/>
    </row>
    <row r="175" spans="1:9" ht="19.5" customHeight="1" thickBot="1" x14ac:dyDescent="0.35">
      <c r="A175" s="241"/>
      <c r="B175" s="241"/>
      <c r="C175" s="242"/>
      <c r="D175" s="242"/>
      <c r="E175" s="242"/>
      <c r="F175" s="242"/>
      <c r="G175" s="242"/>
      <c r="H175" s="242"/>
    </row>
    <row r="176" spans="1:9" ht="18.75" x14ac:dyDescent="0.3">
      <c r="B176" s="253" t="s">
        <v>26</v>
      </c>
      <c r="C176" s="253"/>
      <c r="E176" s="196" t="s">
        <v>27</v>
      </c>
      <c r="F176" s="243"/>
      <c r="G176" s="253" t="s">
        <v>28</v>
      </c>
      <c r="H176" s="253"/>
    </row>
    <row r="177" spans="1:9" ht="83.1" customHeight="1" x14ac:dyDescent="0.3">
      <c r="A177" s="102" t="s">
        <v>29</v>
      </c>
      <c r="B177" s="244"/>
      <c r="C177" s="244"/>
      <c r="E177" s="245"/>
      <c r="F177" s="97"/>
      <c r="G177" s="245"/>
      <c r="H177" s="245"/>
    </row>
    <row r="178" spans="1:9" ht="83.1" customHeight="1" x14ac:dyDescent="0.3">
      <c r="A178" s="102" t="s">
        <v>30</v>
      </c>
      <c r="B178" s="246"/>
      <c r="C178" s="246"/>
      <c r="E178" s="247"/>
      <c r="F178" s="97"/>
      <c r="G178" s="248"/>
      <c r="H178" s="248"/>
    </row>
    <row r="179" spans="1:9" ht="18.75" x14ac:dyDescent="0.3">
      <c r="A179" s="147"/>
      <c r="B179" s="147"/>
      <c r="C179" s="147"/>
      <c r="D179" s="147"/>
      <c r="E179" s="147"/>
      <c r="F179" s="150"/>
      <c r="G179" s="147"/>
      <c r="H179" s="147"/>
      <c r="I179" s="97"/>
    </row>
    <row r="180" spans="1:9" ht="18.75" x14ac:dyDescent="0.3">
      <c r="A180" s="147"/>
      <c r="B180" s="147"/>
      <c r="C180" s="147"/>
      <c r="D180" s="147"/>
      <c r="E180" s="147"/>
      <c r="F180" s="150"/>
      <c r="G180" s="147"/>
      <c r="H180" s="147"/>
      <c r="I180" s="97"/>
    </row>
    <row r="181" spans="1:9" ht="18.75" x14ac:dyDescent="0.3">
      <c r="A181" s="147"/>
      <c r="B181" s="147"/>
      <c r="C181" s="147"/>
      <c r="D181" s="147"/>
      <c r="E181" s="147"/>
      <c r="F181" s="150"/>
      <c r="G181" s="147"/>
      <c r="H181" s="147"/>
      <c r="I181" s="97"/>
    </row>
    <row r="182" spans="1:9" ht="18.75" x14ac:dyDescent="0.3">
      <c r="A182" s="147"/>
      <c r="B182" s="147"/>
      <c r="C182" s="147"/>
      <c r="D182" s="147"/>
      <c r="E182" s="147"/>
      <c r="F182" s="150"/>
      <c r="G182" s="147"/>
      <c r="H182" s="147"/>
      <c r="I182" s="97"/>
    </row>
    <row r="183" spans="1:9" ht="18.75" x14ac:dyDescent="0.3">
      <c r="A183" s="147"/>
      <c r="B183" s="147"/>
      <c r="C183" s="147"/>
      <c r="D183" s="147"/>
      <c r="E183" s="147"/>
      <c r="F183" s="150"/>
      <c r="G183" s="147"/>
      <c r="H183" s="147"/>
      <c r="I183" s="97"/>
    </row>
    <row r="184" spans="1:9" ht="18.75" x14ac:dyDescent="0.3">
      <c r="A184" s="147"/>
      <c r="B184" s="147"/>
      <c r="C184" s="147"/>
      <c r="D184" s="147"/>
      <c r="E184" s="147"/>
      <c r="F184" s="150"/>
      <c r="G184" s="147"/>
      <c r="H184" s="147"/>
      <c r="I184" s="97"/>
    </row>
    <row r="185" spans="1:9" ht="18.75" x14ac:dyDescent="0.3">
      <c r="A185" s="147"/>
      <c r="B185" s="147"/>
      <c r="C185" s="147"/>
      <c r="D185" s="147"/>
      <c r="E185" s="147"/>
      <c r="F185" s="150"/>
      <c r="G185" s="147"/>
      <c r="H185" s="147"/>
      <c r="I185" s="97"/>
    </row>
    <row r="186" spans="1:9" ht="18.75" x14ac:dyDescent="0.3">
      <c r="A186" s="147"/>
      <c r="B186" s="147"/>
      <c r="C186" s="147"/>
      <c r="D186" s="147"/>
      <c r="E186" s="147"/>
      <c r="F186" s="150"/>
      <c r="G186" s="147"/>
      <c r="H186" s="147"/>
      <c r="I186" s="97"/>
    </row>
    <row r="187" spans="1:9" ht="18.75" x14ac:dyDescent="0.3">
      <c r="A187" s="147"/>
      <c r="B187" s="147"/>
      <c r="C187" s="147"/>
      <c r="D187" s="147"/>
      <c r="E187" s="147"/>
      <c r="F187" s="150"/>
      <c r="G187" s="147"/>
      <c r="H187" s="147"/>
      <c r="I187" s="97"/>
    </row>
    <row r="250" spans="1:1" x14ac:dyDescent="0.25">
      <c r="A250" s="49">
        <v>0</v>
      </c>
    </row>
  </sheetData>
  <sheetProtection password="F258" sheet="1" objects="1" scenarios="1" formatCells="0" formatColumns="0"/>
  <mergeCells count="33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5" sqref="F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4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40"/>
    </row>
    <row r="14" spans="1:7" ht="16.5" customHeight="1" x14ac:dyDescent="0.3">
      <c r="A14" s="293" t="s">
        <v>33</v>
      </c>
      <c r="B14" s="293"/>
      <c r="C14" s="10" t="s">
        <v>5</v>
      </c>
    </row>
    <row r="15" spans="1:7" ht="16.5" customHeight="1" x14ac:dyDescent="0.3">
      <c r="A15" s="293" t="s">
        <v>34</v>
      </c>
      <c r="B15" s="293"/>
      <c r="C15" s="10" t="s">
        <v>7</v>
      </c>
    </row>
    <row r="16" spans="1:7" ht="16.5" customHeight="1" x14ac:dyDescent="0.3">
      <c r="A16" s="293" t="s">
        <v>35</v>
      </c>
      <c r="B16" s="293"/>
      <c r="C16" s="10" t="s">
        <v>9</v>
      </c>
    </row>
    <row r="17" spans="1:5" ht="16.5" customHeight="1" x14ac:dyDescent="0.3">
      <c r="A17" s="293" t="s">
        <v>36</v>
      </c>
      <c r="B17" s="293"/>
      <c r="C17" s="10" t="s">
        <v>11</v>
      </c>
    </row>
    <row r="18" spans="1:5" ht="16.5" customHeight="1" x14ac:dyDescent="0.3">
      <c r="A18" s="293" t="s">
        <v>37</v>
      </c>
      <c r="B18" s="293"/>
      <c r="C18" s="47" t="s">
        <v>12</v>
      </c>
    </row>
    <row r="19" spans="1:5" ht="16.5" customHeight="1" x14ac:dyDescent="0.3">
      <c r="A19" s="293" t="s">
        <v>38</v>
      </c>
      <c r="B19" s="29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88" t="s">
        <v>1</v>
      </c>
      <c r="B21" s="288"/>
      <c r="C21" s="9" t="s">
        <v>39</v>
      </c>
      <c r="D21" s="16"/>
    </row>
    <row r="22" spans="1:5" ht="15.75" customHeight="1" x14ac:dyDescent="0.3">
      <c r="A22" s="292"/>
      <c r="B22" s="292"/>
      <c r="C22" s="7"/>
      <c r="D22" s="292"/>
      <c r="E22" s="29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1966.05</v>
      </c>
      <c r="D24" s="37">
        <f t="shared" ref="D24:D43" si="0">(C24-$C$46)/$C$46</f>
        <v>-5.7567043341784632E-3</v>
      </c>
      <c r="E24" s="3"/>
    </row>
    <row r="25" spans="1:5" ht="15.75" customHeight="1" x14ac:dyDescent="0.3">
      <c r="C25" s="45">
        <v>1975.3</v>
      </c>
      <c r="D25" s="38">
        <f t="shared" si="0"/>
        <v>-1.0789237665892106E-3</v>
      </c>
      <c r="E25" s="3"/>
    </row>
    <row r="26" spans="1:5" ht="15.75" customHeight="1" x14ac:dyDescent="0.3">
      <c r="C26" s="45">
        <v>1962.83</v>
      </c>
      <c r="D26" s="38">
        <f t="shared" si="0"/>
        <v>-7.3850776777068432E-3</v>
      </c>
      <c r="E26" s="3"/>
    </row>
    <row r="27" spans="1:5" ht="15.75" customHeight="1" x14ac:dyDescent="0.3">
      <c r="C27" s="45">
        <v>1980.53</v>
      </c>
      <c r="D27" s="38">
        <f t="shared" si="0"/>
        <v>1.5659186516261273E-3</v>
      </c>
      <c r="E27" s="3"/>
    </row>
    <row r="28" spans="1:5" ht="15.75" customHeight="1" x14ac:dyDescent="0.3">
      <c r="C28" s="45">
        <v>1973.42</v>
      </c>
      <c r="D28" s="38">
        <f t="shared" si="0"/>
        <v>-2.0296510603262097E-3</v>
      </c>
      <c r="E28" s="3"/>
    </row>
    <row r="29" spans="1:5" ht="15.75" customHeight="1" x14ac:dyDescent="0.3">
      <c r="C29" s="45">
        <v>1982.47</v>
      </c>
      <c r="D29" s="38">
        <f t="shared" si="0"/>
        <v>2.5469883058016306E-3</v>
      </c>
      <c r="E29" s="3"/>
    </row>
    <row r="30" spans="1:5" ht="15.75" customHeight="1" x14ac:dyDescent="0.3">
      <c r="C30" s="45">
        <v>1980.15</v>
      </c>
      <c r="D30" s="38">
        <f t="shared" si="0"/>
        <v>1.3737503688495474E-3</v>
      </c>
      <c r="E30" s="3"/>
    </row>
    <row r="31" spans="1:5" ht="15.75" customHeight="1" x14ac:dyDescent="0.3">
      <c r="C31" s="45">
        <v>1989.03</v>
      </c>
      <c r="D31" s="38">
        <f t="shared" si="0"/>
        <v>5.86441971373517E-3</v>
      </c>
      <c r="E31" s="3"/>
    </row>
    <row r="32" spans="1:5" ht="15.75" customHeight="1" x14ac:dyDescent="0.3">
      <c r="C32" s="45">
        <v>1975.37</v>
      </c>
      <c r="D32" s="38">
        <f t="shared" si="0"/>
        <v>-1.0435243460777566E-3</v>
      </c>
      <c r="E32" s="3"/>
    </row>
    <row r="33" spans="1:7" ht="15.75" customHeight="1" x14ac:dyDescent="0.3">
      <c r="C33" s="45">
        <v>1985.66</v>
      </c>
      <c r="D33" s="38">
        <f t="shared" si="0"/>
        <v>4.1601904691108164E-3</v>
      </c>
      <c r="E33" s="3"/>
    </row>
    <row r="34" spans="1:7" ht="15.75" customHeight="1" x14ac:dyDescent="0.3">
      <c r="C34" s="45">
        <v>1992.03</v>
      </c>
      <c r="D34" s="38">
        <f t="shared" si="0"/>
        <v>7.3815377356560088E-3</v>
      </c>
      <c r="E34" s="3"/>
    </row>
    <row r="35" spans="1:7" ht="15.75" customHeight="1" x14ac:dyDescent="0.3">
      <c r="C35" s="45">
        <v>1987</v>
      </c>
      <c r="D35" s="38">
        <f t="shared" si="0"/>
        <v>4.8378365189020826E-3</v>
      </c>
      <c r="E35" s="3"/>
    </row>
    <row r="36" spans="1:7" ht="15.75" customHeight="1" x14ac:dyDescent="0.3">
      <c r="C36" s="45">
        <v>1960.75</v>
      </c>
      <c r="D36" s="38">
        <f t="shared" si="0"/>
        <v>-8.4369461729052551E-3</v>
      </c>
      <c r="E36" s="3"/>
    </row>
    <row r="37" spans="1:7" ht="15.75" customHeight="1" x14ac:dyDescent="0.3">
      <c r="C37" s="45">
        <v>1978.39</v>
      </c>
      <c r="D37" s="38">
        <f t="shared" si="0"/>
        <v>4.8370779598932675E-4</v>
      </c>
      <c r="E37" s="3"/>
    </row>
    <row r="38" spans="1:7" ht="15.75" customHeight="1" x14ac:dyDescent="0.3">
      <c r="C38" s="45">
        <v>1989.08</v>
      </c>
      <c r="D38" s="38">
        <f t="shared" si="0"/>
        <v>5.8897050141004945E-3</v>
      </c>
      <c r="E38" s="3"/>
    </row>
    <row r="39" spans="1:7" ht="15.75" customHeight="1" x14ac:dyDescent="0.3">
      <c r="C39" s="45">
        <v>1981.63</v>
      </c>
      <c r="D39" s="38">
        <f t="shared" si="0"/>
        <v>2.1221952596638372E-3</v>
      </c>
      <c r="E39" s="3"/>
    </row>
    <row r="40" spans="1:7" ht="15.75" customHeight="1" x14ac:dyDescent="0.3">
      <c r="C40" s="45">
        <v>1973.58</v>
      </c>
      <c r="D40" s="38">
        <f t="shared" si="0"/>
        <v>-1.9487380991571718E-3</v>
      </c>
      <c r="E40" s="3"/>
    </row>
    <row r="41" spans="1:7" ht="15.75" customHeight="1" x14ac:dyDescent="0.3">
      <c r="C41" s="45">
        <v>1978.6</v>
      </c>
      <c r="D41" s="38">
        <f t="shared" si="0"/>
        <v>5.899060575236889E-4</v>
      </c>
      <c r="E41" s="3"/>
    </row>
    <row r="42" spans="1:7" ht="15.75" customHeight="1" x14ac:dyDescent="0.3">
      <c r="C42" s="45">
        <v>1974.7</v>
      </c>
      <c r="D42" s="38">
        <f t="shared" si="0"/>
        <v>-1.3823473709733323E-3</v>
      </c>
      <c r="E42" s="3"/>
    </row>
    <row r="43" spans="1:7" ht="16.5" customHeight="1" x14ac:dyDescent="0.3">
      <c r="C43" s="46">
        <v>1962.1</v>
      </c>
      <c r="D43" s="39">
        <f t="shared" si="0"/>
        <v>-7.7542430630409232E-3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39548.669999999991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1977.4334999999996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86">
        <f>C46</f>
        <v>1977.4334999999996</v>
      </c>
      <c r="C49" s="43">
        <f>-IF(C46&lt;=80,10%,IF(C46&lt;250,7.5%,5%))</f>
        <v>-0.05</v>
      </c>
      <c r="D49" s="31">
        <f>IF(C46&lt;=80,C46*0.9,IF(C46&lt;250,C46*0.925,C46*0.95))</f>
        <v>1878.5618249999995</v>
      </c>
    </row>
    <row r="50" spans="1:6" ht="17.25" customHeight="1" x14ac:dyDescent="0.3">
      <c r="B50" s="287"/>
      <c r="C50" s="44">
        <f>IF(C46&lt;=80, 10%, IF(C46&lt;250, 7.5%, 5%))</f>
        <v>0.05</v>
      </c>
      <c r="D50" s="31">
        <f>IF(C46&lt;=80, C46*1.1, IF(C46&lt;250, C46*1.075, C46*1.05))</f>
        <v>2076.3051749999995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ATAZANAVIR SST</vt:lpstr>
      <vt:lpstr>RITONAVIR SST</vt:lpstr>
      <vt:lpstr>Atazanavir</vt:lpstr>
      <vt:lpstr>Ritonavir</vt:lpstr>
      <vt:lpstr>Uniformity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2017-02-03T10:18:51Z</cp:lastPrinted>
  <dcterms:created xsi:type="dcterms:W3CDTF">2005-07-05T10:19:27Z</dcterms:created>
  <dcterms:modified xsi:type="dcterms:W3CDTF">2017-02-03T10:19:11Z</dcterms:modified>
</cp:coreProperties>
</file>