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10" windowWidth="15015" windowHeight="7110" activeTab="2"/>
  </bookViews>
  <sheets>
    <sheet name="zido sst (corrected)" sheetId="9" r:id="rId1"/>
    <sheet name="zido sst" sheetId="8" r:id="rId2"/>
    <sheet name="Zidovudine" sheetId="7" r:id="rId3"/>
    <sheet name="Lamivudine" sheetId="6" r:id="rId4"/>
    <sheet name="lam sst (Corrected)" sheetId="11" r:id="rId5"/>
    <sheet name="lam sst" sheetId="5" r:id="rId6"/>
    <sheet name="Uniformity" sheetId="2" r:id="rId7"/>
    <sheet name="Sheet2" sheetId="10" r:id="rId8"/>
  </sheets>
  <definedNames>
    <definedName name="_xlnm.Print_Area" localSheetId="4">'lam sst (Corrected)'!$A$1:$G$61</definedName>
    <definedName name="_xlnm.Print_Area" localSheetId="3">Lamivudine!$A$1:$I$129</definedName>
    <definedName name="_xlnm.Print_Area" localSheetId="6">Uniformity!$A$1:$F$54</definedName>
    <definedName name="_xlnm.Print_Area" localSheetId="2">Zidovudine!$A$1:$I$129</definedName>
  </definedNames>
  <calcPr calcId="145621"/>
</workbook>
</file>

<file path=xl/calcChain.xml><?xml version="1.0" encoding="utf-8"?>
<calcChain xmlns="http://schemas.openxmlformats.org/spreadsheetml/2006/main">
  <c r="B53" i="11" l="1"/>
  <c r="E51" i="11"/>
  <c r="D51" i="11"/>
  <c r="C51" i="11"/>
  <c r="B51" i="11"/>
  <c r="B52" i="11" s="1"/>
  <c r="B32" i="11"/>
  <c r="B31" i="11"/>
  <c r="F30" i="11"/>
  <c r="E30" i="11"/>
  <c r="D30" i="11"/>
  <c r="C30" i="11"/>
  <c r="B30" i="11"/>
  <c r="B21" i="11"/>
  <c r="B57" i="6"/>
  <c r="B57" i="7"/>
  <c r="B53" i="9"/>
  <c r="E51" i="9"/>
  <c r="D51" i="9"/>
  <c r="C51" i="9"/>
  <c r="B51" i="9"/>
  <c r="B52" i="9" s="1"/>
  <c r="B32" i="9"/>
  <c r="F30" i="9"/>
  <c r="E30" i="9"/>
  <c r="D30" i="9"/>
  <c r="C30" i="9"/>
  <c r="B30" i="9"/>
  <c r="B31" i="9" s="1"/>
  <c r="B21" i="9"/>
  <c r="B21" i="8"/>
  <c r="B30" i="8"/>
  <c r="C30" i="8"/>
  <c r="D30" i="8"/>
  <c r="E30" i="8"/>
  <c r="F30" i="8"/>
  <c r="B31" i="8"/>
  <c r="B32" i="8"/>
  <c r="B51" i="8"/>
  <c r="C51" i="8"/>
  <c r="D51" i="8"/>
  <c r="E51" i="8"/>
  <c r="B52" i="8"/>
  <c r="B53" i="8"/>
  <c r="C124" i="7" l="1"/>
  <c r="B116" i="7"/>
  <c r="D100" i="7" s="1"/>
  <c r="B98" i="7"/>
  <c r="F95" i="7"/>
  <c r="D95" i="7"/>
  <c r="G94" i="7"/>
  <c r="E94" i="7"/>
  <c r="B87" i="7"/>
  <c r="F97" i="7" s="1"/>
  <c r="F98" i="7" s="1"/>
  <c r="B83" i="7"/>
  <c r="B81" i="7"/>
  <c r="B80" i="7"/>
  <c r="B79" i="7"/>
  <c r="C76" i="7"/>
  <c r="H71" i="7"/>
  <c r="G71" i="7"/>
  <c r="B68" i="7"/>
  <c r="H67" i="7"/>
  <c r="G67" i="7"/>
  <c r="G66" i="7"/>
  <c r="H66" i="7" s="1"/>
  <c r="G65" i="7"/>
  <c r="H65" i="7" s="1"/>
  <c r="G64" i="7"/>
  <c r="H64" i="7" s="1"/>
  <c r="H63" i="7"/>
  <c r="G63" i="7"/>
  <c r="B69" i="7"/>
  <c r="C56" i="7"/>
  <c r="B55" i="7"/>
  <c r="B45" i="7"/>
  <c r="D48" i="7" s="1"/>
  <c r="F44" i="7"/>
  <c r="F45" i="7" s="1"/>
  <c r="F46" i="7" s="1"/>
  <c r="F42" i="7"/>
  <c r="D42" i="7"/>
  <c r="G41" i="7"/>
  <c r="E41" i="7"/>
  <c r="B34" i="7"/>
  <c r="D44" i="7" s="1"/>
  <c r="D45" i="7" s="1"/>
  <c r="D46" i="7" s="1"/>
  <c r="B30" i="7"/>
  <c r="C124" i="6"/>
  <c r="B116" i="6"/>
  <c r="D100" i="6"/>
  <c r="B98" i="6"/>
  <c r="F95" i="6"/>
  <c r="D95" i="6"/>
  <c r="G94" i="6"/>
  <c r="E94" i="6"/>
  <c r="B87" i="6"/>
  <c r="F97" i="6" s="1"/>
  <c r="B81" i="6"/>
  <c r="B83" i="6" s="1"/>
  <c r="B80" i="6"/>
  <c r="B79" i="6"/>
  <c r="C76" i="6"/>
  <c r="H71" i="6"/>
  <c r="G71" i="6"/>
  <c r="B68" i="6"/>
  <c r="H67" i="6"/>
  <c r="G67" i="6"/>
  <c r="H63" i="6"/>
  <c r="G63" i="6"/>
  <c r="B69" i="6"/>
  <c r="C56" i="6"/>
  <c r="B55" i="6"/>
  <c r="B45" i="6"/>
  <c r="D48" i="6" s="1"/>
  <c r="F42" i="6"/>
  <c r="D42" i="6"/>
  <c r="G41" i="6"/>
  <c r="E41" i="6"/>
  <c r="B34" i="6"/>
  <c r="F44" i="6" s="1"/>
  <c r="B30" i="6"/>
  <c r="B53" i="5"/>
  <c r="B52" i="5"/>
  <c r="E51" i="5"/>
  <c r="D51" i="5"/>
  <c r="C51" i="5"/>
  <c r="B51" i="5"/>
  <c r="B32" i="5"/>
  <c r="F30" i="5"/>
  <c r="E30" i="5"/>
  <c r="D30" i="5"/>
  <c r="C30" i="5"/>
  <c r="B30" i="5"/>
  <c r="B31" i="5" s="1"/>
  <c r="B21" i="5"/>
  <c r="C46" i="2"/>
  <c r="C45" i="2"/>
  <c r="D33" i="2"/>
  <c r="D29" i="2"/>
  <c r="D25" i="2"/>
  <c r="C19" i="2"/>
  <c r="I92" i="7" l="1"/>
  <c r="I39" i="7"/>
  <c r="I92" i="6"/>
  <c r="I39" i="6"/>
  <c r="D101" i="6"/>
  <c r="D101" i="7"/>
  <c r="D102" i="7" s="1"/>
  <c r="F99" i="7"/>
  <c r="F45" i="6"/>
  <c r="F46" i="6" s="1"/>
  <c r="G39" i="7"/>
  <c r="D49" i="7"/>
  <c r="E40" i="7"/>
  <c r="G38" i="7"/>
  <c r="E38" i="7"/>
  <c r="G40" i="7"/>
  <c r="E39" i="7"/>
  <c r="G92" i="7"/>
  <c r="G93" i="7"/>
  <c r="G91" i="7"/>
  <c r="D97" i="7"/>
  <c r="D98" i="7" s="1"/>
  <c r="D99" i="7" s="1"/>
  <c r="D49" i="6"/>
  <c r="D102" i="6"/>
  <c r="F98" i="6"/>
  <c r="F99" i="6" s="1"/>
  <c r="D97" i="6"/>
  <c r="D98" i="6" s="1"/>
  <c r="D99" i="6" s="1"/>
  <c r="D44" i="6"/>
  <c r="D45" i="6" s="1"/>
  <c r="D46" i="6" s="1"/>
  <c r="D27" i="2"/>
  <c r="D31" i="2"/>
  <c r="D35" i="2"/>
  <c r="D39" i="2"/>
  <c r="D43" i="2"/>
  <c r="C49" i="2"/>
  <c r="D24" i="2"/>
  <c r="D28" i="2"/>
  <c r="D32" i="2"/>
  <c r="D36" i="2"/>
  <c r="D40" i="2"/>
  <c r="D49" i="2"/>
  <c r="D37" i="2"/>
  <c r="D41" i="2"/>
  <c r="C50" i="2"/>
  <c r="D26" i="2"/>
  <c r="D30" i="2"/>
  <c r="D34" i="2"/>
  <c r="D38" i="2"/>
  <c r="D42" i="2"/>
  <c r="B49" i="2"/>
  <c r="D50" i="2"/>
  <c r="G40" i="6" l="1"/>
  <c r="E38" i="6"/>
  <c r="G39" i="6"/>
  <c r="G38" i="6"/>
  <c r="G42" i="6" s="1"/>
  <c r="G93" i="6"/>
  <c r="E93" i="6"/>
  <c r="E92" i="7"/>
  <c r="E91" i="7"/>
  <c r="G95" i="7"/>
  <c r="D50" i="7"/>
  <c r="E42" i="7"/>
  <c r="D52" i="7"/>
  <c r="E93" i="7"/>
  <c r="G42" i="7"/>
  <c r="E92" i="6"/>
  <c r="E91" i="6"/>
  <c r="E40" i="6"/>
  <c r="G91" i="6"/>
  <c r="E39" i="6"/>
  <c r="D50" i="6" s="1"/>
  <c r="G92" i="6"/>
  <c r="G95" i="6" l="1"/>
  <c r="G66" i="6"/>
  <c r="H66" i="6" s="1"/>
  <c r="G65" i="6"/>
  <c r="H65" i="6" s="1"/>
  <c r="G64" i="6"/>
  <c r="H64" i="6" s="1"/>
  <c r="E42" i="6"/>
  <c r="D103" i="7"/>
  <c r="E95" i="7"/>
  <c r="D105" i="7"/>
  <c r="D51" i="7"/>
  <c r="G70" i="7"/>
  <c r="H70" i="7" s="1"/>
  <c r="G61" i="7"/>
  <c r="H61" i="7" s="1"/>
  <c r="G68" i="7"/>
  <c r="H68" i="7" s="1"/>
  <c r="G69" i="7"/>
  <c r="H69" i="7" s="1"/>
  <c r="G62" i="7"/>
  <c r="H62" i="7" s="1"/>
  <c r="G60" i="7"/>
  <c r="D51" i="6"/>
  <c r="G70" i="6"/>
  <c r="H70" i="6" s="1"/>
  <c r="G61" i="6"/>
  <c r="H61" i="6" s="1"/>
  <c r="G68" i="6"/>
  <c r="H68" i="6" s="1"/>
  <c r="G69" i="6"/>
  <c r="H69" i="6" s="1"/>
  <c r="G62" i="6"/>
  <c r="H62" i="6" s="1"/>
  <c r="G60" i="6"/>
  <c r="D52" i="6"/>
  <c r="D103" i="6"/>
  <c r="E95" i="6"/>
  <c r="D105" i="6"/>
  <c r="G74" i="7" l="1"/>
  <c r="G72" i="7"/>
  <c r="G73" i="7" s="1"/>
  <c r="H60" i="7"/>
  <c r="E113" i="7"/>
  <c r="F113" i="7" s="1"/>
  <c r="E111" i="7"/>
  <c r="F111" i="7" s="1"/>
  <c r="E109" i="7"/>
  <c r="F109" i="7" s="1"/>
  <c r="D104" i="7"/>
  <c r="E112" i="7"/>
  <c r="F112" i="7" s="1"/>
  <c r="E110" i="7"/>
  <c r="F110" i="7" s="1"/>
  <c r="E108" i="7"/>
  <c r="E113" i="6"/>
  <c r="F113" i="6" s="1"/>
  <c r="E111" i="6"/>
  <c r="F111" i="6" s="1"/>
  <c r="E109" i="6"/>
  <c r="F109" i="6" s="1"/>
  <c r="D104" i="6"/>
  <c r="E112" i="6"/>
  <c r="F112" i="6" s="1"/>
  <c r="E110" i="6"/>
  <c r="F110" i="6" s="1"/>
  <c r="E108" i="6"/>
  <c r="G74" i="6"/>
  <c r="G72" i="6"/>
  <c r="G73" i="6" s="1"/>
  <c r="H60" i="6"/>
  <c r="H74" i="7" l="1"/>
  <c r="H72" i="7"/>
  <c r="E120" i="7"/>
  <c r="E117" i="7"/>
  <c r="F108" i="7"/>
  <c r="E115" i="7"/>
  <c r="E116" i="7" s="1"/>
  <c r="E119" i="7"/>
  <c r="H74" i="6"/>
  <c r="H72" i="6"/>
  <c r="E120" i="6"/>
  <c r="E117" i="6"/>
  <c r="F108" i="6"/>
  <c r="E115" i="6"/>
  <c r="E116" i="6" s="1"/>
  <c r="E119" i="6"/>
  <c r="G76" i="7" l="1"/>
  <c r="H73" i="7"/>
  <c r="F125" i="7"/>
  <c r="F120" i="7"/>
  <c r="F117" i="7"/>
  <c r="D125" i="7"/>
  <c r="F115" i="7"/>
  <c r="F119" i="7"/>
  <c r="G76" i="6"/>
  <c r="H73" i="6"/>
  <c r="F125" i="6"/>
  <c r="F120" i="6"/>
  <c r="F117" i="6"/>
  <c r="D125" i="6"/>
  <c r="F115" i="6"/>
  <c r="F119" i="6"/>
  <c r="G124" i="7" l="1"/>
  <c r="F116" i="7"/>
  <c r="G124" i="6"/>
  <c r="F116" i="6"/>
</calcChain>
</file>

<file path=xl/sharedStrings.xml><?xml version="1.0" encoding="utf-8"?>
<sst xmlns="http://schemas.openxmlformats.org/spreadsheetml/2006/main" count="566" uniqueCount="147">
  <si>
    <t>HPLC System Suitability Report</t>
  </si>
  <si>
    <t>Analysis Data</t>
  </si>
  <si>
    <t>Assay</t>
  </si>
  <si>
    <t>Sample(s)</t>
  </si>
  <si>
    <t>Reference Substance:</t>
  </si>
  <si>
    <t>LAMIVUDINE 150 MG &amp; ZIDOVUDINE 300 MG TABLETS USP</t>
  </si>
  <si>
    <t>% age Purity:</t>
  </si>
  <si>
    <t>NDQB201701317</t>
  </si>
  <si>
    <t>Weight (mg):</t>
  </si>
  <si>
    <t xml:space="preserve">LAMIVUDINE  &amp; ZIDOVUDINE </t>
  </si>
  <si>
    <t>Standard Conc (mg/mL):</t>
  </si>
  <si>
    <t xml:space="preserve">Each film coated tablet contains: Lamivudine USP 150 mg and Zidovudine USP 300 mg.
</t>
  </si>
  <si>
    <t>2017-01-11 08:53:13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</si>
  <si>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</si>
  <si>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</si>
  <si>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</si>
  <si>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</si>
  <si>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</si>
  <si>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</si>
  <si>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</si>
  <si>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</si>
  <si>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</si>
  <si>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</si>
  <si>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</si>
  <si>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</si>
  <si>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</si>
  <si>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</si>
  <si>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</si>
  <si>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</si>
  <si>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</si>
  <si>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</si>
  <si>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</si>
  <si>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</si>
  <si>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</si>
  <si>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</si>
  <si>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</si>
  <si>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</si>
  <si>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</si>
  <si>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</si>
  <si>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</si>
  <si>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</si>
  <si>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</si>
  <si>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</si>
  <si>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</si>
  <si>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</si>
  <si>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</si>
  <si>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</si>
  <si>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</si>
  <si>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</si>
  <si>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</si>
  <si>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</si>
  <si>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</si>
  <si>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</si>
  <si>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</si>
  <si>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</si>
  <si>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</si>
  <si>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</si>
  <si>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</si>
  <si>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</si>
  <si>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</si>
  <si>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</si>
  <si>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t>Injection</t>
  </si>
  <si>
    <t>Response:</t>
  </si>
  <si>
    <t>Normalised Response:</t>
  </si>
  <si>
    <t xml:space="preserve">Std Response Deviation </t>
  </si>
  <si>
    <t>Average:</t>
  </si>
  <si>
    <t>Mass of RS (mg):</t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</si>
  <si>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</si>
  <si>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</si>
  <si>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</si>
  <si>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</si>
  <si>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</si>
  <si>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</si>
  <si>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</si>
  <si>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</si>
  <si>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</si>
  <si>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</si>
  <si>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</si>
  <si>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</si>
  <si>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</si>
  <si>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</si>
  <si>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</si>
  <si>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</si>
  <si>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</si>
  <si>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</si>
  <si>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t>Assay Smp A</t>
  </si>
  <si>
    <t>Assay Smp B</t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</si>
  <si>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</si>
  <si>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</si>
  <si>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</si>
  <si>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</si>
  <si>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</si>
  <si>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</si>
  <si>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</si>
  <si>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</si>
  <si>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</si>
  <si>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</si>
  <si>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</si>
  <si>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</si>
  <si>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</si>
  <si>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</si>
  <si>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</si>
  <si>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</si>
  <si>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</si>
  <si>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</si>
  <si>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</si>
  <si>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</si>
  <si>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</si>
  <si>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</si>
  <si>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</si>
  <si>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</si>
  <si>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</si>
  <si>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</si>
  <si>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</si>
  <si>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LAMIVUDINE 150MG &amp; ZIDOVUDINE 300MG TABLETS</t>
  </si>
  <si>
    <t>Lamivudine</t>
  </si>
  <si>
    <t>2017-01-11 07:46:06</t>
  </si>
  <si>
    <t>Peak Resolution</t>
  </si>
  <si>
    <r>
      <t xml:space="preserve">The Peak Resolution is not less than </t>
    </r>
    <r>
      <rPr>
        <b/>
        <sz val="12"/>
        <color rgb="FF000000"/>
        <rFont val="Book Antiqua"/>
        <family val="1"/>
      </rPr>
      <t>3.0</t>
    </r>
  </si>
  <si>
    <t>The Peak Resolution is not less than 8.0</t>
  </si>
  <si>
    <t>Each film coated tablet contains Lamivudine 150 mg and Zidovudine 300 mg</t>
  </si>
  <si>
    <t>Zidovudine</t>
  </si>
  <si>
    <t>Z1-3</t>
  </si>
  <si>
    <t>ZIDOVUDINE</t>
  </si>
  <si>
    <t>1.1.</t>
  </si>
  <si>
    <r>
      <t xml:space="preserve">The RSD of the peak areas for six replicate injections of  SST Std is </t>
    </r>
    <r>
      <rPr>
        <b/>
        <sz val="12"/>
        <color rgb="FFFF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</si>
  <si>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FF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</si>
  <si>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FF0000"/>
        <rFont val="Book Antiqua"/>
        <family val="1"/>
      </rPr>
      <t xml:space="preserve"> 2.0</t>
    </r>
  </si>
  <si>
    <r>
      <t xml:space="preserve">The Peak Resolution is not less than </t>
    </r>
    <r>
      <rPr>
        <b/>
        <sz val="12"/>
        <color rgb="FFFF0000"/>
        <rFont val="Book Antiqua"/>
        <family val="1"/>
      </rPr>
      <t>3.0</t>
    </r>
  </si>
  <si>
    <t>L42-1</t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</si>
  <si>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</si>
  <si>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</si>
  <si>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</si>
  <si>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</si>
  <si>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</si>
  <si>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</si>
  <si>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</si>
  <si>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Standard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</si>
  <si>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</si>
  <si>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</si>
  <si>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</si>
  <si>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FF0000"/>
        <rFont val="Book Antiqua"/>
        <family val="1"/>
      </rPr>
      <t>nd</t>
    </r>
    <r>
      <rPr>
        <sz val="14"/>
        <color rgb="FFFF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</si>
  <si>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</si>
  <si>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color rgb="FFFF0000"/>
        <rFont val="Book Antiqua"/>
        <family val="1"/>
      </rPr>
      <t>rd</t>
    </r>
    <r>
      <rPr>
        <sz val="14"/>
        <color rgb="FFFF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</si>
  <si>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</si>
  <si>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FF0000"/>
        <rFont val="Book Antiqua"/>
        <family val="1"/>
      </rPr>
      <t>th</t>
    </r>
    <r>
      <rPr>
        <sz val="14"/>
        <color rgb="FFFF0000"/>
        <rFont val="Book Antiqua"/>
        <family val="1"/>
      </rPr>
      <t xml:space="preserve"> Dilution Sample Final Volume (mL):</t>
    </r>
  </si>
  <si>
    <r>
      <t>1</t>
    </r>
    <r>
      <rPr>
        <vertAlign val="superscript"/>
        <sz val="14"/>
        <color rgb="FFFF0000"/>
        <rFont val="Book Antiqua"/>
        <family val="1"/>
      </rPr>
      <t>st</t>
    </r>
    <r>
      <rPr>
        <sz val="14"/>
        <color rgb="FFFF0000"/>
        <rFont val="Book Antiqua"/>
        <family val="1"/>
      </rPr>
      <t xml:space="preserve"> Dilution Sample transfer Volume (mL: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</si>
</sst>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42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FF0000"/>
      <name val="Book Antiqua"/>
      <family val="1"/>
    </font>
    <font>
      <sz val="10"/>
      <color rgb="FFFF0000"/>
      <name val="Book Antiqua"/>
      <family val="1"/>
    </font>
    <font>
      <b/>
      <u/>
      <sz val="12"/>
      <color rgb="FFFF0000"/>
      <name val="Book Antiqua"/>
      <family val="1"/>
    </font>
    <font>
      <b/>
      <sz val="12"/>
      <color rgb="FFFF0000"/>
      <name val="Book Antiqua"/>
      <family val="1"/>
    </font>
    <font>
      <sz val="12"/>
      <color rgb="FFFF0000"/>
      <name val="Book Antiqua"/>
      <family val="1"/>
    </font>
    <font>
      <sz val="11"/>
      <color rgb="FFFF0000"/>
      <name val="Book Antiqua"/>
      <family val="1"/>
    </font>
    <font>
      <b/>
      <sz val="10"/>
      <color rgb="FFFF0000"/>
      <name val="Book Antiqua"/>
      <family val="1"/>
    </font>
    <font>
      <sz val="10"/>
      <color rgb="FFFF0000"/>
      <name val="Arial"/>
      <family val="2"/>
    </font>
    <font>
      <b/>
      <sz val="72"/>
      <color rgb="FFFF0000"/>
      <name val="Book Antiqua"/>
      <family val="1"/>
    </font>
    <font>
      <b/>
      <sz val="52"/>
      <color rgb="FFFF0000"/>
      <name val="Book Antiqua"/>
      <family val="1"/>
    </font>
    <font>
      <sz val="14"/>
      <color rgb="FFFF0000"/>
      <name val="Book Antiqua"/>
      <family val="1"/>
    </font>
    <font>
      <b/>
      <i/>
      <sz val="14"/>
      <color rgb="FFFF0000"/>
      <name val="Book Antiqua"/>
      <family val="1"/>
    </font>
    <font>
      <b/>
      <u/>
      <sz val="16"/>
      <color rgb="FFFF0000"/>
      <name val="Book Antiqua"/>
      <family val="1"/>
    </font>
    <font>
      <b/>
      <sz val="14"/>
      <color rgb="FFFF0000"/>
      <name val="Book Antiqua"/>
      <family val="1"/>
    </font>
    <font>
      <b/>
      <sz val="20"/>
      <color rgb="FFFF0000"/>
      <name val="Book Antiqua"/>
      <family val="1"/>
    </font>
    <font>
      <sz val="20"/>
      <color rgb="FFFF0000"/>
      <name val="Book Antiqua"/>
      <family val="1"/>
    </font>
    <font>
      <b/>
      <sz val="14"/>
      <color rgb="FFFF0000"/>
      <name val="Calibri"/>
      <family val="2"/>
    </font>
    <font>
      <i/>
      <sz val="14"/>
      <color rgb="FFFF0000"/>
      <name val="Arial"/>
      <family val="2"/>
    </font>
    <font>
      <i/>
      <sz val="14"/>
      <color rgb="FFFF0000"/>
      <name val="Book Antiqua"/>
      <family val="1"/>
    </font>
    <font>
      <vertAlign val="superscript"/>
      <sz val="14"/>
      <color rgb="FFFF0000"/>
      <name val="Book Antiqua"/>
      <family val="1"/>
    </font>
    <font>
      <sz val="14"/>
      <color rgb="FFFF0000"/>
      <name val="Arial"/>
      <family val="2"/>
    </font>
    <font>
      <b/>
      <sz val="36"/>
      <color rgb="FFFF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5" fillId="2" borderId="0"/>
    <xf numFmtId="0" fontId="15" fillId="2" borderId="0"/>
    <xf numFmtId="0" fontId="15" fillId="2" borderId="0"/>
    <xf numFmtId="0" fontId="15" fillId="2" borderId="0"/>
  </cellStyleXfs>
  <cellXfs count="670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16" fillId="2" borderId="57" xfId="1" applyFont="1" applyFill="1" applyBorder="1"/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17" fillId="2" borderId="58" xfId="1" applyFont="1" applyFill="1" applyBorder="1" applyAlignment="1">
      <alignment horizontal="center"/>
    </xf>
    <xf numFmtId="0" fontId="2" fillId="2" borderId="59" xfId="1" applyFont="1" applyFill="1" applyBorder="1"/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17" fillId="2" borderId="57" xfId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2" fillId="2" borderId="58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2" fillId="2" borderId="60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18" fillId="2" borderId="0" xfId="1" applyFont="1" applyFill="1"/>
    <xf numFmtId="0" fontId="16" fillId="2" borderId="61" xfId="1" applyFont="1" applyFill="1" applyBorder="1"/>
    <xf numFmtId="2" fontId="7" fillId="3" borderId="26" xfId="1" applyNumberFormat="1" applyFont="1" applyFill="1" applyBorder="1" applyAlignment="1" applyProtection="1">
      <alignment horizontal="center"/>
      <protection locked="0"/>
    </xf>
    <xf numFmtId="0" fontId="17" fillId="2" borderId="62" xfId="1" applyFont="1" applyFill="1" applyBorder="1" applyAlignment="1">
      <alignment horizontal="center"/>
    </xf>
    <xf numFmtId="2" fontId="7" fillId="3" borderId="31" xfId="1" applyNumberFormat="1" applyFont="1" applyFill="1" applyBorder="1" applyAlignment="1" applyProtection="1">
      <alignment horizontal="center"/>
      <protection locked="0"/>
    </xf>
    <xf numFmtId="2" fontId="7" fillId="3" borderId="35" xfId="1" applyNumberFormat="1" applyFont="1" applyFill="1" applyBorder="1" applyAlignment="1" applyProtection="1">
      <alignment horizontal="center"/>
      <protection locked="0"/>
    </xf>
    <xf numFmtId="2" fontId="5" fillId="4" borderId="2" xfId="1" applyNumberFormat="1" applyFont="1" applyFill="1" applyBorder="1" applyAlignment="1">
      <alignment horizontal="center"/>
    </xf>
    <xf numFmtId="0" fontId="17" fillId="2" borderId="61" xfId="1" applyFont="1" applyFill="1" applyBorder="1" applyAlignment="1">
      <alignment horizontal="center"/>
    </xf>
    <xf numFmtId="0" fontId="6" fillId="2" borderId="0" xfId="1" applyFont="1" applyFill="1" applyBorder="1"/>
    <xf numFmtId="0" fontId="2" fillId="2" borderId="62" xfId="1" applyFont="1" applyFill="1" applyBorder="1"/>
    <xf numFmtId="0" fontId="2" fillId="2" borderId="63" xfId="1" applyFont="1" applyFill="1" applyBorder="1"/>
    <xf numFmtId="0" fontId="2" fillId="2" borderId="9" xfId="1" applyFont="1" applyFill="1" applyBorder="1"/>
    <xf numFmtId="0" fontId="17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5" fillId="2" borderId="0" xfId="1" applyFill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" fillId="2" borderId="0" xfId="2" applyFont="1" applyFill="1"/>
    <xf numFmtId="0" fontId="11" fillId="2" borderId="0" xfId="2" applyFont="1" applyFill="1"/>
    <xf numFmtId="0" fontId="15" fillId="2" borderId="0" xfId="2" applyFill="1"/>
    <xf numFmtId="0" fontId="5" fillId="2" borderId="1" xfId="2" applyFont="1" applyFill="1" applyBorder="1" applyAlignment="1">
      <alignment horizontal="center"/>
    </xf>
    <xf numFmtId="0" fontId="13" fillId="2" borderId="0" xfId="2" applyFont="1" applyFill="1" applyAlignment="1">
      <alignment vertical="center" wrapText="1"/>
    </xf>
    <xf numFmtId="0" fontId="12" fillId="2" borderId="0" xfId="2" applyFont="1" applyFill="1" applyAlignment="1">
      <alignment vertical="center" wrapText="1"/>
    </xf>
    <xf numFmtId="0" fontId="14" fillId="2" borderId="0" xfId="2" applyFont="1" applyFill="1"/>
    <xf numFmtId="0" fontId="11" fillId="2" borderId="0" xfId="2" applyFont="1" applyFill="1" applyAlignment="1">
      <alignment horizontal="center"/>
    </xf>
    <xf numFmtId="2" fontId="11" fillId="2" borderId="0" xfId="2" applyNumberFormat="1" applyFont="1" applyFill="1" applyAlignment="1">
      <alignment horizontal="center"/>
    </xf>
    <xf numFmtId="0" fontId="12" fillId="2" borderId="0" xfId="2" applyFont="1" applyFill="1" applyAlignment="1">
      <alignment horizontal="center" wrapText="1"/>
    </xf>
    <xf numFmtId="10" fontId="11" fillId="2" borderId="0" xfId="2" applyNumberFormat="1" applyFont="1" applyFill="1" applyAlignment="1">
      <alignment horizontal="center"/>
    </xf>
    <xf numFmtId="0" fontId="2" fillId="2" borderId="0" xfId="3" applyFont="1" applyFill="1"/>
    <xf numFmtId="0" fontId="11" fillId="2" borderId="0" xfId="3" applyFont="1" applyFill="1"/>
    <xf numFmtId="0" fontId="15" fillId="2" borderId="0" xfId="3" applyFill="1"/>
    <xf numFmtId="0" fontId="5" fillId="2" borderId="1" xfId="3" applyFont="1" applyFill="1" applyBorder="1" applyAlignment="1">
      <alignment horizontal="center"/>
    </xf>
    <xf numFmtId="0" fontId="13" fillId="2" borderId="0" xfId="3" applyFont="1" applyFill="1" applyAlignment="1">
      <alignment vertical="center" wrapText="1"/>
    </xf>
    <xf numFmtId="0" fontId="12" fillId="2" borderId="0" xfId="3" applyFont="1" applyFill="1" applyAlignment="1">
      <alignment vertical="center" wrapText="1"/>
    </xf>
    <xf numFmtId="0" fontId="14" fillId="2" borderId="0" xfId="3" applyFont="1" applyFill="1"/>
    <xf numFmtId="0" fontId="11" fillId="2" borderId="0" xfId="3" applyFont="1" applyFill="1" applyAlignment="1">
      <alignment horizontal="center"/>
    </xf>
    <xf numFmtId="2" fontId="11" fillId="2" borderId="0" xfId="3" applyNumberFormat="1" applyFont="1" applyFill="1" applyAlignment="1">
      <alignment horizontal="center"/>
    </xf>
    <xf numFmtId="0" fontId="12" fillId="2" borderId="0" xfId="3" applyFont="1" applyFill="1" applyAlignment="1">
      <alignment horizontal="center" wrapText="1"/>
    </xf>
    <xf numFmtId="10" fontId="11" fillId="2" borderId="0" xfId="3" applyNumberFormat="1" applyFont="1" applyFill="1" applyAlignment="1">
      <alignment horizontal="center"/>
    </xf>
    <xf numFmtId="0" fontId="1" fillId="2" borderId="0" xfId="4" applyFont="1" applyFill="1"/>
    <xf numFmtId="0" fontId="2" fillId="2" borderId="0" xfId="4" applyFont="1" applyFill="1"/>
    <xf numFmtId="0" fontId="2" fillId="2" borderId="0" xfId="4" applyFont="1" applyFill="1" applyAlignment="1">
      <alignment horizontal="right"/>
    </xf>
    <xf numFmtId="0" fontId="4" fillId="2" borderId="0" xfId="4" applyFont="1" applyFill="1"/>
    <xf numFmtId="0" fontId="4" fillId="2" borderId="0" xfId="4" applyFont="1" applyFill="1" applyAlignment="1">
      <alignment horizontal="left"/>
    </xf>
    <xf numFmtId="0" fontId="5" fillId="2" borderId="0" xfId="4" applyFont="1" applyFill="1" applyAlignment="1">
      <alignment horizontal="left"/>
    </xf>
    <xf numFmtId="0" fontId="5" fillId="2" borderId="0" xfId="4" applyFont="1" applyFill="1" applyAlignment="1">
      <alignment horizontal="center"/>
    </xf>
    <xf numFmtId="0" fontId="6" fillId="2" borderId="0" xfId="4" applyFont="1" applyFill="1"/>
    <xf numFmtId="0" fontId="5" fillId="2" borderId="0" xfId="4" applyFont="1" applyFill="1"/>
    <xf numFmtId="0" fontId="19" fillId="2" borderId="0" xfId="4" applyFont="1" applyFill="1"/>
    <xf numFmtId="2" fontId="5" fillId="2" borderId="0" xfId="4" applyNumberFormat="1" applyFont="1" applyFill="1" applyAlignment="1">
      <alignment horizontal="center"/>
    </xf>
    <xf numFmtId="164" fontId="5" fillId="2" borderId="0" xfId="4" applyNumberFormat="1" applyFont="1" applyFill="1" applyAlignment="1">
      <alignment horizontal="center"/>
    </xf>
    <xf numFmtId="0" fontId="5" fillId="2" borderId="1" xfId="4" applyFont="1" applyFill="1" applyBorder="1" applyAlignment="1">
      <alignment horizontal="center"/>
    </xf>
    <xf numFmtId="0" fontId="5" fillId="2" borderId="2" xfId="4" applyFont="1" applyFill="1" applyBorder="1" applyAlignment="1">
      <alignment horizontal="center"/>
    </xf>
    <xf numFmtId="0" fontId="16" fillId="2" borderId="57" xfId="4" applyFont="1" applyFill="1" applyBorder="1"/>
    <xf numFmtId="0" fontId="6" fillId="2" borderId="3" xfId="4" applyFont="1" applyFill="1" applyBorder="1" applyAlignment="1">
      <alignment horizontal="center"/>
    </xf>
    <xf numFmtId="0" fontId="7" fillId="3" borderId="3" xfId="4" applyFont="1" applyFill="1" applyBorder="1" applyAlignment="1" applyProtection="1">
      <alignment horizontal="center"/>
      <protection locked="0"/>
    </xf>
    <xf numFmtId="2" fontId="7" fillId="3" borderId="3" xfId="4" applyNumberFormat="1" applyFont="1" applyFill="1" applyBorder="1" applyAlignment="1" applyProtection="1">
      <alignment horizontal="center"/>
      <protection locked="0"/>
    </xf>
    <xf numFmtId="2" fontId="7" fillId="3" borderId="4" xfId="4" applyNumberFormat="1" applyFont="1" applyFill="1" applyBorder="1" applyAlignment="1" applyProtection="1">
      <alignment horizontal="center"/>
      <protection locked="0"/>
    </xf>
    <xf numFmtId="0" fontId="17" fillId="2" borderId="58" xfId="4" applyFont="1" applyFill="1" applyBorder="1" applyAlignment="1">
      <alignment horizontal="center"/>
    </xf>
    <xf numFmtId="0" fontId="2" fillId="2" borderId="59" xfId="4" applyFont="1" applyFill="1" applyBorder="1"/>
    <xf numFmtId="0" fontId="7" fillId="3" borderId="5" xfId="4" applyFont="1" applyFill="1" applyBorder="1" applyAlignment="1" applyProtection="1">
      <alignment horizontal="center"/>
      <protection locked="0"/>
    </xf>
    <xf numFmtId="2" fontId="7" fillId="3" borderId="5" xfId="4" applyNumberFormat="1" applyFont="1" applyFill="1" applyBorder="1" applyAlignment="1" applyProtection="1">
      <alignment horizontal="center"/>
      <protection locked="0"/>
    </xf>
    <xf numFmtId="0" fontId="6" fillId="2" borderId="4" xfId="4" applyFont="1" applyFill="1" applyBorder="1"/>
    <xf numFmtId="1" fontId="5" fillId="4" borderId="2" xfId="4" applyNumberFormat="1" applyFont="1" applyFill="1" applyBorder="1" applyAlignment="1">
      <alignment horizontal="center"/>
    </xf>
    <xf numFmtId="1" fontId="5" fillId="4" borderId="1" xfId="4" applyNumberFormat="1" applyFont="1" applyFill="1" applyBorder="1" applyAlignment="1">
      <alignment horizontal="center"/>
    </xf>
    <xf numFmtId="2" fontId="5" fillId="4" borderId="1" xfId="4" applyNumberFormat="1" applyFont="1" applyFill="1" applyBorder="1" applyAlignment="1">
      <alignment horizontal="center"/>
    </xf>
    <xf numFmtId="0" fontId="17" fillId="2" borderId="57" xfId="4" applyFont="1" applyFill="1" applyBorder="1" applyAlignment="1">
      <alignment horizontal="center"/>
    </xf>
    <xf numFmtId="0" fontId="6" fillId="2" borderId="3" xfId="4" applyFont="1" applyFill="1" applyBorder="1"/>
    <xf numFmtId="10" fontId="5" fillId="5" borderId="1" xfId="4" applyNumberFormat="1" applyFont="1" applyFill="1" applyBorder="1" applyAlignment="1">
      <alignment horizontal="center"/>
    </xf>
    <xf numFmtId="165" fontId="5" fillId="2" borderId="0" xfId="4" applyNumberFormat="1" applyFont="1" applyFill="1" applyAlignment="1">
      <alignment horizontal="center"/>
    </xf>
    <xf numFmtId="0" fontId="6" fillId="2" borderId="6" xfId="4" applyFont="1" applyFill="1" applyBorder="1"/>
    <xf numFmtId="0" fontId="2" fillId="2" borderId="58" xfId="4" applyFont="1" applyFill="1" applyBorder="1"/>
    <xf numFmtId="0" fontId="6" fillId="2" borderId="5" xfId="4" applyFont="1" applyFill="1" applyBorder="1"/>
    <xf numFmtId="0" fontId="5" fillId="4" borderId="1" xfId="4" applyFont="1" applyFill="1" applyBorder="1" applyAlignment="1">
      <alignment horizontal="center"/>
    </xf>
    <xf numFmtId="0" fontId="5" fillId="2" borderId="7" xfId="4" applyFont="1" applyFill="1" applyBorder="1" applyAlignment="1">
      <alignment horizontal="center"/>
    </xf>
    <xf numFmtId="0" fontId="6" fillId="2" borderId="7" xfId="4" applyFont="1" applyFill="1" applyBorder="1"/>
    <xf numFmtId="0" fontId="6" fillId="2" borderId="8" xfId="4" applyFont="1" applyFill="1" applyBorder="1"/>
    <xf numFmtId="0" fontId="2" fillId="2" borderId="60" xfId="4" applyFont="1" applyFill="1" applyBorder="1"/>
    <xf numFmtId="0" fontId="6" fillId="2" borderId="0" xfId="4" applyFont="1" applyFill="1" applyAlignment="1" applyProtection="1">
      <alignment horizontal="left"/>
      <protection locked="0"/>
    </xf>
    <xf numFmtId="0" fontId="6" fillId="2" borderId="0" xfId="4" applyFont="1" applyFill="1" applyProtection="1">
      <protection locked="0"/>
    </xf>
    <xf numFmtId="0" fontId="18" fillId="2" borderId="0" xfId="4" applyFont="1" applyFill="1"/>
    <xf numFmtId="0" fontId="16" fillId="2" borderId="61" xfId="4" applyFont="1" applyFill="1" applyBorder="1"/>
    <xf numFmtId="2" fontId="7" fillId="3" borderId="26" xfId="4" applyNumberFormat="1" applyFont="1" applyFill="1" applyBorder="1" applyAlignment="1" applyProtection="1">
      <alignment horizontal="center"/>
      <protection locked="0"/>
    </xf>
    <xf numFmtId="0" fontId="17" fillId="2" borderId="62" xfId="4" applyFont="1" applyFill="1" applyBorder="1" applyAlignment="1">
      <alignment horizontal="center"/>
    </xf>
    <xf numFmtId="2" fontId="7" fillId="3" borderId="31" xfId="4" applyNumberFormat="1" applyFont="1" applyFill="1" applyBorder="1" applyAlignment="1" applyProtection="1">
      <alignment horizontal="center"/>
      <protection locked="0"/>
    </xf>
    <xf numFmtId="2" fontId="7" fillId="3" borderId="35" xfId="4" applyNumberFormat="1" applyFont="1" applyFill="1" applyBorder="1" applyAlignment="1" applyProtection="1">
      <alignment horizontal="center"/>
      <protection locked="0"/>
    </xf>
    <xf numFmtId="2" fontId="5" fillId="4" borderId="2" xfId="4" applyNumberFormat="1" applyFont="1" applyFill="1" applyBorder="1" applyAlignment="1">
      <alignment horizontal="center"/>
    </xf>
    <xf numFmtId="0" fontId="17" fillId="2" borderId="61" xfId="4" applyFont="1" applyFill="1" applyBorder="1" applyAlignment="1">
      <alignment horizontal="center"/>
    </xf>
    <xf numFmtId="0" fontId="6" fillId="2" borderId="0" xfId="4" applyFont="1" applyFill="1" applyBorder="1"/>
    <xf numFmtId="0" fontId="2" fillId="2" borderId="62" xfId="4" applyFont="1" applyFill="1" applyBorder="1"/>
    <xf numFmtId="0" fontId="2" fillId="2" borderId="63" xfId="4" applyFont="1" applyFill="1" applyBorder="1"/>
    <xf numFmtId="0" fontId="2" fillId="2" borderId="9" xfId="4" applyFont="1" applyFill="1" applyBorder="1"/>
    <xf numFmtId="0" fontId="17" fillId="2" borderId="0" xfId="4" applyFont="1" applyFill="1" applyAlignment="1">
      <alignment horizontal="center"/>
    </xf>
    <xf numFmtId="10" fontId="2" fillId="2" borderId="9" xfId="4" applyNumberFormat="1" applyFont="1" applyFill="1" applyBorder="1"/>
    <xf numFmtId="0" fontId="15" fillId="2" borderId="0" xfId="4" applyFill="1"/>
    <xf numFmtId="0" fontId="2" fillId="2" borderId="10" xfId="4" applyFont="1" applyFill="1" applyBorder="1" applyAlignment="1">
      <alignment horizontal="center"/>
    </xf>
    <xf numFmtId="0" fontId="1" fillId="2" borderId="0" xfId="4" applyFont="1" applyFill="1" applyAlignment="1">
      <alignment horizontal="right"/>
    </xf>
    <xf numFmtId="0" fontId="2" fillId="2" borderId="7" xfId="4" applyFont="1" applyFill="1" applyBorder="1"/>
    <xf numFmtId="0" fontId="1" fillId="2" borderId="11" xfId="4" applyFont="1" applyFill="1" applyBorder="1"/>
    <xf numFmtId="0" fontId="2" fillId="2" borderId="11" xfId="4" applyFont="1" applyFill="1" applyBorder="1"/>
    <xf numFmtId="0" fontId="1" fillId="2" borderId="10" xfId="4" applyFont="1" applyFill="1" applyBorder="1" applyAlignment="1">
      <alignment horizontal="center"/>
    </xf>
    <xf numFmtId="0" fontId="3" fillId="2" borderId="0" xfId="4" applyFont="1" applyFill="1" applyAlignment="1">
      <alignment horizontal="center"/>
    </xf>
    <xf numFmtId="0" fontId="1" fillId="2" borderId="10" xfId="4" applyFont="1" applyFill="1" applyBorder="1" applyAlignment="1">
      <alignment horizontal="center"/>
    </xf>
    <xf numFmtId="0" fontId="3" fillId="2" borderId="0" xfId="1" applyFont="1" applyFill="1" applyAlignment="1">
      <alignment horizontal="center"/>
    </xf>
    <xf numFmtId="0" fontId="1" fillId="2" borderId="10" xfId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1" applyFont="1" applyFill="1" applyAlignment="1">
      <alignment horizontal="center"/>
    </xf>
    <xf numFmtId="0" fontId="21" fillId="2" borderId="0" xfId="1" applyFont="1" applyFill="1"/>
    <xf numFmtId="0" fontId="22" fillId="2" borderId="0" xfId="1" applyFont="1" applyFill="1"/>
    <xf numFmtId="0" fontId="22" fillId="2" borderId="0" xfId="1" applyFont="1" applyFill="1" applyAlignment="1">
      <alignment horizontal="left"/>
    </xf>
    <xf numFmtId="0" fontId="23" fillId="2" borderId="0" xfId="1" applyFont="1" applyFill="1" applyAlignment="1">
      <alignment horizontal="left"/>
    </xf>
    <xf numFmtId="0" fontId="23" fillId="2" borderId="0" xfId="1" applyFont="1" applyFill="1" applyAlignment="1">
      <alignment horizontal="center"/>
    </xf>
    <xf numFmtId="0" fontId="24" fillId="2" borderId="0" xfId="1" applyFont="1" applyFill="1"/>
    <xf numFmtId="0" fontId="23" fillId="2" borderId="0" xfId="1" applyFont="1" applyFill="1"/>
    <xf numFmtId="2" fontId="23" fillId="2" borderId="0" xfId="1" applyNumberFormat="1" applyFont="1" applyFill="1" applyAlignment="1">
      <alignment horizontal="center"/>
    </xf>
    <xf numFmtId="164" fontId="23" fillId="2" borderId="0" xfId="1" applyNumberFormat="1" applyFont="1" applyFill="1" applyAlignment="1">
      <alignment horizontal="center"/>
    </xf>
    <xf numFmtId="0" fontId="23" fillId="2" borderId="1" xfId="1" applyFont="1" applyFill="1" applyBorder="1" applyAlignment="1">
      <alignment horizontal="center"/>
    </xf>
    <xf numFmtId="0" fontId="23" fillId="2" borderId="2" xfId="1" applyFont="1" applyFill="1" applyBorder="1" applyAlignment="1">
      <alignment horizontal="center"/>
    </xf>
    <xf numFmtId="0" fontId="23" fillId="2" borderId="57" xfId="1" applyFont="1" applyFill="1" applyBorder="1"/>
    <xf numFmtId="0" fontId="24" fillId="2" borderId="3" xfId="1" applyFont="1" applyFill="1" applyBorder="1" applyAlignment="1">
      <alignment horizontal="center"/>
    </xf>
    <xf numFmtId="0" fontId="25" fillId="3" borderId="3" xfId="1" applyFont="1" applyFill="1" applyBorder="1" applyAlignment="1" applyProtection="1">
      <alignment horizontal="center"/>
      <protection locked="0"/>
    </xf>
    <xf numFmtId="2" fontId="25" fillId="3" borderId="3" xfId="1" applyNumberFormat="1" applyFont="1" applyFill="1" applyBorder="1" applyAlignment="1" applyProtection="1">
      <alignment horizontal="center"/>
      <protection locked="0"/>
    </xf>
    <xf numFmtId="2" fontId="25" fillId="3" borderId="4" xfId="1" applyNumberFormat="1" applyFont="1" applyFill="1" applyBorder="1" applyAlignment="1" applyProtection="1">
      <alignment horizontal="center"/>
      <protection locked="0"/>
    </xf>
    <xf numFmtId="0" fontId="26" fillId="2" borderId="58" xfId="1" applyFont="1" applyFill="1" applyBorder="1" applyAlignment="1">
      <alignment horizontal="center"/>
    </xf>
    <xf numFmtId="0" fontId="21" fillId="2" borderId="59" xfId="1" applyFont="1" applyFill="1" applyBorder="1"/>
    <xf numFmtId="0" fontId="25" fillId="3" borderId="5" xfId="1" applyFont="1" applyFill="1" applyBorder="1" applyAlignment="1" applyProtection="1">
      <alignment horizontal="center"/>
      <protection locked="0"/>
    </xf>
    <xf numFmtId="2" fontId="25" fillId="3" borderId="5" xfId="1" applyNumberFormat="1" applyFont="1" applyFill="1" applyBorder="1" applyAlignment="1" applyProtection="1">
      <alignment horizontal="center"/>
      <protection locked="0"/>
    </xf>
    <xf numFmtId="0" fontId="24" fillId="2" borderId="4" xfId="1" applyFont="1" applyFill="1" applyBorder="1"/>
    <xf numFmtId="1" fontId="23" fillId="4" borderId="2" xfId="1" applyNumberFormat="1" applyFont="1" applyFill="1" applyBorder="1" applyAlignment="1">
      <alignment horizontal="center"/>
    </xf>
    <xf numFmtId="1" fontId="23" fillId="4" borderId="1" xfId="1" applyNumberFormat="1" applyFont="1" applyFill="1" applyBorder="1" applyAlignment="1">
      <alignment horizontal="center"/>
    </xf>
    <xf numFmtId="2" fontId="23" fillId="4" borderId="1" xfId="1" applyNumberFormat="1" applyFont="1" applyFill="1" applyBorder="1" applyAlignment="1">
      <alignment horizontal="center"/>
    </xf>
    <xf numFmtId="0" fontId="26" fillId="2" borderId="57" xfId="1" applyFont="1" applyFill="1" applyBorder="1" applyAlignment="1">
      <alignment horizontal="center"/>
    </xf>
    <xf numFmtId="0" fontId="24" fillId="2" borderId="3" xfId="1" applyFont="1" applyFill="1" applyBorder="1"/>
    <xf numFmtId="10" fontId="23" fillId="5" borderId="1" xfId="1" applyNumberFormat="1" applyFont="1" applyFill="1" applyBorder="1" applyAlignment="1">
      <alignment horizontal="center"/>
    </xf>
    <xf numFmtId="165" fontId="23" fillId="2" borderId="0" xfId="1" applyNumberFormat="1" applyFont="1" applyFill="1" applyAlignment="1">
      <alignment horizontal="center"/>
    </xf>
    <xf numFmtId="0" fontId="24" fillId="2" borderId="6" xfId="1" applyFont="1" applyFill="1" applyBorder="1"/>
    <xf numFmtId="0" fontId="21" fillId="2" borderId="58" xfId="1" applyFont="1" applyFill="1" applyBorder="1"/>
    <xf numFmtId="0" fontId="24" fillId="2" borderId="5" xfId="1" applyFont="1" applyFill="1" applyBorder="1"/>
    <xf numFmtId="0" fontId="23" fillId="4" borderId="1" xfId="1" applyFont="1" applyFill="1" applyBorder="1" applyAlignment="1">
      <alignment horizontal="center"/>
    </xf>
    <xf numFmtId="0" fontId="23" fillId="2" borderId="7" xfId="1" applyFont="1" applyFill="1" applyBorder="1" applyAlignment="1">
      <alignment horizontal="center"/>
    </xf>
    <xf numFmtId="0" fontId="24" fillId="2" borderId="7" xfId="1" applyFont="1" applyFill="1" applyBorder="1"/>
    <xf numFmtId="0" fontId="24" fillId="2" borderId="8" xfId="1" applyFont="1" applyFill="1" applyBorder="1"/>
    <xf numFmtId="0" fontId="21" fillId="2" borderId="60" xfId="1" applyFont="1" applyFill="1" applyBorder="1"/>
    <xf numFmtId="0" fontId="24" fillId="2" borderId="0" xfId="1" applyFont="1" applyFill="1" applyAlignment="1" applyProtection="1">
      <alignment horizontal="left"/>
      <protection locked="0"/>
    </xf>
    <xf numFmtId="0" fontId="24" fillId="2" borderId="0" xfId="1" applyFont="1" applyFill="1" applyProtection="1">
      <protection locked="0"/>
    </xf>
    <xf numFmtId="0" fontId="23" fillId="2" borderId="61" xfId="1" applyFont="1" applyFill="1" applyBorder="1"/>
    <xf numFmtId="2" fontId="25" fillId="3" borderId="26" xfId="1" applyNumberFormat="1" applyFont="1" applyFill="1" applyBorder="1" applyAlignment="1" applyProtection="1">
      <alignment horizontal="center"/>
      <protection locked="0"/>
    </xf>
    <xf numFmtId="0" fontId="26" fillId="2" borderId="62" xfId="1" applyFont="1" applyFill="1" applyBorder="1" applyAlignment="1">
      <alignment horizontal="center"/>
    </xf>
    <xf numFmtId="2" fontId="25" fillId="3" borderId="31" xfId="1" applyNumberFormat="1" applyFont="1" applyFill="1" applyBorder="1" applyAlignment="1" applyProtection="1">
      <alignment horizontal="center"/>
      <protection locked="0"/>
    </xf>
    <xf numFmtId="2" fontId="25" fillId="3" borderId="35" xfId="1" applyNumberFormat="1" applyFont="1" applyFill="1" applyBorder="1" applyAlignment="1" applyProtection="1">
      <alignment horizontal="center"/>
      <protection locked="0"/>
    </xf>
    <xf numFmtId="2" fontId="23" fillId="4" borderId="2" xfId="1" applyNumberFormat="1" applyFont="1" applyFill="1" applyBorder="1" applyAlignment="1">
      <alignment horizontal="center"/>
    </xf>
    <xf numFmtId="0" fontId="26" fillId="2" borderId="61" xfId="1" applyFont="1" applyFill="1" applyBorder="1" applyAlignment="1">
      <alignment horizontal="center"/>
    </xf>
    <xf numFmtId="0" fontId="24" fillId="2" borderId="0" xfId="1" applyFont="1" applyFill="1" applyBorder="1"/>
    <xf numFmtId="0" fontId="21" fillId="2" borderId="62" xfId="1" applyFont="1" applyFill="1" applyBorder="1"/>
    <xf numFmtId="0" fontId="21" fillId="2" borderId="63" xfId="1" applyFont="1" applyFill="1" applyBorder="1"/>
    <xf numFmtId="0" fontId="21" fillId="2" borderId="9" xfId="1" applyFont="1" applyFill="1" applyBorder="1"/>
    <xf numFmtId="0" fontId="26" fillId="2" borderId="0" xfId="1" applyFont="1" applyFill="1" applyAlignment="1">
      <alignment horizontal="center"/>
    </xf>
    <xf numFmtId="10" fontId="21" fillId="2" borderId="9" xfId="1" applyNumberFormat="1" applyFont="1" applyFill="1" applyBorder="1"/>
    <xf numFmtId="0" fontId="27" fillId="2" borderId="0" xfId="1" applyFont="1" applyFill="1"/>
    <xf numFmtId="0" fontId="26" fillId="2" borderId="10" xfId="1" applyFont="1" applyFill="1" applyBorder="1" applyAlignment="1">
      <alignment horizontal="center"/>
    </xf>
    <xf numFmtId="0" fontId="26" fillId="2" borderId="10" xfId="1" applyFont="1" applyFill="1" applyBorder="1" applyAlignment="1">
      <alignment horizontal="center"/>
    </xf>
    <xf numFmtId="0" fontId="21" fillId="2" borderId="10" xfId="1" applyFont="1" applyFill="1" applyBorder="1" applyAlignment="1">
      <alignment horizontal="center"/>
    </xf>
    <xf numFmtId="0" fontId="26" fillId="2" borderId="0" xfId="1" applyFont="1" applyFill="1" applyAlignment="1">
      <alignment horizontal="right"/>
    </xf>
    <xf numFmtId="0" fontId="21" fillId="2" borderId="7" xfId="1" applyFont="1" applyFill="1" applyBorder="1"/>
    <xf numFmtId="0" fontId="26" fillId="2" borderId="11" xfId="1" applyFont="1" applyFill="1" applyBorder="1"/>
    <xf numFmtId="0" fontId="21" fillId="2" borderId="11" xfId="1" applyFont="1" applyFill="1" applyBorder="1"/>
    <xf numFmtId="0" fontId="26" fillId="2" borderId="0" xfId="1" applyFont="1" applyFill="1"/>
    <xf numFmtId="0" fontId="21" fillId="2" borderId="0" xfId="1" applyFont="1" applyFill="1" applyAlignment="1">
      <alignment horizontal="right"/>
    </xf>
    <xf numFmtId="0" fontId="28" fillId="2" borderId="0" xfId="2" applyFont="1" applyFill="1" applyAlignment="1">
      <alignment horizontal="center" vertical="center"/>
    </xf>
    <xf numFmtId="0" fontId="29" fillId="2" borderId="0" xfId="2" applyFont="1" applyFill="1" applyAlignment="1">
      <alignment horizontal="center" vertical="center"/>
    </xf>
    <xf numFmtId="0" fontId="30" fillId="2" borderId="0" xfId="2" applyFont="1" applyFill="1"/>
    <xf numFmtId="0" fontId="21" fillId="2" borderId="0" xfId="2" applyFont="1" applyFill="1"/>
    <xf numFmtId="0" fontId="31" fillId="2" borderId="18" xfId="2" applyFont="1" applyFill="1" applyBorder="1" applyAlignment="1">
      <alignment horizontal="center"/>
    </xf>
    <xf numFmtId="0" fontId="31" fillId="2" borderId="19" xfId="2" applyFont="1" applyFill="1" applyBorder="1" applyAlignment="1">
      <alignment horizontal="center"/>
    </xf>
    <xf numFmtId="0" fontId="31" fillId="2" borderId="20" xfId="2" applyFont="1" applyFill="1" applyBorder="1" applyAlignment="1">
      <alignment horizontal="center"/>
    </xf>
    <xf numFmtId="0" fontId="32" fillId="2" borderId="10" xfId="2" applyFont="1" applyFill="1" applyBorder="1" applyAlignment="1">
      <alignment horizontal="center" vertical="center"/>
    </xf>
    <xf numFmtId="0" fontId="33" fillId="2" borderId="0" xfId="2" applyFont="1" applyFill="1"/>
    <xf numFmtId="0" fontId="34" fillId="3" borderId="0" xfId="2" applyFont="1" applyFill="1" applyAlignment="1" applyProtection="1">
      <alignment horizontal="left" wrapText="1"/>
      <protection locked="0"/>
    </xf>
    <xf numFmtId="0" fontId="34" fillId="2" borderId="0" xfId="2" applyFont="1" applyFill="1" applyAlignment="1" applyProtection="1">
      <alignment horizontal="right"/>
      <protection locked="0"/>
    </xf>
    <xf numFmtId="0" fontId="34" fillId="2" borderId="0" xfId="2" applyFont="1" applyFill="1" applyAlignment="1" applyProtection="1">
      <alignment horizontal="left"/>
      <protection locked="0"/>
    </xf>
    <xf numFmtId="0" fontId="35" fillId="2" borderId="0" xfId="2" applyFont="1" applyFill="1"/>
    <xf numFmtId="0" fontId="35" fillId="3" borderId="0" xfId="2" applyFont="1" applyFill="1" applyAlignment="1" applyProtection="1">
      <alignment horizontal="left"/>
      <protection locked="0"/>
    </xf>
    <xf numFmtId="0" fontId="35" fillId="3" borderId="0" xfId="2" applyFont="1" applyFill="1" applyAlignment="1" applyProtection="1">
      <alignment horizontal="left" wrapText="1"/>
      <protection locked="0"/>
    </xf>
    <xf numFmtId="0" fontId="30" fillId="3" borderId="0" xfId="2" applyFont="1" applyFill="1" applyProtection="1">
      <protection locked="0"/>
    </xf>
    <xf numFmtId="168" fontId="35" fillId="3" borderId="0" xfId="2" applyNumberFormat="1" applyFont="1" applyFill="1" applyAlignment="1" applyProtection="1">
      <alignment horizontal="center"/>
      <protection locked="0"/>
    </xf>
    <xf numFmtId="169" fontId="30" fillId="2" borderId="0" xfId="2" applyNumberFormat="1" applyFont="1" applyFill="1" applyAlignment="1">
      <alignment horizontal="left"/>
    </xf>
    <xf numFmtId="0" fontId="20" fillId="2" borderId="0" xfId="2" applyFont="1" applyFill="1" applyAlignment="1">
      <alignment horizontal="left"/>
    </xf>
    <xf numFmtId="0" fontId="33" fillId="2" borderId="0" xfId="2" applyFont="1" applyFill="1" applyAlignment="1">
      <alignment horizontal="right"/>
    </xf>
    <xf numFmtId="0" fontId="30" fillId="2" borderId="0" xfId="2" applyFont="1" applyFill="1" applyAlignment="1">
      <alignment horizontal="right"/>
    </xf>
    <xf numFmtId="0" fontId="35" fillId="3" borderId="0" xfId="2" applyFont="1" applyFill="1" applyAlignment="1" applyProtection="1">
      <alignment horizontal="left"/>
      <protection locked="0"/>
    </xf>
    <xf numFmtId="0" fontId="34" fillId="3" borderId="0" xfId="2" applyFont="1" applyFill="1" applyAlignment="1" applyProtection="1">
      <alignment horizontal="center"/>
      <protection locked="0"/>
    </xf>
    <xf numFmtId="0" fontId="35" fillId="3" borderId="0" xfId="2" applyFont="1" applyFill="1" applyAlignment="1" applyProtection="1">
      <alignment horizontal="center"/>
      <protection locked="0"/>
    </xf>
    <xf numFmtId="0" fontId="31" fillId="2" borderId="18" xfId="2" applyFont="1" applyFill="1" applyBorder="1" applyAlignment="1">
      <alignment horizontal="justify" vertical="center" wrapText="1"/>
    </xf>
    <xf numFmtId="0" fontId="31" fillId="2" borderId="19" xfId="2" applyFont="1" applyFill="1" applyBorder="1" applyAlignment="1">
      <alignment horizontal="justify" vertical="center" wrapText="1"/>
    </xf>
    <xf numFmtId="0" fontId="31" fillId="2" borderId="20" xfId="2" applyFont="1" applyFill="1" applyBorder="1" applyAlignment="1">
      <alignment horizontal="justify" vertical="center" wrapText="1"/>
    </xf>
    <xf numFmtId="0" fontId="23" fillId="2" borderId="1" xfId="2" applyFont="1" applyFill="1" applyBorder="1" applyAlignment="1">
      <alignment horizontal="center"/>
    </xf>
    <xf numFmtId="0" fontId="36" fillId="2" borderId="0" xfId="2" applyFont="1" applyFill="1" applyAlignment="1">
      <alignment vertical="center" wrapText="1"/>
    </xf>
    <xf numFmtId="0" fontId="33" fillId="2" borderId="0" xfId="2" applyFont="1" applyFill="1" applyAlignment="1">
      <alignment horizontal="center"/>
    </xf>
    <xf numFmtId="0" fontId="37" fillId="2" borderId="0" xfId="2" applyFont="1" applyFill="1"/>
    <xf numFmtId="0" fontId="38" fillId="2" borderId="0" xfId="2" applyFont="1" applyFill="1"/>
    <xf numFmtId="2" fontId="34" fillId="3" borderId="0" xfId="2" applyNumberFormat="1" applyFont="1" applyFill="1" applyAlignment="1" applyProtection="1">
      <alignment horizontal="center"/>
      <protection locked="0"/>
    </xf>
    <xf numFmtId="0" fontId="31" fillId="2" borderId="18" xfId="2" applyFont="1" applyFill="1" applyBorder="1" applyAlignment="1">
      <alignment horizontal="left" vertical="center" wrapText="1"/>
    </xf>
    <xf numFmtId="0" fontId="31" fillId="2" borderId="19" xfId="2" applyFont="1" applyFill="1" applyBorder="1" applyAlignment="1">
      <alignment horizontal="left" vertical="center" wrapText="1"/>
    </xf>
    <xf numFmtId="0" fontId="31" fillId="2" borderId="20" xfId="2" applyFont="1" applyFill="1" applyBorder="1" applyAlignment="1">
      <alignment horizontal="left" vertical="center" wrapText="1"/>
    </xf>
    <xf numFmtId="2" fontId="33" fillId="2" borderId="0" xfId="2" applyNumberFormat="1" applyFont="1" applyFill="1" applyAlignment="1">
      <alignment horizontal="center"/>
    </xf>
    <xf numFmtId="0" fontId="31" fillId="2" borderId="0" xfId="2" applyFont="1" applyFill="1" applyAlignment="1">
      <alignment horizontal="left" vertical="center" wrapText="1"/>
    </xf>
    <xf numFmtId="170" fontId="33" fillId="2" borderId="0" xfId="2" applyNumberFormat="1" applyFont="1" applyFill="1" applyAlignment="1">
      <alignment horizontal="center"/>
    </xf>
    <xf numFmtId="0" fontId="30" fillId="2" borderId="21" xfId="2" applyFont="1" applyFill="1" applyBorder="1" applyAlignment="1">
      <alignment horizontal="right"/>
    </xf>
    <xf numFmtId="0" fontId="34" fillId="3" borderId="22" xfId="2" applyFont="1" applyFill="1" applyBorder="1" applyAlignment="1" applyProtection="1">
      <alignment horizontal="center"/>
      <protection locked="0"/>
    </xf>
    <xf numFmtId="0" fontId="33" fillId="2" borderId="47" xfId="2" applyFont="1" applyFill="1" applyBorder="1" applyAlignment="1">
      <alignment horizontal="center"/>
    </xf>
    <xf numFmtId="0" fontId="33" fillId="2" borderId="40" xfId="2" applyFont="1" applyFill="1" applyBorder="1" applyAlignment="1">
      <alignment horizontal="center"/>
    </xf>
    <xf numFmtId="0" fontId="33" fillId="2" borderId="55" xfId="2" applyFont="1" applyFill="1" applyBorder="1" applyAlignment="1">
      <alignment horizontal="center"/>
    </xf>
    <xf numFmtId="0" fontId="30" fillId="2" borderId="23" xfId="2" applyFont="1" applyFill="1" applyBorder="1" applyAlignment="1">
      <alignment horizontal="right"/>
    </xf>
    <xf numFmtId="0" fontId="34" fillId="3" borderId="24" xfId="2" applyFont="1" applyFill="1" applyBorder="1" applyAlignment="1" applyProtection="1">
      <alignment horizontal="center"/>
      <protection locked="0"/>
    </xf>
    <xf numFmtId="0" fontId="33" fillId="2" borderId="22" xfId="2" applyFont="1" applyFill="1" applyBorder="1" applyAlignment="1">
      <alignment horizontal="center"/>
    </xf>
    <xf numFmtId="0" fontId="33" fillId="2" borderId="25" xfId="2" applyFont="1" applyFill="1" applyBorder="1" applyAlignment="1">
      <alignment horizontal="center"/>
    </xf>
    <xf numFmtId="0" fontId="33" fillId="2" borderId="26" xfId="2" applyFont="1" applyFill="1" applyBorder="1" applyAlignment="1">
      <alignment horizontal="center"/>
    </xf>
    <xf numFmtId="0" fontId="33" fillId="2" borderId="27" xfId="2" applyFont="1" applyFill="1" applyBorder="1" applyAlignment="1">
      <alignment horizontal="center"/>
    </xf>
    <xf numFmtId="0" fontId="33" fillId="2" borderId="12" xfId="2" applyFont="1" applyFill="1" applyBorder="1" applyAlignment="1">
      <alignment horizontal="center"/>
    </xf>
    <xf numFmtId="0" fontId="30" fillId="2" borderId="28" xfId="2" applyFont="1" applyFill="1" applyBorder="1" applyAlignment="1">
      <alignment horizontal="center"/>
    </xf>
    <xf numFmtId="0" fontId="34" fillId="3" borderId="29" xfId="2" applyFont="1" applyFill="1" applyBorder="1" applyAlignment="1" applyProtection="1">
      <alignment horizontal="center"/>
      <protection locked="0"/>
    </xf>
    <xf numFmtId="171" fontId="30" fillId="2" borderId="26" xfId="2" applyNumberFormat="1" applyFont="1" applyFill="1" applyBorder="1" applyAlignment="1">
      <alignment horizontal="center"/>
    </xf>
    <xf numFmtId="171" fontId="30" fillId="2" borderId="30" xfId="2" applyNumberFormat="1" applyFont="1" applyFill="1" applyBorder="1" applyAlignment="1">
      <alignment horizontal="center"/>
    </xf>
    <xf numFmtId="0" fontId="40" fillId="2" borderId="13" xfId="2" applyFont="1" applyFill="1" applyBorder="1"/>
    <xf numFmtId="0" fontId="30" fillId="2" borderId="24" xfId="2" applyFont="1" applyFill="1" applyBorder="1" applyAlignment="1">
      <alignment horizontal="center"/>
    </xf>
    <xf numFmtId="0" fontId="34" fillId="3" borderId="23" xfId="2" applyFont="1" applyFill="1" applyBorder="1" applyAlignment="1" applyProtection="1">
      <alignment horizontal="center"/>
      <protection locked="0"/>
    </xf>
    <xf numFmtId="171" fontId="30" fillId="2" borderId="31" xfId="2" applyNumberFormat="1" applyFont="1" applyFill="1" applyBorder="1" applyAlignment="1">
      <alignment horizontal="center"/>
    </xf>
    <xf numFmtId="171" fontId="30" fillId="2" borderId="32" xfId="2" applyNumberFormat="1" applyFont="1" applyFill="1" applyBorder="1" applyAlignment="1">
      <alignment horizontal="center"/>
    </xf>
    <xf numFmtId="10" fontId="36" fillId="2" borderId="14" xfId="2" applyNumberFormat="1" applyFont="1" applyFill="1" applyBorder="1" applyAlignment="1">
      <alignment horizontal="center" vertical="center"/>
    </xf>
    <xf numFmtId="0" fontId="30" fillId="2" borderId="33" xfId="2" applyFont="1" applyFill="1" applyBorder="1" applyAlignment="1">
      <alignment horizontal="center"/>
    </xf>
    <xf numFmtId="0" fontId="34" fillId="3" borderId="34" xfId="2" applyFont="1" applyFill="1" applyBorder="1" applyAlignment="1" applyProtection="1">
      <alignment horizontal="center"/>
      <protection locked="0"/>
    </xf>
    <xf numFmtId="171" fontId="30" fillId="2" borderId="35" xfId="2" applyNumberFormat="1" applyFont="1" applyFill="1" applyBorder="1" applyAlignment="1">
      <alignment horizontal="center"/>
    </xf>
    <xf numFmtId="171" fontId="30" fillId="2" borderId="36" xfId="2" applyNumberFormat="1" applyFont="1" applyFill="1" applyBorder="1" applyAlignment="1">
      <alignment horizontal="center"/>
    </xf>
    <xf numFmtId="0" fontId="30" fillId="2" borderId="15" xfId="2" applyFont="1" applyFill="1" applyBorder="1"/>
    <xf numFmtId="0" fontId="30" fillId="2" borderId="24" xfId="2" applyFont="1" applyFill="1" applyBorder="1" applyAlignment="1">
      <alignment horizontal="right"/>
    </xf>
    <xf numFmtId="1" fontId="33" fillId="6" borderId="37" xfId="2" applyNumberFormat="1" applyFont="1" applyFill="1" applyBorder="1" applyAlignment="1">
      <alignment horizontal="center"/>
    </xf>
    <xf numFmtId="171" fontId="33" fillId="6" borderId="38" xfId="2" applyNumberFormat="1" applyFont="1" applyFill="1" applyBorder="1" applyAlignment="1">
      <alignment horizontal="center"/>
    </xf>
    <xf numFmtId="171" fontId="33" fillId="6" borderId="39" xfId="2" applyNumberFormat="1" applyFont="1" applyFill="1" applyBorder="1" applyAlignment="1">
      <alignment horizontal="center"/>
    </xf>
    <xf numFmtId="0" fontId="21" fillId="2" borderId="0" xfId="2" applyFont="1" applyFill="1" applyAlignment="1">
      <alignment horizontal="center"/>
    </xf>
    <xf numFmtId="0" fontId="30" fillId="2" borderId="40" xfId="2" applyFont="1" applyFill="1" applyBorder="1" applyAlignment="1">
      <alignment horizontal="right"/>
    </xf>
    <xf numFmtId="0" fontId="34" fillId="3" borderId="16" xfId="2" applyFont="1" applyFill="1" applyBorder="1" applyAlignment="1" applyProtection="1">
      <alignment horizontal="center"/>
      <protection locked="0"/>
    </xf>
    <xf numFmtId="0" fontId="30" fillId="2" borderId="11" xfId="2" applyFont="1" applyFill="1" applyBorder="1" applyAlignment="1">
      <alignment horizontal="right"/>
    </xf>
    <xf numFmtId="2" fontId="30" fillId="6" borderId="41" xfId="2" applyNumberFormat="1" applyFont="1" applyFill="1" applyBorder="1" applyAlignment="1">
      <alignment horizontal="center"/>
    </xf>
    <xf numFmtId="0" fontId="30" fillId="2" borderId="0" xfId="2" applyFont="1" applyFill="1" applyAlignment="1">
      <alignment horizontal="center"/>
    </xf>
    <xf numFmtId="2" fontId="30" fillId="7" borderId="41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0" fontId="31" fillId="2" borderId="21" xfId="2" applyFont="1" applyFill="1" applyBorder="1" applyAlignment="1">
      <alignment horizontal="left" vertical="center" wrapText="1"/>
    </xf>
    <xf numFmtId="0" fontId="31" fillId="2" borderId="22" xfId="2" applyFont="1" applyFill="1" applyBorder="1" applyAlignment="1">
      <alignment horizontal="left" vertical="center" wrapText="1"/>
    </xf>
    <xf numFmtId="166" fontId="30" fillId="6" borderId="41" xfId="2" applyNumberFormat="1" applyFont="1" applyFill="1" applyBorder="1" applyAlignment="1">
      <alignment horizontal="center"/>
    </xf>
    <xf numFmtId="166" fontId="30" fillId="2" borderId="0" xfId="2" applyNumberFormat="1" applyFont="1" applyFill="1" applyAlignment="1">
      <alignment horizontal="center"/>
    </xf>
    <xf numFmtId="166" fontId="30" fillId="6" borderId="17" xfId="2" applyNumberFormat="1" applyFont="1" applyFill="1" applyBorder="1" applyAlignment="1">
      <alignment horizontal="center"/>
    </xf>
    <xf numFmtId="0" fontId="31" fillId="2" borderId="43" xfId="2" applyFont="1" applyFill="1" applyBorder="1" applyAlignment="1">
      <alignment horizontal="left" vertical="center" wrapText="1"/>
    </xf>
    <xf numFmtId="0" fontId="31" fillId="2" borderId="44" xfId="2" applyFont="1" applyFill="1" applyBorder="1" applyAlignment="1">
      <alignment horizontal="left" vertical="center" wrapText="1"/>
    </xf>
    <xf numFmtId="0" fontId="30" fillId="2" borderId="42" xfId="2" applyFont="1" applyFill="1" applyBorder="1" applyAlignment="1">
      <alignment horizontal="right"/>
    </xf>
    <xf numFmtId="166" fontId="34" fillId="3" borderId="41" xfId="2" applyNumberFormat="1" applyFont="1" applyFill="1" applyBorder="1" applyAlignment="1" applyProtection="1">
      <alignment horizontal="center"/>
      <protection locked="0"/>
    </xf>
    <xf numFmtId="166" fontId="30" fillId="2" borderId="0" xfId="2" applyNumberFormat="1" applyFont="1" applyFill="1"/>
    <xf numFmtId="0" fontId="30" fillId="2" borderId="29" xfId="2" applyFont="1" applyFill="1" applyBorder="1" applyAlignment="1">
      <alignment horizontal="right"/>
    </xf>
    <xf numFmtId="1" fontId="30" fillId="2" borderId="0" xfId="2" applyNumberFormat="1" applyFont="1" applyFill="1" applyAlignment="1">
      <alignment horizontal="center"/>
    </xf>
    <xf numFmtId="0" fontId="30" fillId="2" borderId="15" xfId="2" applyFont="1" applyFill="1" applyBorder="1" applyAlignment="1">
      <alignment horizontal="right"/>
    </xf>
    <xf numFmtId="2" fontId="30" fillId="6" borderId="15" xfId="2" applyNumberFormat="1" applyFont="1" applyFill="1" applyBorder="1" applyAlignment="1">
      <alignment horizontal="center"/>
    </xf>
    <xf numFmtId="171" fontId="33" fillId="7" borderId="13" xfId="2" applyNumberFormat="1" applyFont="1" applyFill="1" applyBorder="1" applyAlignment="1">
      <alignment horizontal="center"/>
    </xf>
    <xf numFmtId="171" fontId="30" fillId="2" borderId="0" xfId="2" applyNumberFormat="1" applyFont="1" applyFill="1" applyAlignment="1">
      <alignment horizontal="center"/>
    </xf>
    <xf numFmtId="10" fontId="30" fillId="6" borderId="41" xfId="2" applyNumberFormat="1" applyFont="1" applyFill="1" applyBorder="1" applyAlignment="1">
      <alignment horizontal="center"/>
    </xf>
    <xf numFmtId="0" fontId="30" fillId="2" borderId="43" xfId="2" applyFont="1" applyFill="1" applyBorder="1" applyAlignment="1">
      <alignment horizontal="right"/>
    </xf>
    <xf numFmtId="0" fontId="30" fillId="7" borderId="15" xfId="2" applyFont="1" applyFill="1" applyBorder="1" applyAlignment="1">
      <alignment horizontal="center"/>
    </xf>
    <xf numFmtId="0" fontId="20" fillId="2" borderId="0" xfId="2" applyFont="1" applyFill="1"/>
    <xf numFmtId="0" fontId="33" fillId="2" borderId="0" xfId="2" applyFont="1" applyFill="1" applyAlignment="1">
      <alignment horizontal="left"/>
    </xf>
    <xf numFmtId="0" fontId="30" fillId="2" borderId="0" xfId="2" applyFont="1" applyFill="1" applyAlignment="1">
      <alignment horizontal="left"/>
    </xf>
    <xf numFmtId="172" fontId="34" fillId="3" borderId="0" xfId="2" applyNumberFormat="1" applyFont="1" applyFill="1" applyAlignment="1" applyProtection="1">
      <alignment horizontal="center"/>
      <protection locked="0"/>
    </xf>
    <xf numFmtId="166" fontId="33" fillId="2" borderId="0" xfId="2" applyNumberFormat="1" applyFont="1" applyFill="1" applyAlignment="1" applyProtection="1">
      <alignment horizontal="center"/>
      <protection locked="0"/>
    </xf>
    <xf numFmtId="2" fontId="33" fillId="2" borderId="13" xfId="2" applyNumberFormat="1" applyFont="1" applyFill="1" applyBorder="1" applyAlignment="1">
      <alignment horizontal="center"/>
    </xf>
    <xf numFmtId="0" fontId="33" fillId="2" borderId="13" xfId="2" applyFont="1" applyFill="1" applyBorder="1" applyAlignment="1">
      <alignment horizontal="center"/>
    </xf>
    <xf numFmtId="0" fontId="33" fillId="2" borderId="10" xfId="2" applyFont="1" applyFill="1" applyBorder="1" applyAlignment="1">
      <alignment horizontal="center" vertical="center"/>
    </xf>
    <xf numFmtId="2" fontId="34" fillId="3" borderId="13" xfId="2" applyNumberFormat="1" applyFont="1" applyFill="1" applyBorder="1" applyAlignment="1" applyProtection="1">
      <alignment horizontal="center" vertical="center"/>
      <protection locked="0"/>
    </xf>
    <xf numFmtId="0" fontId="30" fillId="2" borderId="13" xfId="2" applyFont="1" applyFill="1" applyBorder="1" applyAlignment="1">
      <alignment horizontal="center"/>
    </xf>
    <xf numFmtId="0" fontId="34" fillId="3" borderId="21" xfId="2" applyFont="1" applyFill="1" applyBorder="1" applyAlignment="1" applyProtection="1">
      <alignment horizontal="center"/>
      <protection locked="0"/>
    </xf>
    <xf numFmtId="166" fontId="30" fillId="2" borderId="21" xfId="2" applyNumberFormat="1" applyFont="1" applyFill="1" applyBorder="1" applyAlignment="1">
      <alignment horizontal="center"/>
    </xf>
    <xf numFmtId="173" fontId="30" fillId="2" borderId="13" xfId="2" applyNumberFormat="1" applyFont="1" applyFill="1" applyBorder="1" applyAlignment="1">
      <alignment horizontal="center" vertical="center"/>
    </xf>
    <xf numFmtId="0" fontId="33" fillId="2" borderId="0" xfId="2" applyFont="1" applyFill="1" applyAlignment="1">
      <alignment horizontal="center" vertical="center"/>
    </xf>
    <xf numFmtId="2" fontId="34" fillId="3" borderId="14" xfId="2" applyNumberFormat="1" applyFont="1" applyFill="1" applyBorder="1" applyAlignment="1" applyProtection="1">
      <alignment horizontal="center" vertical="center"/>
      <protection locked="0"/>
    </xf>
    <xf numFmtId="0" fontId="30" fillId="2" borderId="14" xfId="2" applyFont="1" applyFill="1" applyBorder="1" applyAlignment="1">
      <alignment horizontal="center"/>
    </xf>
    <xf numFmtId="166" fontId="30" fillId="2" borderId="23" xfId="2" applyNumberFormat="1" applyFont="1" applyFill="1" applyBorder="1" applyAlignment="1">
      <alignment horizontal="center"/>
    </xf>
    <xf numFmtId="173" fontId="30" fillId="2" borderId="14" xfId="2" applyNumberFormat="1" applyFont="1" applyFill="1" applyBorder="1" applyAlignment="1">
      <alignment horizontal="center" vertical="center"/>
    </xf>
    <xf numFmtId="1" fontId="34" fillId="3" borderId="23" xfId="2" applyNumberFormat="1" applyFont="1" applyFill="1" applyBorder="1" applyAlignment="1" applyProtection="1">
      <alignment horizontal="center"/>
      <protection locked="0"/>
    </xf>
    <xf numFmtId="0" fontId="33" fillId="2" borderId="9" xfId="2" applyFont="1" applyFill="1" applyBorder="1" applyAlignment="1">
      <alignment horizontal="center" vertical="center"/>
    </xf>
    <xf numFmtId="2" fontId="34" fillId="3" borderId="15" xfId="2" applyNumberFormat="1" applyFont="1" applyFill="1" applyBorder="1" applyAlignment="1" applyProtection="1">
      <alignment horizontal="center" vertical="center"/>
      <protection locked="0"/>
    </xf>
    <xf numFmtId="0" fontId="30" fillId="2" borderId="15" xfId="2" applyFont="1" applyFill="1" applyBorder="1" applyAlignment="1">
      <alignment horizontal="center"/>
    </xf>
    <xf numFmtId="0" fontId="34" fillId="3" borderId="43" xfId="2" applyFont="1" applyFill="1" applyBorder="1" applyAlignment="1" applyProtection="1">
      <alignment horizontal="center"/>
      <protection locked="0"/>
    </xf>
    <xf numFmtId="166" fontId="30" fillId="2" borderId="43" xfId="2" applyNumberFormat="1" applyFont="1" applyFill="1" applyBorder="1" applyAlignment="1">
      <alignment horizontal="center"/>
    </xf>
    <xf numFmtId="173" fontId="30" fillId="2" borderId="15" xfId="2" applyNumberFormat="1" applyFont="1" applyFill="1" applyBorder="1" applyAlignment="1">
      <alignment horizontal="center" vertical="center"/>
    </xf>
    <xf numFmtId="0" fontId="35" fillId="2" borderId="24" xfId="2" applyFont="1" applyFill="1" applyBorder="1" applyAlignment="1">
      <alignment horizontal="center"/>
    </xf>
    <xf numFmtId="2" fontId="35" fillId="2" borderId="44" xfId="2" applyNumberFormat="1" applyFont="1" applyFill="1" applyBorder="1" applyAlignment="1">
      <alignment horizontal="center"/>
    </xf>
    <xf numFmtId="0" fontId="31" fillId="2" borderId="21" xfId="2" applyFont="1" applyFill="1" applyBorder="1" applyAlignment="1">
      <alignment horizontal="center" vertical="center" wrapText="1"/>
    </xf>
    <xf numFmtId="0" fontId="31" fillId="2" borderId="22" xfId="2" applyFont="1" applyFill="1" applyBorder="1" applyAlignment="1">
      <alignment horizontal="center" vertical="center" wrapText="1"/>
    </xf>
    <xf numFmtId="0" fontId="31" fillId="2" borderId="43" xfId="2" applyFont="1" applyFill="1" applyBorder="1" applyAlignment="1">
      <alignment horizontal="center" vertical="center" wrapText="1"/>
    </xf>
    <xf numFmtId="0" fontId="31" fillId="2" borderId="44" xfId="2" applyFont="1" applyFill="1" applyBorder="1" applyAlignment="1">
      <alignment horizontal="center" vertical="center" wrapText="1"/>
    </xf>
    <xf numFmtId="0" fontId="33" fillId="2" borderId="43" xfId="2" applyFont="1" applyFill="1" applyBorder="1" applyAlignment="1">
      <alignment horizontal="center" vertical="center"/>
    </xf>
    <xf numFmtId="0" fontId="30" fillId="2" borderId="45" xfId="2" applyFont="1" applyFill="1" applyBorder="1" applyAlignment="1">
      <alignment horizontal="right"/>
    </xf>
    <xf numFmtId="2" fontId="34" fillId="7" borderId="33" xfId="2" applyNumberFormat="1" applyFont="1" applyFill="1" applyBorder="1" applyAlignment="1">
      <alignment horizontal="center"/>
    </xf>
    <xf numFmtId="173" fontId="34" fillId="7" borderId="33" xfId="2" applyNumberFormat="1" applyFont="1" applyFill="1" applyBorder="1" applyAlignment="1">
      <alignment horizontal="center"/>
    </xf>
    <xf numFmtId="0" fontId="30" fillId="2" borderId="41" xfId="2" applyFont="1" applyFill="1" applyBorder="1" applyAlignment="1">
      <alignment horizontal="right"/>
    </xf>
    <xf numFmtId="10" fontId="34" fillId="6" borderId="54" xfId="2" applyNumberFormat="1" applyFont="1" applyFill="1" applyBorder="1" applyAlignment="1">
      <alignment horizontal="center"/>
    </xf>
    <xf numFmtId="0" fontId="30" fillId="2" borderId="17" xfId="2" applyFont="1" applyFill="1" applyBorder="1" applyAlignment="1">
      <alignment horizontal="right"/>
    </xf>
    <xf numFmtId="0" fontId="34" fillId="7" borderId="46" xfId="2" applyFont="1" applyFill="1" applyBorder="1" applyAlignment="1">
      <alignment horizontal="center"/>
    </xf>
    <xf numFmtId="0" fontId="33" fillId="2" borderId="0" xfId="2" applyFont="1" applyFill="1" applyAlignment="1">
      <alignment horizontal="center"/>
    </xf>
    <xf numFmtId="165" fontId="34" fillId="2" borderId="0" xfId="2" applyNumberFormat="1" applyFont="1" applyFill="1" applyAlignment="1">
      <alignment horizontal="center"/>
    </xf>
    <xf numFmtId="0" fontId="34" fillId="3" borderId="0" xfId="2" applyFont="1" applyFill="1" applyAlignment="1" applyProtection="1">
      <alignment horizontal="left"/>
      <protection locked="0"/>
    </xf>
    <xf numFmtId="0" fontId="33" fillId="2" borderId="47" xfId="2" applyFont="1" applyFill="1" applyBorder="1" applyAlignment="1">
      <alignment horizontal="center"/>
    </xf>
    <xf numFmtId="0" fontId="33" fillId="2" borderId="40" xfId="2" applyFont="1" applyFill="1" applyBorder="1" applyAlignment="1">
      <alignment horizontal="center"/>
    </xf>
    <xf numFmtId="0" fontId="33" fillId="2" borderId="10" xfId="2" applyFont="1" applyFill="1" applyBorder="1" applyAlignment="1">
      <alignment horizontal="center"/>
    </xf>
    <xf numFmtId="0" fontId="33" fillId="2" borderId="30" xfId="2" applyFont="1" applyFill="1" applyBorder="1" applyAlignment="1">
      <alignment horizontal="center"/>
    </xf>
    <xf numFmtId="0" fontId="30" fillId="2" borderId="48" xfId="2" applyFont="1" applyFill="1" applyBorder="1" applyAlignment="1">
      <alignment horizontal="center"/>
    </xf>
    <xf numFmtId="0" fontId="30" fillId="2" borderId="7" xfId="2" applyFont="1" applyFill="1" applyBorder="1" applyAlignment="1">
      <alignment horizontal="center"/>
    </xf>
    <xf numFmtId="171" fontId="34" fillId="3" borderId="34" xfId="2" applyNumberFormat="1" applyFont="1" applyFill="1" applyBorder="1" applyAlignment="1" applyProtection="1">
      <alignment horizontal="center"/>
      <protection locked="0"/>
    </xf>
    <xf numFmtId="1" fontId="33" fillId="6" borderId="49" xfId="2" applyNumberFormat="1" applyFont="1" applyFill="1" applyBorder="1" applyAlignment="1">
      <alignment horizontal="center"/>
    </xf>
    <xf numFmtId="1" fontId="33" fillId="6" borderId="50" xfId="2" applyNumberFormat="1" applyFont="1" applyFill="1" applyBorder="1" applyAlignment="1">
      <alignment horizontal="center"/>
    </xf>
    <xf numFmtId="171" fontId="33" fillId="6" borderId="15" xfId="2" applyNumberFormat="1" applyFont="1" applyFill="1" applyBorder="1" applyAlignment="1">
      <alignment horizontal="center"/>
    </xf>
    <xf numFmtId="0" fontId="30" fillId="2" borderId="51" xfId="2" applyFont="1" applyFill="1" applyBorder="1" applyAlignment="1">
      <alignment horizontal="right"/>
    </xf>
    <xf numFmtId="0" fontId="34" fillId="3" borderId="52" xfId="2" applyFont="1" applyFill="1" applyBorder="1" applyAlignment="1" applyProtection="1">
      <alignment horizontal="center"/>
      <protection locked="0"/>
    </xf>
    <xf numFmtId="0" fontId="30" fillId="2" borderId="25" xfId="2" applyFont="1" applyFill="1" applyBorder="1" applyAlignment="1">
      <alignment horizontal="right"/>
    </xf>
    <xf numFmtId="2" fontId="30" fillId="6" borderId="27" xfId="2" applyNumberFormat="1" applyFont="1" applyFill="1" applyBorder="1" applyAlignment="1">
      <alignment horizontal="center"/>
    </xf>
    <xf numFmtId="2" fontId="30" fillId="7" borderId="27" xfId="2" applyNumberFormat="1" applyFont="1" applyFill="1" applyBorder="1" applyAlignment="1">
      <alignment horizontal="center"/>
    </xf>
    <xf numFmtId="0" fontId="31" fillId="2" borderId="10" xfId="2" applyFont="1" applyFill="1" applyBorder="1" applyAlignment="1">
      <alignment horizontal="left" vertical="center" wrapText="1"/>
    </xf>
    <xf numFmtId="166" fontId="30" fillId="6" borderId="27" xfId="2" applyNumberFormat="1" applyFont="1" applyFill="1" applyBorder="1" applyAlignment="1">
      <alignment horizontal="center"/>
    </xf>
    <xf numFmtId="0" fontId="31" fillId="2" borderId="9" xfId="2" applyFont="1" applyFill="1" applyBorder="1" applyAlignment="1">
      <alignment horizontal="left" vertical="center" wrapText="1"/>
    </xf>
    <xf numFmtId="166" fontId="30" fillId="7" borderId="27" xfId="2" applyNumberFormat="1" applyFont="1" applyFill="1" applyBorder="1" applyAlignment="1">
      <alignment horizontal="center"/>
    </xf>
    <xf numFmtId="2" fontId="21" fillId="2" borderId="0" xfId="2" applyNumberFormat="1" applyFont="1" applyFill="1" applyAlignment="1">
      <alignment horizontal="center"/>
    </xf>
    <xf numFmtId="0" fontId="30" fillId="2" borderId="53" xfId="2" applyFont="1" applyFill="1" applyBorder="1" applyAlignment="1">
      <alignment horizontal="right"/>
    </xf>
    <xf numFmtId="2" fontId="30" fillId="7" borderId="30" xfId="2" applyNumberFormat="1" applyFont="1" applyFill="1" applyBorder="1" applyAlignment="1">
      <alignment horizontal="center"/>
    </xf>
    <xf numFmtId="0" fontId="30" fillId="2" borderId="16" xfId="2" applyFont="1" applyFill="1" applyBorder="1" applyAlignment="1">
      <alignment horizontal="right"/>
    </xf>
    <xf numFmtId="171" fontId="33" fillId="7" borderId="16" xfId="2" applyNumberFormat="1" applyFont="1" applyFill="1" applyBorder="1" applyAlignment="1">
      <alignment horizontal="center"/>
    </xf>
    <xf numFmtId="10" fontId="33" fillId="6" borderId="41" xfId="2" applyNumberFormat="1" applyFont="1" applyFill="1" applyBorder="1" applyAlignment="1">
      <alignment horizontal="center"/>
    </xf>
    <xf numFmtId="0" fontId="33" fillId="7" borderId="17" xfId="2" applyFont="1" applyFill="1" applyBorder="1" applyAlignment="1">
      <alignment horizontal="center"/>
    </xf>
    <xf numFmtId="0" fontId="33" fillId="2" borderId="22" xfId="2" applyFont="1" applyFill="1" applyBorder="1" applyAlignment="1">
      <alignment horizontal="center" wrapText="1"/>
    </xf>
    <xf numFmtId="1" fontId="34" fillId="3" borderId="13" xfId="2" applyNumberFormat="1" applyFont="1" applyFill="1" applyBorder="1" applyAlignment="1" applyProtection="1">
      <alignment horizontal="center"/>
      <protection locked="0"/>
    </xf>
    <xf numFmtId="166" fontId="30" fillId="2" borderId="13" xfId="2" applyNumberFormat="1" applyFont="1" applyFill="1" applyBorder="1" applyAlignment="1">
      <alignment horizontal="center"/>
    </xf>
    <xf numFmtId="173" fontId="30" fillId="2" borderId="22" xfId="2" applyNumberFormat="1" applyFont="1" applyFill="1" applyBorder="1" applyAlignment="1">
      <alignment horizontal="center"/>
    </xf>
    <xf numFmtId="1" fontId="34" fillId="3" borderId="14" xfId="2" applyNumberFormat="1" applyFont="1" applyFill="1" applyBorder="1" applyAlignment="1" applyProtection="1">
      <alignment horizontal="center"/>
      <protection locked="0"/>
    </xf>
    <xf numFmtId="166" fontId="30" fillId="2" borderId="14" xfId="2" applyNumberFormat="1" applyFont="1" applyFill="1" applyBorder="1" applyAlignment="1">
      <alignment horizontal="center"/>
    </xf>
    <xf numFmtId="173" fontId="30" fillId="2" borderId="24" xfId="2" applyNumberFormat="1" applyFont="1" applyFill="1" applyBorder="1" applyAlignment="1">
      <alignment horizontal="center"/>
    </xf>
    <xf numFmtId="1" fontId="34" fillId="3" borderId="15" xfId="2" applyNumberFormat="1" applyFont="1" applyFill="1" applyBorder="1" applyAlignment="1" applyProtection="1">
      <alignment horizontal="center"/>
      <protection locked="0"/>
    </xf>
    <xf numFmtId="166" fontId="30" fillId="2" borderId="15" xfId="2" applyNumberFormat="1" applyFont="1" applyFill="1" applyBorder="1" applyAlignment="1">
      <alignment horizontal="center"/>
    </xf>
    <xf numFmtId="173" fontId="30" fillId="2" borderId="44" xfId="2" applyNumberFormat="1" applyFont="1" applyFill="1" applyBorder="1" applyAlignment="1">
      <alignment horizontal="center"/>
    </xf>
    <xf numFmtId="0" fontId="30" fillId="2" borderId="23" xfId="2" applyFont="1" applyFill="1" applyBorder="1" applyAlignment="1">
      <alignment horizontal="center"/>
    </xf>
    <xf numFmtId="171" fontId="30" fillId="2" borderId="16" xfId="2" applyNumberFormat="1" applyFont="1" applyFill="1" applyBorder="1" applyAlignment="1">
      <alignment horizontal="right"/>
    </xf>
    <xf numFmtId="2" fontId="34" fillId="7" borderId="55" xfId="2" applyNumberFormat="1" applyFont="1" applyFill="1" applyBorder="1" applyAlignment="1">
      <alignment horizontal="center"/>
    </xf>
    <xf numFmtId="174" fontId="34" fillId="7" borderId="52" xfId="2" applyNumberFormat="1" applyFont="1" applyFill="1" applyBorder="1" applyAlignment="1">
      <alignment horizontal="center"/>
    </xf>
    <xf numFmtId="0" fontId="30" fillId="2" borderId="23" xfId="2" applyFont="1" applyFill="1" applyBorder="1"/>
    <xf numFmtId="0" fontId="30" fillId="2" borderId="14" xfId="2" applyFont="1" applyFill="1" applyBorder="1" applyAlignment="1">
      <alignment horizontal="right"/>
    </xf>
    <xf numFmtId="10" fontId="34" fillId="6" borderId="27" xfId="2" applyNumberFormat="1" applyFont="1" applyFill="1" applyBorder="1" applyAlignment="1">
      <alignment horizontal="center"/>
    </xf>
    <xf numFmtId="0" fontId="30" fillId="2" borderId="43" xfId="2" applyFont="1" applyFill="1" applyBorder="1"/>
    <xf numFmtId="0" fontId="34" fillId="7" borderId="28" xfId="2" applyFont="1" applyFill="1" applyBorder="1" applyAlignment="1">
      <alignment horizontal="center"/>
    </xf>
    <xf numFmtId="0" fontId="34" fillId="7" borderId="56" xfId="2" applyFont="1" applyFill="1" applyBorder="1" applyAlignment="1">
      <alignment horizontal="center"/>
    </xf>
    <xf numFmtId="0" fontId="30" fillId="2" borderId="13" xfId="2" applyFont="1" applyFill="1" applyBorder="1"/>
    <xf numFmtId="0" fontId="33" fillId="2" borderId="47" xfId="2" applyFont="1" applyFill="1" applyBorder="1" applyAlignment="1">
      <alignment horizontal="center" vertical="center"/>
    </xf>
    <xf numFmtId="0" fontId="33" fillId="2" borderId="55" xfId="2" applyFont="1" applyFill="1" applyBorder="1" applyAlignment="1">
      <alignment horizontal="center" vertical="center"/>
    </xf>
    <xf numFmtId="0" fontId="31" fillId="2" borderId="0" xfId="2" applyFont="1" applyFill="1" applyAlignment="1">
      <alignment horizontal="right" vertical="center" wrapText="1"/>
    </xf>
    <xf numFmtId="2" fontId="34" fillId="6" borderId="54" xfId="2" applyNumberFormat="1" applyFont="1" applyFill="1" applyBorder="1" applyAlignment="1">
      <alignment horizontal="center"/>
    </xf>
    <xf numFmtId="174" fontId="34" fillId="6" borderId="54" xfId="2" applyNumberFormat="1" applyFont="1" applyFill="1" applyBorder="1" applyAlignment="1">
      <alignment horizontal="center"/>
    </xf>
    <xf numFmtId="2" fontId="34" fillId="7" borderId="46" xfId="2" applyNumberFormat="1" applyFont="1" applyFill="1" applyBorder="1" applyAlignment="1">
      <alignment horizontal="center"/>
    </xf>
    <xf numFmtId="174" fontId="34" fillId="7" borderId="46" xfId="2" applyNumberFormat="1" applyFont="1" applyFill="1" applyBorder="1" applyAlignment="1">
      <alignment horizontal="center"/>
    </xf>
    <xf numFmtId="175" fontId="41" fillId="2" borderId="0" xfId="2" applyNumberFormat="1" applyFont="1" applyFill="1" applyAlignment="1">
      <alignment horizontal="center"/>
    </xf>
    <xf numFmtId="0" fontId="31" fillId="2" borderId="9" xfId="2" applyFont="1" applyFill="1" applyBorder="1" applyAlignment="1">
      <alignment horizontal="left" vertical="center" wrapText="1"/>
    </xf>
    <xf numFmtId="0" fontId="30" fillId="2" borderId="9" xfId="2" applyFont="1" applyFill="1" applyBorder="1"/>
    <xf numFmtId="0" fontId="33" fillId="2" borderId="10" xfId="2" applyFont="1" applyFill="1" applyBorder="1" applyAlignment="1">
      <alignment horizontal="center"/>
    </xf>
    <xf numFmtId="0" fontId="30" fillId="2" borderId="10" xfId="2" applyFont="1" applyFill="1" applyBorder="1" applyAlignment="1">
      <alignment horizontal="center"/>
    </xf>
    <xf numFmtId="0" fontId="30" fillId="2" borderId="7" xfId="2" applyFont="1" applyFill="1" applyBorder="1"/>
    <xf numFmtId="0" fontId="33" fillId="2" borderId="11" xfId="2" applyFont="1" applyFill="1" applyBorder="1"/>
    <xf numFmtId="0" fontId="30" fillId="2" borderId="11" xfId="2" applyFont="1" applyFill="1" applyBorder="1"/>
    <xf numFmtId="0" fontId="28" fillId="2" borderId="0" xfId="3" applyFont="1" applyFill="1" applyAlignment="1">
      <alignment horizontal="center" vertical="center"/>
    </xf>
    <xf numFmtId="0" fontId="29" fillId="2" borderId="0" xfId="3" applyFont="1" applyFill="1" applyAlignment="1">
      <alignment horizontal="center" vertical="center"/>
    </xf>
    <xf numFmtId="0" fontId="30" fillId="2" borderId="0" xfId="3" applyFont="1" applyFill="1"/>
    <xf numFmtId="0" fontId="21" fillId="2" borderId="0" xfId="3" applyFont="1" applyFill="1"/>
    <xf numFmtId="0" fontId="31" fillId="2" borderId="18" xfId="3" applyFont="1" applyFill="1" applyBorder="1" applyAlignment="1">
      <alignment horizontal="center"/>
    </xf>
    <xf numFmtId="0" fontId="31" fillId="2" borderId="19" xfId="3" applyFont="1" applyFill="1" applyBorder="1" applyAlignment="1">
      <alignment horizontal="center"/>
    </xf>
    <xf numFmtId="0" fontId="31" fillId="2" borderId="20" xfId="3" applyFont="1" applyFill="1" applyBorder="1" applyAlignment="1">
      <alignment horizontal="center"/>
    </xf>
    <xf numFmtId="0" fontId="32" fillId="2" borderId="10" xfId="3" applyFont="1" applyFill="1" applyBorder="1" applyAlignment="1">
      <alignment horizontal="center" vertical="center"/>
    </xf>
    <xf numFmtId="0" fontId="33" fillId="2" borderId="0" xfId="3" applyFont="1" applyFill="1"/>
    <xf numFmtId="0" fontId="34" fillId="3" borderId="0" xfId="3" applyFont="1" applyFill="1" applyAlignment="1" applyProtection="1">
      <alignment horizontal="left" wrapText="1"/>
      <protection locked="0"/>
    </xf>
    <xf numFmtId="0" fontId="34" fillId="2" borderId="0" xfId="3" applyFont="1" applyFill="1" applyAlignment="1" applyProtection="1">
      <alignment horizontal="right"/>
      <protection locked="0"/>
    </xf>
    <xf numFmtId="0" fontId="34" fillId="2" borderId="0" xfId="3" applyFont="1" applyFill="1" applyAlignment="1" applyProtection="1">
      <alignment horizontal="left"/>
      <protection locked="0"/>
    </xf>
    <xf numFmtId="0" fontId="35" fillId="2" borderId="0" xfId="3" applyFont="1" applyFill="1"/>
    <xf numFmtId="0" fontId="35" fillId="3" borderId="0" xfId="3" applyFont="1" applyFill="1" applyAlignment="1" applyProtection="1">
      <alignment horizontal="left"/>
      <protection locked="0"/>
    </xf>
    <xf numFmtId="0" fontId="35" fillId="3" borderId="0" xfId="3" applyFont="1" applyFill="1" applyAlignment="1" applyProtection="1">
      <alignment horizontal="left" wrapText="1"/>
      <protection locked="0"/>
    </xf>
    <xf numFmtId="0" fontId="30" fillId="3" borderId="0" xfId="3" applyFont="1" applyFill="1" applyProtection="1">
      <protection locked="0"/>
    </xf>
    <xf numFmtId="168" fontId="35" fillId="3" borderId="0" xfId="3" applyNumberFormat="1" applyFont="1" applyFill="1" applyAlignment="1" applyProtection="1">
      <alignment horizontal="center"/>
      <protection locked="0"/>
    </xf>
    <xf numFmtId="169" fontId="30" fillId="2" borderId="0" xfId="3" applyNumberFormat="1" applyFont="1" applyFill="1" applyAlignment="1">
      <alignment horizontal="left"/>
    </xf>
    <xf numFmtId="0" fontId="20" fillId="2" borderId="0" xfId="3" applyFont="1" applyFill="1" applyAlignment="1">
      <alignment horizontal="left"/>
    </xf>
    <xf numFmtId="0" fontId="33" fillId="2" borderId="0" xfId="3" applyFont="1" applyFill="1" applyAlignment="1">
      <alignment horizontal="right"/>
    </xf>
    <xf numFmtId="0" fontId="30" fillId="2" borderId="0" xfId="3" applyFont="1" applyFill="1" applyAlignment="1">
      <alignment horizontal="right"/>
    </xf>
    <xf numFmtId="0" fontId="35" fillId="3" borderId="0" xfId="3" applyFont="1" applyFill="1" applyAlignment="1" applyProtection="1">
      <alignment horizontal="left"/>
      <protection locked="0"/>
    </xf>
    <xf numFmtId="0" fontId="34" fillId="3" borderId="0" xfId="3" applyFont="1" applyFill="1" applyAlignment="1" applyProtection="1">
      <alignment horizontal="center"/>
      <protection locked="0"/>
    </xf>
    <xf numFmtId="0" fontId="35" fillId="3" borderId="0" xfId="3" applyFont="1" applyFill="1" applyAlignment="1" applyProtection="1">
      <alignment horizontal="center"/>
      <protection locked="0"/>
    </xf>
    <xf numFmtId="0" fontId="31" fillId="2" borderId="18" xfId="3" applyFont="1" applyFill="1" applyBorder="1" applyAlignment="1">
      <alignment horizontal="justify" vertical="center" wrapText="1"/>
    </xf>
    <xf numFmtId="0" fontId="31" fillId="2" borderId="19" xfId="3" applyFont="1" applyFill="1" applyBorder="1" applyAlignment="1">
      <alignment horizontal="justify" vertical="center" wrapText="1"/>
    </xf>
    <xf numFmtId="0" fontId="31" fillId="2" borderId="20" xfId="3" applyFont="1" applyFill="1" applyBorder="1" applyAlignment="1">
      <alignment horizontal="justify" vertical="center" wrapText="1"/>
    </xf>
    <xf numFmtId="0" fontId="23" fillId="2" borderId="1" xfId="3" applyFont="1" applyFill="1" applyBorder="1" applyAlignment="1">
      <alignment horizontal="center"/>
    </xf>
    <xf numFmtId="0" fontId="36" fillId="2" borderId="0" xfId="3" applyFont="1" applyFill="1" applyAlignment="1">
      <alignment vertical="center" wrapText="1"/>
    </xf>
    <xf numFmtId="0" fontId="33" fillId="2" borderId="0" xfId="3" applyFont="1" applyFill="1" applyAlignment="1">
      <alignment horizontal="center"/>
    </xf>
    <xf numFmtId="0" fontId="37" fillId="2" borderId="0" xfId="3" applyFont="1" applyFill="1"/>
    <xf numFmtId="0" fontId="38" fillId="2" borderId="0" xfId="3" applyFont="1" applyFill="1"/>
    <xf numFmtId="2" fontId="34" fillId="3" borderId="0" xfId="3" applyNumberFormat="1" applyFont="1" applyFill="1" applyAlignment="1" applyProtection="1">
      <alignment horizontal="center"/>
      <protection locked="0"/>
    </xf>
    <xf numFmtId="0" fontId="31" fillId="2" borderId="18" xfId="3" applyFont="1" applyFill="1" applyBorder="1" applyAlignment="1">
      <alignment horizontal="left" vertical="center" wrapText="1"/>
    </xf>
    <xf numFmtId="0" fontId="31" fillId="2" borderId="19" xfId="3" applyFont="1" applyFill="1" applyBorder="1" applyAlignment="1">
      <alignment horizontal="left" vertical="center" wrapText="1"/>
    </xf>
    <xf numFmtId="0" fontId="31" fillId="2" borderId="20" xfId="3" applyFont="1" applyFill="1" applyBorder="1" applyAlignment="1">
      <alignment horizontal="left" vertical="center" wrapText="1"/>
    </xf>
    <xf numFmtId="2" fontId="33" fillId="2" borderId="0" xfId="3" applyNumberFormat="1" applyFont="1" applyFill="1" applyAlignment="1">
      <alignment horizontal="center"/>
    </xf>
    <xf numFmtId="0" fontId="31" fillId="2" borderId="0" xfId="3" applyFont="1" applyFill="1" applyAlignment="1">
      <alignment horizontal="left" vertical="center" wrapText="1"/>
    </xf>
    <xf numFmtId="170" fontId="33" fillId="2" borderId="0" xfId="3" applyNumberFormat="1" applyFont="1" applyFill="1" applyAlignment="1">
      <alignment horizontal="center"/>
    </xf>
    <xf numFmtId="0" fontId="30" fillId="2" borderId="21" xfId="3" applyFont="1" applyFill="1" applyBorder="1" applyAlignment="1">
      <alignment horizontal="right"/>
    </xf>
    <xf numFmtId="0" fontId="34" fillId="3" borderId="22" xfId="3" applyFont="1" applyFill="1" applyBorder="1" applyAlignment="1" applyProtection="1">
      <alignment horizontal="center"/>
      <protection locked="0"/>
    </xf>
    <xf numFmtId="0" fontId="33" fillId="2" borderId="47" xfId="3" applyFont="1" applyFill="1" applyBorder="1" applyAlignment="1">
      <alignment horizontal="center"/>
    </xf>
    <xf numFmtId="0" fontId="33" fillId="2" borderId="40" xfId="3" applyFont="1" applyFill="1" applyBorder="1" applyAlignment="1">
      <alignment horizontal="center"/>
    </xf>
    <xf numFmtId="0" fontId="33" fillId="2" borderId="55" xfId="3" applyFont="1" applyFill="1" applyBorder="1" applyAlignment="1">
      <alignment horizontal="center"/>
    </xf>
    <xf numFmtId="0" fontId="30" fillId="2" borderId="23" xfId="3" applyFont="1" applyFill="1" applyBorder="1" applyAlignment="1">
      <alignment horizontal="right"/>
    </xf>
    <xf numFmtId="0" fontId="34" fillId="3" borderId="24" xfId="3" applyFont="1" applyFill="1" applyBorder="1" applyAlignment="1" applyProtection="1">
      <alignment horizontal="center"/>
      <protection locked="0"/>
    </xf>
    <xf numFmtId="0" fontId="33" fillId="2" borderId="22" xfId="3" applyFont="1" applyFill="1" applyBorder="1" applyAlignment="1">
      <alignment horizontal="center"/>
    </xf>
    <xf numFmtId="0" fontId="33" fillId="2" borderId="25" xfId="3" applyFont="1" applyFill="1" applyBorder="1" applyAlignment="1">
      <alignment horizontal="center"/>
    </xf>
    <xf numFmtId="0" fontId="33" fillId="2" borderId="26" xfId="3" applyFont="1" applyFill="1" applyBorder="1" applyAlignment="1">
      <alignment horizontal="center"/>
    </xf>
    <xf numFmtId="0" fontId="33" fillId="2" borderId="27" xfId="3" applyFont="1" applyFill="1" applyBorder="1" applyAlignment="1">
      <alignment horizontal="center"/>
    </xf>
    <xf numFmtId="0" fontId="33" fillId="2" borderId="12" xfId="3" applyFont="1" applyFill="1" applyBorder="1" applyAlignment="1">
      <alignment horizontal="center"/>
    </xf>
    <xf numFmtId="0" fontId="30" fillId="2" borderId="28" xfId="3" applyFont="1" applyFill="1" applyBorder="1" applyAlignment="1">
      <alignment horizontal="center"/>
    </xf>
    <xf numFmtId="0" fontId="34" fillId="3" borderId="29" xfId="3" applyFont="1" applyFill="1" applyBorder="1" applyAlignment="1" applyProtection="1">
      <alignment horizontal="center"/>
      <protection locked="0"/>
    </xf>
    <xf numFmtId="171" fontId="30" fillId="2" borderId="26" xfId="3" applyNumberFormat="1" applyFont="1" applyFill="1" applyBorder="1" applyAlignment="1">
      <alignment horizontal="center"/>
    </xf>
    <xf numFmtId="171" fontId="30" fillId="2" borderId="30" xfId="3" applyNumberFormat="1" applyFont="1" applyFill="1" applyBorder="1" applyAlignment="1">
      <alignment horizontal="center"/>
    </xf>
    <xf numFmtId="0" fontId="40" fillId="2" borderId="13" xfId="3" applyFont="1" applyFill="1" applyBorder="1"/>
    <xf numFmtId="0" fontId="30" fillId="2" borderId="24" xfId="3" applyFont="1" applyFill="1" applyBorder="1" applyAlignment="1">
      <alignment horizontal="center"/>
    </xf>
    <xf numFmtId="0" fontId="34" fillId="3" borderId="23" xfId="3" applyFont="1" applyFill="1" applyBorder="1" applyAlignment="1" applyProtection="1">
      <alignment horizontal="center"/>
      <protection locked="0"/>
    </xf>
    <xf numFmtId="171" fontId="30" fillId="2" borderId="31" xfId="3" applyNumberFormat="1" applyFont="1" applyFill="1" applyBorder="1" applyAlignment="1">
      <alignment horizontal="center"/>
    </xf>
    <xf numFmtId="171" fontId="30" fillId="2" borderId="32" xfId="3" applyNumberFormat="1" applyFont="1" applyFill="1" applyBorder="1" applyAlignment="1">
      <alignment horizontal="center"/>
    </xf>
    <xf numFmtId="10" fontId="36" fillId="2" borderId="14" xfId="3" applyNumberFormat="1" applyFont="1" applyFill="1" applyBorder="1" applyAlignment="1">
      <alignment horizontal="center" vertical="center"/>
    </xf>
    <xf numFmtId="0" fontId="30" fillId="2" borderId="33" xfId="3" applyFont="1" applyFill="1" applyBorder="1" applyAlignment="1">
      <alignment horizontal="center"/>
    </xf>
    <xf numFmtId="0" fontId="34" fillId="3" borderId="34" xfId="3" applyFont="1" applyFill="1" applyBorder="1" applyAlignment="1" applyProtection="1">
      <alignment horizontal="center"/>
      <protection locked="0"/>
    </xf>
    <xf numFmtId="171" fontId="30" fillId="2" borderId="35" xfId="3" applyNumberFormat="1" applyFont="1" applyFill="1" applyBorder="1" applyAlignment="1">
      <alignment horizontal="center"/>
    </xf>
    <xf numFmtId="171" fontId="30" fillId="2" borderId="36" xfId="3" applyNumberFormat="1" applyFont="1" applyFill="1" applyBorder="1" applyAlignment="1">
      <alignment horizontal="center"/>
    </xf>
    <xf numFmtId="0" fontId="30" fillId="2" borderId="15" xfId="3" applyFont="1" applyFill="1" applyBorder="1"/>
    <xf numFmtId="0" fontId="30" fillId="2" borderId="24" xfId="3" applyFont="1" applyFill="1" applyBorder="1" applyAlignment="1">
      <alignment horizontal="right"/>
    </xf>
    <xf numFmtId="1" fontId="33" fillId="6" borderId="37" xfId="3" applyNumberFormat="1" applyFont="1" applyFill="1" applyBorder="1" applyAlignment="1">
      <alignment horizontal="center"/>
    </xf>
    <xf numFmtId="171" fontId="33" fillId="6" borderId="38" xfId="3" applyNumberFormat="1" applyFont="1" applyFill="1" applyBorder="1" applyAlignment="1">
      <alignment horizontal="center"/>
    </xf>
    <xf numFmtId="171" fontId="33" fillId="6" borderId="39" xfId="3" applyNumberFormat="1" applyFont="1" applyFill="1" applyBorder="1" applyAlignment="1">
      <alignment horizontal="center"/>
    </xf>
    <xf numFmtId="0" fontId="21" fillId="2" borderId="0" xfId="3" applyFont="1" applyFill="1" applyAlignment="1">
      <alignment horizontal="center"/>
    </xf>
    <xf numFmtId="0" fontId="30" fillId="2" borderId="40" xfId="3" applyFont="1" applyFill="1" applyBorder="1" applyAlignment="1">
      <alignment horizontal="right"/>
    </xf>
    <xf numFmtId="0" fontId="34" fillId="3" borderId="16" xfId="3" applyFont="1" applyFill="1" applyBorder="1" applyAlignment="1" applyProtection="1">
      <alignment horizontal="center"/>
      <protection locked="0"/>
    </xf>
    <xf numFmtId="0" fontId="30" fillId="2" borderId="11" xfId="3" applyFont="1" applyFill="1" applyBorder="1" applyAlignment="1">
      <alignment horizontal="right"/>
    </xf>
    <xf numFmtId="2" fontId="30" fillId="6" borderId="41" xfId="3" applyNumberFormat="1" applyFont="1" applyFill="1" applyBorder="1" applyAlignment="1">
      <alignment horizontal="center"/>
    </xf>
    <xf numFmtId="0" fontId="30" fillId="2" borderId="0" xfId="3" applyFont="1" applyFill="1" applyAlignment="1">
      <alignment horizontal="center"/>
    </xf>
    <xf numFmtId="2" fontId="30" fillId="7" borderId="41" xfId="3" applyNumberFormat="1" applyFont="1" applyFill="1" applyBorder="1" applyAlignment="1">
      <alignment horizontal="center"/>
    </xf>
    <xf numFmtId="2" fontId="30" fillId="2" borderId="0" xfId="3" applyNumberFormat="1" applyFont="1" applyFill="1" applyAlignment="1">
      <alignment horizontal="center"/>
    </xf>
    <xf numFmtId="0" fontId="31" fillId="2" borderId="21" xfId="3" applyFont="1" applyFill="1" applyBorder="1" applyAlignment="1">
      <alignment horizontal="left" vertical="center" wrapText="1"/>
    </xf>
    <xf numFmtId="0" fontId="31" fillId="2" borderId="22" xfId="3" applyFont="1" applyFill="1" applyBorder="1" applyAlignment="1">
      <alignment horizontal="left" vertical="center" wrapText="1"/>
    </xf>
    <xf numFmtId="166" fontId="30" fillId="6" borderId="41" xfId="3" applyNumberFormat="1" applyFont="1" applyFill="1" applyBorder="1" applyAlignment="1">
      <alignment horizontal="center"/>
    </xf>
    <xf numFmtId="166" fontId="30" fillId="2" borderId="0" xfId="3" applyNumberFormat="1" applyFont="1" applyFill="1" applyAlignment="1">
      <alignment horizontal="center"/>
    </xf>
    <xf numFmtId="166" fontId="30" fillId="6" borderId="17" xfId="3" applyNumberFormat="1" applyFont="1" applyFill="1" applyBorder="1" applyAlignment="1">
      <alignment horizontal="center"/>
    </xf>
    <xf numFmtId="0" fontId="31" fillId="2" borderId="43" xfId="3" applyFont="1" applyFill="1" applyBorder="1" applyAlignment="1">
      <alignment horizontal="left" vertical="center" wrapText="1"/>
    </xf>
    <xf numFmtId="0" fontId="31" fillId="2" borderId="44" xfId="3" applyFont="1" applyFill="1" applyBorder="1" applyAlignment="1">
      <alignment horizontal="left" vertical="center" wrapText="1"/>
    </xf>
    <xf numFmtId="0" fontId="30" fillId="2" borderId="42" xfId="3" applyFont="1" applyFill="1" applyBorder="1" applyAlignment="1">
      <alignment horizontal="right"/>
    </xf>
    <xf numFmtId="166" fontId="34" fillId="3" borderId="41" xfId="3" applyNumberFormat="1" applyFont="1" applyFill="1" applyBorder="1" applyAlignment="1" applyProtection="1">
      <alignment horizontal="center"/>
      <protection locked="0"/>
    </xf>
    <xf numFmtId="166" fontId="30" fillId="2" borderId="0" xfId="3" applyNumberFormat="1" applyFont="1" applyFill="1"/>
    <xf numFmtId="0" fontId="30" fillId="2" borderId="29" xfId="3" applyFont="1" applyFill="1" applyBorder="1" applyAlignment="1">
      <alignment horizontal="right"/>
    </xf>
    <xf numFmtId="1" fontId="30" fillId="2" borderId="0" xfId="3" applyNumberFormat="1" applyFont="1" applyFill="1" applyAlignment="1">
      <alignment horizontal="center"/>
    </xf>
    <xf numFmtId="0" fontId="30" fillId="2" borderId="15" xfId="3" applyFont="1" applyFill="1" applyBorder="1" applyAlignment="1">
      <alignment horizontal="right"/>
    </xf>
    <xf numFmtId="2" fontId="30" fillId="6" borderId="15" xfId="3" applyNumberFormat="1" applyFont="1" applyFill="1" applyBorder="1" applyAlignment="1">
      <alignment horizontal="center"/>
    </xf>
    <xf numFmtId="171" fontId="33" fillId="7" borderId="13" xfId="3" applyNumberFormat="1" applyFont="1" applyFill="1" applyBorder="1" applyAlignment="1">
      <alignment horizontal="center"/>
    </xf>
    <xf numFmtId="171" fontId="30" fillId="2" borderId="0" xfId="3" applyNumberFormat="1" applyFont="1" applyFill="1" applyAlignment="1">
      <alignment horizontal="center"/>
    </xf>
    <xf numFmtId="10" fontId="30" fillId="6" borderId="41" xfId="3" applyNumberFormat="1" applyFont="1" applyFill="1" applyBorder="1" applyAlignment="1">
      <alignment horizontal="center"/>
    </xf>
    <xf numFmtId="0" fontId="30" fillId="2" borderId="43" xfId="3" applyFont="1" applyFill="1" applyBorder="1" applyAlignment="1">
      <alignment horizontal="right"/>
    </xf>
    <xf numFmtId="0" fontId="30" fillId="7" borderId="15" xfId="3" applyFont="1" applyFill="1" applyBorder="1" applyAlignment="1">
      <alignment horizontal="center"/>
    </xf>
    <xf numFmtId="0" fontId="20" fillId="2" borderId="0" xfId="3" applyFont="1" applyFill="1"/>
    <xf numFmtId="0" fontId="33" fillId="2" borderId="0" xfId="3" applyFont="1" applyFill="1" applyAlignment="1">
      <alignment horizontal="left"/>
    </xf>
    <xf numFmtId="0" fontId="30" fillId="2" borderId="0" xfId="3" applyFont="1" applyFill="1" applyAlignment="1">
      <alignment horizontal="left"/>
    </xf>
    <xf numFmtId="172" fontId="34" fillId="3" borderId="0" xfId="3" applyNumberFormat="1" applyFont="1" applyFill="1" applyAlignment="1" applyProtection="1">
      <alignment horizontal="center"/>
      <protection locked="0"/>
    </xf>
    <xf numFmtId="166" fontId="33" fillId="2" borderId="0" xfId="3" applyNumberFormat="1" applyFont="1" applyFill="1" applyAlignment="1" applyProtection="1">
      <alignment horizontal="center"/>
      <protection locked="0"/>
    </xf>
    <xf numFmtId="2" fontId="33" fillId="2" borderId="13" xfId="3" applyNumberFormat="1" applyFont="1" applyFill="1" applyBorder="1" applyAlignment="1">
      <alignment horizontal="center"/>
    </xf>
    <xf numFmtId="0" fontId="33" fillId="2" borderId="13" xfId="3" applyFont="1" applyFill="1" applyBorder="1" applyAlignment="1">
      <alignment horizontal="center"/>
    </xf>
    <xf numFmtId="0" fontId="33" fillId="2" borderId="10" xfId="3" applyFont="1" applyFill="1" applyBorder="1" applyAlignment="1">
      <alignment horizontal="center" vertical="center"/>
    </xf>
    <xf numFmtId="2" fontId="34" fillId="3" borderId="13" xfId="3" applyNumberFormat="1" applyFont="1" applyFill="1" applyBorder="1" applyAlignment="1" applyProtection="1">
      <alignment horizontal="center" vertical="center"/>
      <protection locked="0"/>
    </xf>
    <xf numFmtId="0" fontId="30" fillId="2" borderId="13" xfId="3" applyFont="1" applyFill="1" applyBorder="1" applyAlignment="1">
      <alignment horizontal="center"/>
    </xf>
    <xf numFmtId="0" fontId="34" fillId="3" borderId="21" xfId="3" applyFont="1" applyFill="1" applyBorder="1" applyAlignment="1" applyProtection="1">
      <alignment horizontal="center"/>
      <protection locked="0"/>
    </xf>
    <xf numFmtId="166" fontId="30" fillId="2" borderId="21" xfId="3" applyNumberFormat="1" applyFont="1" applyFill="1" applyBorder="1" applyAlignment="1">
      <alignment horizontal="center"/>
    </xf>
    <xf numFmtId="173" fontId="30" fillId="2" borderId="13" xfId="3" applyNumberFormat="1" applyFont="1" applyFill="1" applyBorder="1" applyAlignment="1">
      <alignment horizontal="center" vertical="center"/>
    </xf>
    <xf numFmtId="0" fontId="33" fillId="2" borderId="0" xfId="3" applyFont="1" applyFill="1" applyAlignment="1">
      <alignment horizontal="center" vertical="center"/>
    </xf>
    <xf numFmtId="2" fontId="34" fillId="3" borderId="14" xfId="3" applyNumberFormat="1" applyFont="1" applyFill="1" applyBorder="1" applyAlignment="1" applyProtection="1">
      <alignment horizontal="center" vertical="center"/>
      <protection locked="0"/>
    </xf>
    <xf numFmtId="0" fontId="30" fillId="2" borderId="14" xfId="3" applyFont="1" applyFill="1" applyBorder="1" applyAlignment="1">
      <alignment horizontal="center"/>
    </xf>
    <xf numFmtId="166" fontId="30" fillId="2" borderId="23" xfId="3" applyNumberFormat="1" applyFont="1" applyFill="1" applyBorder="1" applyAlignment="1">
      <alignment horizontal="center"/>
    </xf>
    <xf numFmtId="173" fontId="30" fillId="2" borderId="14" xfId="3" applyNumberFormat="1" applyFont="1" applyFill="1" applyBorder="1" applyAlignment="1">
      <alignment horizontal="center" vertical="center"/>
    </xf>
    <xf numFmtId="1" fontId="34" fillId="3" borderId="23" xfId="3" applyNumberFormat="1" applyFont="1" applyFill="1" applyBorder="1" applyAlignment="1" applyProtection="1">
      <alignment horizontal="center"/>
      <protection locked="0"/>
    </xf>
    <xf numFmtId="0" fontId="33" fillId="2" borderId="9" xfId="3" applyFont="1" applyFill="1" applyBorder="1" applyAlignment="1">
      <alignment horizontal="center" vertical="center"/>
    </xf>
    <xf numFmtId="2" fontId="34" fillId="3" borderId="15" xfId="3" applyNumberFormat="1" applyFont="1" applyFill="1" applyBorder="1" applyAlignment="1" applyProtection="1">
      <alignment horizontal="center" vertical="center"/>
      <protection locked="0"/>
    </xf>
    <xf numFmtId="0" fontId="30" fillId="2" borderId="15" xfId="3" applyFont="1" applyFill="1" applyBorder="1" applyAlignment="1">
      <alignment horizontal="center"/>
    </xf>
    <xf numFmtId="0" fontId="34" fillId="3" borderId="43" xfId="3" applyFont="1" applyFill="1" applyBorder="1" applyAlignment="1" applyProtection="1">
      <alignment horizontal="center"/>
      <protection locked="0"/>
    </xf>
    <xf numFmtId="166" fontId="30" fillId="2" borderId="43" xfId="3" applyNumberFormat="1" applyFont="1" applyFill="1" applyBorder="1" applyAlignment="1">
      <alignment horizontal="center"/>
    </xf>
    <xf numFmtId="173" fontId="30" fillId="2" borderId="15" xfId="3" applyNumberFormat="1" applyFont="1" applyFill="1" applyBorder="1" applyAlignment="1">
      <alignment horizontal="center" vertical="center"/>
    </xf>
    <xf numFmtId="0" fontId="35" fillId="2" borderId="24" xfId="3" applyFont="1" applyFill="1" applyBorder="1" applyAlignment="1">
      <alignment horizontal="center"/>
    </xf>
    <xf numFmtId="2" fontId="35" fillId="2" borderId="44" xfId="3" applyNumberFormat="1" applyFont="1" applyFill="1" applyBorder="1" applyAlignment="1">
      <alignment horizontal="center"/>
    </xf>
    <xf numFmtId="0" fontId="31" fillId="2" borderId="21" xfId="3" applyFont="1" applyFill="1" applyBorder="1" applyAlignment="1">
      <alignment horizontal="center" vertical="center" wrapText="1"/>
    </xf>
    <xf numFmtId="0" fontId="31" fillId="2" borderId="22" xfId="3" applyFont="1" applyFill="1" applyBorder="1" applyAlignment="1">
      <alignment horizontal="center" vertical="center" wrapText="1"/>
    </xf>
    <xf numFmtId="0" fontId="31" fillId="2" borderId="43" xfId="3" applyFont="1" applyFill="1" applyBorder="1" applyAlignment="1">
      <alignment horizontal="center" vertical="center" wrapText="1"/>
    </xf>
    <xf numFmtId="0" fontId="31" fillId="2" borderId="44" xfId="3" applyFont="1" applyFill="1" applyBorder="1" applyAlignment="1">
      <alignment horizontal="center" vertical="center" wrapText="1"/>
    </xf>
    <xf numFmtId="0" fontId="33" fillId="2" borderId="43" xfId="3" applyFont="1" applyFill="1" applyBorder="1" applyAlignment="1">
      <alignment horizontal="center" vertical="center"/>
    </xf>
    <xf numFmtId="0" fontId="30" fillId="2" borderId="45" xfId="3" applyFont="1" applyFill="1" applyBorder="1" applyAlignment="1">
      <alignment horizontal="right"/>
    </xf>
    <xf numFmtId="2" fontId="34" fillId="7" borderId="33" xfId="3" applyNumberFormat="1" applyFont="1" applyFill="1" applyBorder="1" applyAlignment="1">
      <alignment horizontal="center"/>
    </xf>
    <xf numFmtId="173" fontId="34" fillId="7" borderId="33" xfId="3" applyNumberFormat="1" applyFont="1" applyFill="1" applyBorder="1" applyAlignment="1">
      <alignment horizontal="center"/>
    </xf>
    <xf numFmtId="0" fontId="30" fillId="2" borderId="41" xfId="3" applyFont="1" applyFill="1" applyBorder="1" applyAlignment="1">
      <alignment horizontal="right"/>
    </xf>
    <xf numFmtId="10" fontId="34" fillId="6" borderId="54" xfId="3" applyNumberFormat="1" applyFont="1" applyFill="1" applyBorder="1" applyAlignment="1">
      <alignment horizontal="center"/>
    </xf>
    <xf numFmtId="0" fontId="30" fillId="2" borderId="17" xfId="3" applyFont="1" applyFill="1" applyBorder="1" applyAlignment="1">
      <alignment horizontal="right"/>
    </xf>
    <xf numFmtId="0" fontId="34" fillId="7" borderId="46" xfId="3" applyFont="1" applyFill="1" applyBorder="1" applyAlignment="1">
      <alignment horizontal="center"/>
    </xf>
    <xf numFmtId="0" fontId="33" fillId="2" borderId="0" xfId="3" applyFont="1" applyFill="1" applyAlignment="1">
      <alignment horizontal="center"/>
    </xf>
    <xf numFmtId="174" fontId="34" fillId="2" borderId="0" xfId="3" applyNumberFormat="1" applyFont="1" applyFill="1" applyAlignment="1">
      <alignment horizontal="center"/>
    </xf>
    <xf numFmtId="0" fontId="34" fillId="3" borderId="0" xfId="3" applyFont="1" applyFill="1" applyAlignment="1" applyProtection="1">
      <alignment horizontal="left"/>
      <protection locked="0"/>
    </xf>
    <xf numFmtId="0" fontId="33" fillId="2" borderId="47" xfId="3" applyFont="1" applyFill="1" applyBorder="1" applyAlignment="1">
      <alignment horizontal="center"/>
    </xf>
    <xf numFmtId="0" fontId="33" fillId="2" borderId="40" xfId="3" applyFont="1" applyFill="1" applyBorder="1" applyAlignment="1">
      <alignment horizontal="center"/>
    </xf>
    <xf numFmtId="0" fontId="33" fillId="2" borderId="10" xfId="3" applyFont="1" applyFill="1" applyBorder="1" applyAlignment="1">
      <alignment horizontal="center"/>
    </xf>
    <xf numFmtId="0" fontId="33" fillId="2" borderId="30" xfId="3" applyFont="1" applyFill="1" applyBorder="1" applyAlignment="1">
      <alignment horizontal="center"/>
    </xf>
    <xf numFmtId="0" fontId="30" fillId="2" borderId="48" xfId="3" applyFont="1" applyFill="1" applyBorder="1" applyAlignment="1">
      <alignment horizontal="center"/>
    </xf>
    <xf numFmtId="0" fontId="30" fillId="2" borderId="7" xfId="3" applyFont="1" applyFill="1" applyBorder="1" applyAlignment="1">
      <alignment horizontal="center"/>
    </xf>
    <xf numFmtId="171" fontId="34" fillId="3" borderId="34" xfId="3" applyNumberFormat="1" applyFont="1" applyFill="1" applyBorder="1" applyAlignment="1" applyProtection="1">
      <alignment horizontal="center"/>
      <protection locked="0"/>
    </xf>
    <xf numFmtId="1" fontId="33" fillId="6" borderId="49" xfId="3" applyNumberFormat="1" applyFont="1" applyFill="1" applyBorder="1" applyAlignment="1">
      <alignment horizontal="center"/>
    </xf>
    <xf numFmtId="1" fontId="33" fillId="6" borderId="50" xfId="3" applyNumberFormat="1" applyFont="1" applyFill="1" applyBorder="1" applyAlignment="1">
      <alignment horizontal="center"/>
    </xf>
    <xf numFmtId="171" fontId="33" fillId="6" borderId="15" xfId="3" applyNumberFormat="1" applyFont="1" applyFill="1" applyBorder="1" applyAlignment="1">
      <alignment horizontal="center"/>
    </xf>
    <xf numFmtId="0" fontId="30" fillId="2" borderId="51" xfId="3" applyFont="1" applyFill="1" applyBorder="1" applyAlignment="1">
      <alignment horizontal="right"/>
    </xf>
    <xf numFmtId="0" fontId="34" fillId="3" borderId="52" xfId="3" applyFont="1" applyFill="1" applyBorder="1" applyAlignment="1" applyProtection="1">
      <alignment horizontal="center"/>
      <protection locked="0"/>
    </xf>
    <xf numFmtId="0" fontId="30" fillId="2" borderId="25" xfId="3" applyFont="1" applyFill="1" applyBorder="1" applyAlignment="1">
      <alignment horizontal="right"/>
    </xf>
    <xf numFmtId="2" fontId="30" fillId="6" borderId="27" xfId="3" applyNumberFormat="1" applyFont="1" applyFill="1" applyBorder="1" applyAlignment="1">
      <alignment horizontal="center"/>
    </xf>
    <xf numFmtId="2" fontId="30" fillId="7" borderId="27" xfId="3" applyNumberFormat="1" applyFont="1" applyFill="1" applyBorder="1" applyAlignment="1">
      <alignment horizontal="center"/>
    </xf>
    <xf numFmtId="0" fontId="31" fillId="2" borderId="10" xfId="3" applyFont="1" applyFill="1" applyBorder="1" applyAlignment="1">
      <alignment horizontal="left" vertical="center" wrapText="1"/>
    </xf>
    <xf numFmtId="166" fontId="30" fillId="6" borderId="27" xfId="3" applyNumberFormat="1" applyFont="1" applyFill="1" applyBorder="1" applyAlignment="1">
      <alignment horizontal="center"/>
    </xf>
    <xf numFmtId="0" fontId="31" fillId="2" borderId="9" xfId="3" applyFont="1" applyFill="1" applyBorder="1" applyAlignment="1">
      <alignment horizontal="left" vertical="center" wrapText="1"/>
    </xf>
    <xf numFmtId="166" fontId="30" fillId="7" borderId="27" xfId="3" applyNumberFormat="1" applyFont="1" applyFill="1" applyBorder="1" applyAlignment="1">
      <alignment horizontal="center"/>
    </xf>
    <xf numFmtId="2" fontId="21" fillId="2" borderId="0" xfId="3" applyNumberFormat="1" applyFont="1" applyFill="1" applyAlignment="1">
      <alignment horizontal="center"/>
    </xf>
    <xf numFmtId="0" fontId="30" fillId="2" borderId="53" xfId="3" applyFont="1" applyFill="1" applyBorder="1" applyAlignment="1">
      <alignment horizontal="right"/>
    </xf>
    <xf numFmtId="2" fontId="30" fillId="7" borderId="30" xfId="3" applyNumberFormat="1" applyFont="1" applyFill="1" applyBorder="1" applyAlignment="1">
      <alignment horizontal="center"/>
    </xf>
    <xf numFmtId="0" fontId="30" fillId="2" borderId="16" xfId="3" applyFont="1" applyFill="1" applyBorder="1" applyAlignment="1">
      <alignment horizontal="right"/>
    </xf>
    <xf numFmtId="171" fontId="33" fillId="7" borderId="16" xfId="3" applyNumberFormat="1" applyFont="1" applyFill="1" applyBorder="1" applyAlignment="1">
      <alignment horizontal="center"/>
    </xf>
    <xf numFmtId="10" fontId="33" fillId="6" borderId="41" xfId="3" applyNumberFormat="1" applyFont="1" applyFill="1" applyBorder="1" applyAlignment="1">
      <alignment horizontal="center"/>
    </xf>
    <xf numFmtId="0" fontId="33" fillId="7" borderId="17" xfId="3" applyFont="1" applyFill="1" applyBorder="1" applyAlignment="1">
      <alignment horizontal="center"/>
    </xf>
    <xf numFmtId="0" fontId="33" fillId="2" borderId="22" xfId="3" applyFont="1" applyFill="1" applyBorder="1" applyAlignment="1">
      <alignment horizontal="center" wrapText="1"/>
    </xf>
    <xf numFmtId="1" fontId="34" fillId="3" borderId="13" xfId="3" applyNumberFormat="1" applyFont="1" applyFill="1" applyBorder="1" applyAlignment="1" applyProtection="1">
      <alignment horizontal="center"/>
      <protection locked="0"/>
    </xf>
    <xf numFmtId="166" fontId="30" fillId="2" borderId="13" xfId="3" applyNumberFormat="1" applyFont="1" applyFill="1" applyBorder="1" applyAlignment="1">
      <alignment horizontal="center"/>
    </xf>
    <xf numFmtId="173" fontId="30" fillId="2" borderId="22" xfId="3" applyNumberFormat="1" applyFont="1" applyFill="1" applyBorder="1" applyAlignment="1">
      <alignment horizontal="center"/>
    </xf>
    <xf numFmtId="1" fontId="34" fillId="3" borderId="14" xfId="3" applyNumberFormat="1" applyFont="1" applyFill="1" applyBorder="1" applyAlignment="1" applyProtection="1">
      <alignment horizontal="center"/>
      <protection locked="0"/>
    </xf>
    <xf numFmtId="166" fontId="30" fillId="2" borderId="14" xfId="3" applyNumberFormat="1" applyFont="1" applyFill="1" applyBorder="1" applyAlignment="1">
      <alignment horizontal="center"/>
    </xf>
    <xf numFmtId="173" fontId="30" fillId="2" borderId="24" xfId="3" applyNumberFormat="1" applyFont="1" applyFill="1" applyBorder="1" applyAlignment="1">
      <alignment horizontal="center"/>
    </xf>
    <xf numFmtId="1" fontId="34" fillId="3" borderId="15" xfId="3" applyNumberFormat="1" applyFont="1" applyFill="1" applyBorder="1" applyAlignment="1" applyProtection="1">
      <alignment horizontal="center"/>
      <protection locked="0"/>
    </xf>
    <xf numFmtId="166" fontId="30" fillId="2" borderId="15" xfId="3" applyNumberFormat="1" applyFont="1" applyFill="1" applyBorder="1" applyAlignment="1">
      <alignment horizontal="center"/>
    </xf>
    <xf numFmtId="173" fontId="30" fillId="2" borderId="44" xfId="3" applyNumberFormat="1" applyFont="1" applyFill="1" applyBorder="1" applyAlignment="1">
      <alignment horizontal="center"/>
    </xf>
    <xf numFmtId="0" fontId="30" fillId="2" borderId="23" xfId="3" applyFont="1" applyFill="1" applyBorder="1" applyAlignment="1">
      <alignment horizontal="center"/>
    </xf>
    <xf numFmtId="171" fontId="30" fillId="2" borderId="16" xfId="3" applyNumberFormat="1" applyFont="1" applyFill="1" applyBorder="1" applyAlignment="1">
      <alignment horizontal="right"/>
    </xf>
    <xf numFmtId="2" fontId="34" fillId="7" borderId="55" xfId="3" applyNumberFormat="1" applyFont="1" applyFill="1" applyBorder="1" applyAlignment="1">
      <alignment horizontal="center"/>
    </xf>
    <xf numFmtId="174" fontId="34" fillId="7" borderId="52" xfId="3" applyNumberFormat="1" applyFont="1" applyFill="1" applyBorder="1" applyAlignment="1">
      <alignment horizontal="center"/>
    </xf>
    <xf numFmtId="0" fontId="30" fillId="2" borderId="23" xfId="3" applyFont="1" applyFill="1" applyBorder="1"/>
    <xf numFmtId="0" fontId="30" fillId="2" borderId="14" xfId="3" applyFont="1" applyFill="1" applyBorder="1" applyAlignment="1">
      <alignment horizontal="right"/>
    </xf>
    <xf numFmtId="10" fontId="34" fillId="6" borderId="27" xfId="3" applyNumberFormat="1" applyFont="1" applyFill="1" applyBorder="1" applyAlignment="1">
      <alignment horizontal="center"/>
    </xf>
    <xf numFmtId="0" fontId="30" fillId="2" borderId="43" xfId="3" applyFont="1" applyFill="1" applyBorder="1"/>
    <xf numFmtId="0" fontId="34" fillId="7" borderId="28" xfId="3" applyFont="1" applyFill="1" applyBorder="1" applyAlignment="1">
      <alignment horizontal="center"/>
    </xf>
    <xf numFmtId="0" fontId="34" fillId="7" borderId="56" xfId="3" applyFont="1" applyFill="1" applyBorder="1" applyAlignment="1">
      <alignment horizontal="center"/>
    </xf>
    <xf numFmtId="0" fontId="30" fillId="2" borderId="13" xfId="3" applyFont="1" applyFill="1" applyBorder="1"/>
    <xf numFmtId="0" fontId="33" fillId="2" borderId="47" xfId="3" applyFont="1" applyFill="1" applyBorder="1" applyAlignment="1">
      <alignment horizontal="center" vertical="center"/>
    </xf>
    <xf numFmtId="0" fontId="33" fillId="2" borderId="55" xfId="3" applyFont="1" applyFill="1" applyBorder="1" applyAlignment="1">
      <alignment horizontal="center" vertical="center"/>
    </xf>
    <xf numFmtId="0" fontId="31" fillId="2" borderId="0" xfId="3" applyFont="1" applyFill="1" applyAlignment="1">
      <alignment horizontal="right" vertical="center" wrapText="1"/>
    </xf>
    <xf numFmtId="2" fontId="34" fillId="6" borderId="54" xfId="3" applyNumberFormat="1" applyFont="1" applyFill="1" applyBorder="1" applyAlignment="1">
      <alignment horizontal="center"/>
    </xf>
    <xf numFmtId="174" fontId="34" fillId="6" borderId="54" xfId="3" applyNumberFormat="1" applyFont="1" applyFill="1" applyBorder="1" applyAlignment="1">
      <alignment horizontal="center"/>
    </xf>
    <xf numFmtId="2" fontId="34" fillId="7" borderId="46" xfId="3" applyNumberFormat="1" applyFont="1" applyFill="1" applyBorder="1" applyAlignment="1">
      <alignment horizontal="center"/>
    </xf>
    <xf numFmtId="174" fontId="34" fillId="7" borderId="46" xfId="3" applyNumberFormat="1" applyFont="1" applyFill="1" applyBorder="1" applyAlignment="1">
      <alignment horizontal="center"/>
    </xf>
    <xf numFmtId="175" fontId="41" fillId="2" borderId="0" xfId="3" applyNumberFormat="1" applyFont="1" applyFill="1" applyAlignment="1">
      <alignment horizontal="center"/>
    </xf>
    <xf numFmtId="165" fontId="34" fillId="2" borderId="0" xfId="3" applyNumberFormat="1" applyFont="1" applyFill="1" applyAlignment="1">
      <alignment horizontal="center"/>
    </xf>
    <xf numFmtId="0" fontId="31" fillId="2" borderId="9" xfId="3" applyFont="1" applyFill="1" applyBorder="1" applyAlignment="1">
      <alignment horizontal="left" vertical="center" wrapText="1"/>
    </xf>
    <xf numFmtId="0" fontId="30" fillId="2" borderId="9" xfId="3" applyFont="1" applyFill="1" applyBorder="1"/>
    <xf numFmtId="0" fontId="33" fillId="2" borderId="10" xfId="3" applyFont="1" applyFill="1" applyBorder="1" applyAlignment="1">
      <alignment horizontal="center"/>
    </xf>
    <xf numFmtId="0" fontId="30" fillId="2" borderId="10" xfId="3" applyFont="1" applyFill="1" applyBorder="1" applyAlignment="1">
      <alignment horizontal="center"/>
    </xf>
    <xf numFmtId="0" fontId="30" fillId="2" borderId="7" xfId="3" applyFont="1" applyFill="1" applyBorder="1"/>
    <xf numFmtId="0" fontId="33" fillId="2" borderId="11" xfId="3" applyFont="1" applyFill="1" applyBorder="1"/>
    <xf numFmtId="0" fontId="30" fillId="2" borderId="11" xfId="3" applyFont="1" applyFill="1" applyBorder="1"/>
  </cellXfs>
  <cellStyles count="5">
    <cellStyle name="Normal" xfId="0" builtinId="0"/>
    <cellStyle name="Normal 2" xfId="1"/>
    <cellStyle name="Normal 3" xfId="2"/>
    <cellStyle name="Normal 4" xfId="3"/>
    <cellStyle name="Normal 5" xfId="4"/>
  </cellStyles>
  <dxfs count="39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60" zoomScaleNormal="100" workbookViewId="0">
      <selection activeCell="C37" sqref="C37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102"/>
  </cols>
  <sheetData>
    <row r="14" spans="1:7" ht="15" customHeight="1" x14ac:dyDescent="0.3">
      <c r="A14" s="48"/>
      <c r="C14" s="50"/>
      <c r="F14" s="50"/>
    </row>
    <row r="15" spans="1:7" ht="18.75" customHeight="1" x14ac:dyDescent="0.3">
      <c r="A15" s="205" t="s">
        <v>0</v>
      </c>
      <c r="B15" s="205"/>
      <c r="C15" s="205"/>
      <c r="D15" s="205"/>
      <c r="E15" s="205"/>
      <c r="F15" s="206"/>
      <c r="G15" s="206"/>
    </row>
    <row r="16" spans="1:7" ht="16.5" customHeight="1" x14ac:dyDescent="0.3">
      <c r="A16" s="207" t="s">
        <v>1</v>
      </c>
      <c r="B16" s="208" t="s">
        <v>2</v>
      </c>
      <c r="C16" s="206"/>
      <c r="D16" s="206"/>
      <c r="E16" s="206"/>
      <c r="F16" s="206"/>
      <c r="G16" s="206"/>
    </row>
    <row r="17" spans="1:7" ht="16.5" customHeight="1" x14ac:dyDescent="0.3">
      <c r="A17" s="209" t="s">
        <v>3</v>
      </c>
      <c r="B17" s="209" t="s">
        <v>114</v>
      </c>
      <c r="C17" s="206"/>
      <c r="D17" s="210"/>
      <c r="E17" s="211"/>
      <c r="F17" s="206"/>
      <c r="G17" s="206"/>
    </row>
    <row r="18" spans="1:7" ht="16.5" customHeight="1" x14ac:dyDescent="0.3">
      <c r="A18" s="212" t="s">
        <v>4</v>
      </c>
      <c r="B18" s="206" t="s">
        <v>123</v>
      </c>
      <c r="C18" s="211"/>
      <c r="D18" s="211"/>
      <c r="E18" s="211"/>
      <c r="F18" s="206"/>
      <c r="G18" s="206"/>
    </row>
    <row r="19" spans="1:7" ht="16.5" customHeight="1" x14ac:dyDescent="0.3">
      <c r="A19" s="212" t="s">
        <v>6</v>
      </c>
      <c r="B19" s="213">
        <v>99.4</v>
      </c>
      <c r="C19" s="211"/>
      <c r="D19" s="211"/>
      <c r="E19" s="211"/>
      <c r="F19" s="206"/>
      <c r="G19" s="206"/>
    </row>
    <row r="20" spans="1:7" ht="16.5" customHeight="1" x14ac:dyDescent="0.3">
      <c r="A20" s="209" t="s">
        <v>8</v>
      </c>
      <c r="B20" s="213">
        <v>30.16</v>
      </c>
      <c r="C20" s="211"/>
      <c r="D20" s="211"/>
      <c r="E20" s="211"/>
      <c r="F20" s="206"/>
      <c r="G20" s="206"/>
    </row>
    <row r="21" spans="1:7" ht="16.5" customHeight="1" x14ac:dyDescent="0.3">
      <c r="A21" s="209" t="s">
        <v>10</v>
      </c>
      <c r="B21" s="214">
        <f>B20/50*5/10</f>
        <v>0.30159999999999998</v>
      </c>
      <c r="C21" s="211"/>
      <c r="D21" s="211"/>
      <c r="E21" s="211"/>
      <c r="F21" s="206"/>
      <c r="G21" s="206"/>
    </row>
    <row r="22" spans="1:7" ht="15.75" customHeight="1" x14ac:dyDescent="0.25">
      <c r="A22" s="211"/>
      <c r="B22" s="211" t="s">
        <v>116</v>
      </c>
      <c r="C22" s="211"/>
      <c r="D22" s="211"/>
      <c r="E22" s="211"/>
      <c r="F22" s="206"/>
      <c r="G22" s="206"/>
    </row>
    <row r="23" spans="1:7" ht="16.5" customHeight="1" x14ac:dyDescent="0.3">
      <c r="A23" s="215" t="s">
        <v>13</v>
      </c>
      <c r="B23" s="216" t="s">
        <v>14</v>
      </c>
      <c r="C23" s="215" t="s">
        <v>15</v>
      </c>
      <c r="D23" s="215" t="s">
        <v>16</v>
      </c>
      <c r="E23" s="215" t="s">
        <v>17</v>
      </c>
      <c r="F23" s="217" t="s">
        <v>117</v>
      </c>
      <c r="G23" s="206"/>
    </row>
    <row r="24" spans="1:7" ht="16.5" customHeight="1" x14ac:dyDescent="0.3">
      <c r="A24" s="218">
        <v>1</v>
      </c>
      <c r="B24" s="219">
        <v>53410943</v>
      </c>
      <c r="C24" s="219">
        <v>6345.6</v>
      </c>
      <c r="D24" s="220">
        <v>1.1000000000000001</v>
      </c>
      <c r="E24" s="221">
        <v>3.7</v>
      </c>
      <c r="F24" s="222">
        <v>4.5</v>
      </c>
      <c r="G24" s="206"/>
    </row>
    <row r="25" spans="1:7" ht="16.5" customHeight="1" x14ac:dyDescent="0.3">
      <c r="A25" s="218">
        <v>2</v>
      </c>
      <c r="B25" s="219">
        <v>53092624</v>
      </c>
      <c r="C25" s="219">
        <v>6324.6</v>
      </c>
      <c r="D25" s="220">
        <v>1.1000000000000001</v>
      </c>
      <c r="E25" s="220">
        <v>3.7</v>
      </c>
      <c r="F25" s="222">
        <v>4.5</v>
      </c>
      <c r="G25" s="206"/>
    </row>
    <row r="26" spans="1:7" ht="16.5" customHeight="1" x14ac:dyDescent="0.3">
      <c r="A26" s="218">
        <v>3</v>
      </c>
      <c r="B26" s="219">
        <v>53235502</v>
      </c>
      <c r="C26" s="219">
        <v>6308.9</v>
      </c>
      <c r="D26" s="220">
        <v>1.2</v>
      </c>
      <c r="E26" s="220">
        <v>3.7</v>
      </c>
      <c r="F26" s="222">
        <v>4.5</v>
      </c>
      <c r="G26" s="206"/>
    </row>
    <row r="27" spans="1:7" ht="16.5" customHeight="1" x14ac:dyDescent="0.3">
      <c r="A27" s="218">
        <v>4</v>
      </c>
      <c r="B27" s="219">
        <v>53418977</v>
      </c>
      <c r="C27" s="219">
        <v>6347.9</v>
      </c>
      <c r="D27" s="220">
        <v>1.2</v>
      </c>
      <c r="E27" s="220">
        <v>3.7</v>
      </c>
      <c r="F27" s="222">
        <v>4.5</v>
      </c>
      <c r="G27" s="223"/>
    </row>
    <row r="28" spans="1:7" ht="16.5" customHeight="1" x14ac:dyDescent="0.3">
      <c r="A28" s="218">
        <v>5</v>
      </c>
      <c r="B28" s="219">
        <v>53161400</v>
      </c>
      <c r="C28" s="219">
        <v>6322.8</v>
      </c>
      <c r="D28" s="220">
        <v>1.2</v>
      </c>
      <c r="E28" s="220">
        <v>3.7</v>
      </c>
      <c r="F28" s="222">
        <v>4.5</v>
      </c>
      <c r="G28" s="206"/>
    </row>
    <row r="29" spans="1:7" ht="16.5" customHeight="1" x14ac:dyDescent="0.3">
      <c r="A29" s="218">
        <v>6</v>
      </c>
      <c r="B29" s="224">
        <v>53306923</v>
      </c>
      <c r="C29" s="224">
        <v>6268.5</v>
      </c>
      <c r="D29" s="225">
        <v>1.1000000000000001</v>
      </c>
      <c r="E29" s="225">
        <v>3.7</v>
      </c>
      <c r="F29" s="222">
        <v>4.5</v>
      </c>
      <c r="G29" s="206"/>
    </row>
    <row r="30" spans="1:7" ht="16.5" customHeight="1" x14ac:dyDescent="0.3">
      <c r="A30" s="226" t="s">
        <v>18</v>
      </c>
      <c r="B30" s="227">
        <f>AVERAGE(B24:B29)</f>
        <v>53271061.5</v>
      </c>
      <c r="C30" s="228">
        <f>AVERAGE(C24:C29)</f>
        <v>6319.7166666666672</v>
      </c>
      <c r="D30" s="229">
        <f>AVERAGE(D24:D29)</f>
        <v>1.1500000000000001</v>
      </c>
      <c r="E30" s="229">
        <f>AVERAGE(E24:E29)</f>
        <v>3.6999999999999997</v>
      </c>
      <c r="F30" s="230">
        <f>AVERAGE(F24:F29)</f>
        <v>4.5</v>
      </c>
      <c r="G30" s="206"/>
    </row>
    <row r="31" spans="1:7" ht="16.5" customHeight="1" x14ac:dyDescent="0.3">
      <c r="A31" s="231" t="s">
        <v>19</v>
      </c>
      <c r="B31" s="232">
        <f>(STDEV(B24:B29)/B30)</f>
        <v>2.4884220567265854E-3</v>
      </c>
      <c r="C31" s="233"/>
      <c r="D31" s="233"/>
      <c r="E31" s="234"/>
      <c r="F31" s="235"/>
      <c r="G31" s="206"/>
    </row>
    <row r="32" spans="1:7" s="49" customFormat="1" ht="16.5" customHeight="1" x14ac:dyDescent="0.3">
      <c r="A32" s="236" t="s">
        <v>20</v>
      </c>
      <c r="B32" s="237">
        <f>COUNT(B24:B29)</f>
        <v>6</v>
      </c>
      <c r="C32" s="238"/>
      <c r="D32" s="239"/>
      <c r="E32" s="240"/>
      <c r="F32" s="241"/>
      <c r="G32" s="206"/>
    </row>
    <row r="33" spans="1:7" s="49" customFormat="1" ht="15.75" customHeight="1" x14ac:dyDescent="0.25">
      <c r="A33" s="211"/>
      <c r="B33" s="211"/>
      <c r="C33" s="211"/>
      <c r="D33" s="211"/>
      <c r="E33" s="211"/>
      <c r="F33" s="206"/>
      <c r="G33" s="206"/>
    </row>
    <row r="34" spans="1:7" s="49" customFormat="1" ht="16.5" customHeight="1" x14ac:dyDescent="0.3">
      <c r="A34" s="212" t="s">
        <v>21</v>
      </c>
      <c r="B34" s="242" t="s">
        <v>125</v>
      </c>
      <c r="C34" s="243"/>
      <c r="D34" s="243"/>
      <c r="E34" s="243"/>
      <c r="F34" s="206"/>
      <c r="G34" s="206"/>
    </row>
    <row r="35" spans="1:7" ht="16.5" customHeight="1" x14ac:dyDescent="0.3">
      <c r="A35" s="212"/>
      <c r="B35" s="242" t="s">
        <v>126</v>
      </c>
      <c r="C35" s="243"/>
      <c r="D35" s="243"/>
      <c r="E35" s="243"/>
      <c r="F35" s="206"/>
      <c r="G35" s="206"/>
    </row>
    <row r="36" spans="1:7" ht="16.5" customHeight="1" x14ac:dyDescent="0.3">
      <c r="A36" s="212"/>
      <c r="B36" s="242" t="s">
        <v>127</v>
      </c>
      <c r="C36" s="243"/>
      <c r="D36" s="243"/>
      <c r="E36" s="243"/>
      <c r="F36" s="206"/>
      <c r="G36" s="206"/>
    </row>
    <row r="37" spans="1:7" ht="15.75" customHeight="1" x14ac:dyDescent="0.3">
      <c r="A37" s="211"/>
      <c r="B37" s="211" t="s">
        <v>128</v>
      </c>
      <c r="C37" s="211"/>
      <c r="D37" s="211"/>
      <c r="E37" s="211"/>
      <c r="F37" s="206"/>
      <c r="G37" s="206"/>
    </row>
    <row r="38" spans="1:7" ht="16.5" customHeight="1" x14ac:dyDescent="0.3">
      <c r="A38" s="207" t="s">
        <v>1</v>
      </c>
      <c r="B38" s="208" t="s">
        <v>25</v>
      </c>
      <c r="C38" s="206"/>
      <c r="D38" s="206"/>
      <c r="E38" s="206"/>
      <c r="F38" s="206"/>
      <c r="G38" s="206"/>
    </row>
    <row r="39" spans="1:7" ht="16.5" customHeight="1" x14ac:dyDescent="0.3">
      <c r="A39" s="212" t="s">
        <v>4</v>
      </c>
      <c r="B39" s="209" t="s">
        <v>123</v>
      </c>
      <c r="C39" s="211"/>
      <c r="D39" s="211"/>
      <c r="E39" s="211"/>
      <c r="F39" s="206"/>
      <c r="G39" s="206"/>
    </row>
    <row r="40" spans="1:7" ht="16.5" customHeight="1" x14ac:dyDescent="0.3">
      <c r="A40" s="212" t="s">
        <v>6</v>
      </c>
      <c r="B40" s="213">
        <v>99.4</v>
      </c>
      <c r="C40" s="211"/>
      <c r="D40" s="211"/>
      <c r="E40" s="211"/>
      <c r="F40" s="206"/>
      <c r="G40" s="206"/>
    </row>
    <row r="41" spans="1:7" ht="16.5" customHeight="1" x14ac:dyDescent="0.3">
      <c r="A41" s="209" t="s">
        <v>8</v>
      </c>
      <c r="B41" s="213">
        <v>30.16</v>
      </c>
      <c r="C41" s="211"/>
      <c r="D41" s="211"/>
      <c r="E41" s="211"/>
      <c r="F41" s="206"/>
      <c r="G41" s="206"/>
    </row>
    <row r="42" spans="1:7" ht="16.5" customHeight="1" x14ac:dyDescent="0.3">
      <c r="A42" s="209" t="s">
        <v>10</v>
      </c>
      <c r="B42" s="214">
        <v>0.30159999999999998</v>
      </c>
      <c r="C42" s="211"/>
      <c r="D42" s="211"/>
      <c r="E42" s="211"/>
      <c r="F42" s="206"/>
      <c r="G42" s="206"/>
    </row>
    <row r="43" spans="1:7" ht="15.75" customHeight="1" x14ac:dyDescent="0.25">
      <c r="A43" s="211"/>
      <c r="B43" s="211"/>
      <c r="C43" s="211"/>
      <c r="D43" s="211"/>
      <c r="E43" s="211"/>
      <c r="F43" s="206"/>
      <c r="G43" s="206"/>
    </row>
    <row r="44" spans="1:7" ht="16.5" customHeight="1" x14ac:dyDescent="0.3">
      <c r="A44" s="215" t="s">
        <v>13</v>
      </c>
      <c r="B44" s="216" t="s">
        <v>14</v>
      </c>
      <c r="C44" s="215" t="s">
        <v>15</v>
      </c>
      <c r="D44" s="215" t="s">
        <v>16</v>
      </c>
      <c r="E44" s="216" t="s">
        <v>17</v>
      </c>
      <c r="F44" s="244" t="s">
        <v>117</v>
      </c>
      <c r="G44" s="206"/>
    </row>
    <row r="45" spans="1:7" ht="16.5" customHeight="1" x14ac:dyDescent="0.3">
      <c r="A45" s="218">
        <v>1</v>
      </c>
      <c r="B45" s="219">
        <v>53801354</v>
      </c>
      <c r="C45" s="219">
        <v>7042.5</v>
      </c>
      <c r="D45" s="220">
        <v>1.1000000000000001</v>
      </c>
      <c r="E45" s="245">
        <v>5.6</v>
      </c>
      <c r="F45" s="246">
        <v>10</v>
      </c>
      <c r="G45" s="206"/>
    </row>
    <row r="46" spans="1:7" ht="16.5" customHeight="1" x14ac:dyDescent="0.3">
      <c r="A46" s="218">
        <v>2</v>
      </c>
      <c r="B46" s="219">
        <v>52658796</v>
      </c>
      <c r="C46" s="219">
        <v>7048.4</v>
      </c>
      <c r="D46" s="220">
        <v>1.1000000000000001</v>
      </c>
      <c r="E46" s="247">
        <v>5.6</v>
      </c>
      <c r="F46" s="246">
        <v>10</v>
      </c>
      <c r="G46" s="206"/>
    </row>
    <row r="47" spans="1:7" ht="16.5" customHeight="1" x14ac:dyDescent="0.3">
      <c r="A47" s="218">
        <v>3</v>
      </c>
      <c r="B47" s="219">
        <v>53543632</v>
      </c>
      <c r="C47" s="219">
        <v>7058.7</v>
      </c>
      <c r="D47" s="220">
        <v>1.1000000000000001</v>
      </c>
      <c r="E47" s="247">
        <v>5.6</v>
      </c>
      <c r="F47" s="246">
        <v>10</v>
      </c>
      <c r="G47" s="206"/>
    </row>
    <row r="48" spans="1:7" ht="16.5" customHeight="1" x14ac:dyDescent="0.3">
      <c r="A48" s="218">
        <v>4</v>
      </c>
      <c r="B48" s="219">
        <v>52533369</v>
      </c>
      <c r="C48" s="219">
        <v>7073.9</v>
      </c>
      <c r="D48" s="220">
        <v>1.1000000000000001</v>
      </c>
      <c r="E48" s="247">
        <v>5.6</v>
      </c>
      <c r="F48" s="246">
        <v>10</v>
      </c>
      <c r="G48" s="206"/>
    </row>
    <row r="49" spans="1:7" ht="16.5" customHeight="1" x14ac:dyDescent="0.3">
      <c r="A49" s="218">
        <v>5</v>
      </c>
      <c r="B49" s="219">
        <v>53691144</v>
      </c>
      <c r="C49" s="219">
        <v>7043.4</v>
      </c>
      <c r="D49" s="220" t="s">
        <v>124</v>
      </c>
      <c r="E49" s="247">
        <v>5.6</v>
      </c>
      <c r="F49" s="246">
        <v>10</v>
      </c>
      <c r="G49" s="206"/>
    </row>
    <row r="50" spans="1:7" ht="16.5" customHeight="1" x14ac:dyDescent="0.3">
      <c r="A50" s="218">
        <v>6</v>
      </c>
      <c r="B50" s="224">
        <v>53337570</v>
      </c>
      <c r="C50" s="224">
        <v>7063</v>
      </c>
      <c r="D50" s="225">
        <v>1.1000000000000001</v>
      </c>
      <c r="E50" s="248">
        <v>5.6</v>
      </c>
      <c r="F50" s="246">
        <v>10</v>
      </c>
      <c r="G50" s="206"/>
    </row>
    <row r="51" spans="1:7" ht="16.5" customHeight="1" x14ac:dyDescent="0.3">
      <c r="A51" s="226" t="s">
        <v>18</v>
      </c>
      <c r="B51" s="227">
        <f>AVERAGE(B45:B50)</f>
        <v>53260977.5</v>
      </c>
      <c r="C51" s="228">
        <f>AVERAGE(C45:C50)</f>
        <v>7054.9833333333336</v>
      </c>
      <c r="D51" s="229">
        <f>AVERAGE(D45:D50)</f>
        <v>1.1000000000000001</v>
      </c>
      <c r="E51" s="249">
        <f>AVERAGE(E45:E50)</f>
        <v>5.6000000000000005</v>
      </c>
      <c r="F51" s="250">
        <v>10</v>
      </c>
      <c r="G51" s="206"/>
    </row>
    <row r="52" spans="1:7" ht="16.5" customHeight="1" x14ac:dyDescent="0.3">
      <c r="A52" s="231" t="s">
        <v>19</v>
      </c>
      <c r="B52" s="232">
        <f>(STDEV(B45:B50)/B51)</f>
        <v>1.0127785005567136E-2</v>
      </c>
      <c r="C52" s="233"/>
      <c r="D52" s="233"/>
      <c r="E52" s="251"/>
      <c r="F52" s="252"/>
      <c r="G52" s="206"/>
    </row>
    <row r="53" spans="1:7" s="49" customFormat="1" ht="16.5" customHeight="1" x14ac:dyDescent="0.3">
      <c r="A53" s="236" t="s">
        <v>20</v>
      </c>
      <c r="B53" s="237">
        <f>COUNT(B45:B50)</f>
        <v>6</v>
      </c>
      <c r="C53" s="238"/>
      <c r="D53" s="239"/>
      <c r="E53" s="239"/>
      <c r="F53" s="253"/>
      <c r="G53" s="206"/>
    </row>
    <row r="54" spans="1:7" s="49" customFormat="1" ht="15.75" customHeight="1" x14ac:dyDescent="0.25">
      <c r="A54" s="211"/>
      <c r="B54" s="211"/>
      <c r="C54" s="211"/>
      <c r="D54" s="211"/>
      <c r="E54" s="211"/>
      <c r="F54" s="206"/>
      <c r="G54" s="206"/>
    </row>
    <row r="55" spans="1:7" s="49" customFormat="1" ht="16.5" customHeight="1" x14ac:dyDescent="0.3">
      <c r="A55" s="212" t="s">
        <v>21</v>
      </c>
      <c r="B55" s="242" t="s">
        <v>125</v>
      </c>
      <c r="C55" s="243"/>
      <c r="D55" s="243"/>
      <c r="E55" s="243"/>
      <c r="F55" s="206"/>
      <c r="G55" s="206"/>
    </row>
    <row r="56" spans="1:7" ht="16.5" customHeight="1" x14ac:dyDescent="0.3">
      <c r="A56" s="212"/>
      <c r="B56" s="242" t="s">
        <v>126</v>
      </c>
      <c r="C56" s="243"/>
      <c r="D56" s="243"/>
      <c r="E56" s="243"/>
      <c r="F56" s="206"/>
      <c r="G56" s="206"/>
    </row>
    <row r="57" spans="1:7" ht="16.5" customHeight="1" x14ac:dyDescent="0.3">
      <c r="A57" s="212"/>
      <c r="B57" s="242" t="s">
        <v>127</v>
      </c>
      <c r="C57" s="243"/>
      <c r="D57" s="243"/>
      <c r="E57" s="243"/>
      <c r="F57" s="206"/>
      <c r="G57" s="206"/>
    </row>
    <row r="58" spans="1:7" ht="14.25" customHeight="1" thickBot="1" x14ac:dyDescent="0.35">
      <c r="A58" s="254"/>
      <c r="B58" s="255" t="s">
        <v>119</v>
      </c>
      <c r="C58" s="206"/>
      <c r="D58" s="256"/>
      <c r="E58" s="206"/>
      <c r="F58" s="257"/>
      <c r="G58" s="257"/>
    </row>
    <row r="59" spans="1:7" ht="15" customHeight="1" x14ac:dyDescent="0.3">
      <c r="A59" s="206"/>
      <c r="B59" s="258" t="s">
        <v>26</v>
      </c>
      <c r="C59" s="258"/>
      <c r="D59" s="206"/>
      <c r="E59" s="259" t="s">
        <v>27</v>
      </c>
      <c r="F59" s="260"/>
      <c r="G59" s="259" t="s">
        <v>28</v>
      </c>
    </row>
    <row r="60" spans="1:7" ht="15" customHeight="1" x14ac:dyDescent="0.3">
      <c r="A60" s="261" t="s">
        <v>29</v>
      </c>
      <c r="B60" s="262"/>
      <c r="C60" s="262"/>
      <c r="D60" s="206"/>
      <c r="E60" s="262"/>
      <c r="F60" s="206"/>
      <c r="G60" s="262"/>
    </row>
    <row r="61" spans="1:7" ht="15" customHeight="1" x14ac:dyDescent="0.3">
      <c r="A61" s="261" t="s">
        <v>30</v>
      </c>
      <c r="B61" s="263"/>
      <c r="C61" s="263"/>
      <c r="D61" s="206"/>
      <c r="E61" s="263"/>
      <c r="F61" s="206"/>
      <c r="G61" s="2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zoomScale="77" zoomScaleNormal="77" workbookViewId="0">
      <selection activeCell="A15" sqref="A15:E15"/>
    </sheetView>
  </sheetViews>
  <sheetFormatPr defaultRowHeight="13.5" x14ac:dyDescent="0.25"/>
  <cols>
    <col min="1" max="1" width="27.5703125" style="132" customWidth="1"/>
    <col min="2" max="2" width="20.42578125" style="132" customWidth="1"/>
    <col min="3" max="3" width="31.85546875" style="132" customWidth="1"/>
    <col min="4" max="4" width="25.85546875" style="132" customWidth="1"/>
    <col min="5" max="5" width="25.7109375" style="132" customWidth="1"/>
    <col min="6" max="6" width="23.140625" style="132" customWidth="1"/>
    <col min="7" max="7" width="28.42578125" style="132" customWidth="1"/>
    <col min="8" max="8" width="21.5703125" style="132" customWidth="1"/>
    <col min="9" max="9" width="9.140625" style="132" customWidth="1"/>
    <col min="10" max="16384" width="9.140625" style="186"/>
  </cols>
  <sheetData>
    <row r="14" spans="1:6" ht="15" customHeight="1" x14ac:dyDescent="0.3">
      <c r="A14" s="131"/>
      <c r="C14" s="133"/>
      <c r="F14" s="133"/>
    </row>
    <row r="15" spans="1:6" ht="18.75" customHeight="1" x14ac:dyDescent="0.3">
      <c r="A15" s="193" t="s">
        <v>0</v>
      </c>
      <c r="B15" s="193"/>
      <c r="C15" s="193"/>
      <c r="D15" s="193"/>
      <c r="E15" s="193"/>
    </row>
    <row r="16" spans="1:6" ht="16.5" customHeight="1" x14ac:dyDescent="0.3">
      <c r="A16" s="134" t="s">
        <v>1</v>
      </c>
      <c r="B16" s="135" t="s">
        <v>2</v>
      </c>
    </row>
    <row r="17" spans="1:7" ht="16.5" customHeight="1" x14ac:dyDescent="0.3">
      <c r="A17" s="136" t="s">
        <v>3</v>
      </c>
      <c r="B17" s="136" t="s">
        <v>114</v>
      </c>
      <c r="D17" s="137"/>
      <c r="E17" s="138"/>
    </row>
    <row r="18" spans="1:7" ht="16.5" customHeight="1" x14ac:dyDescent="0.3">
      <c r="A18" s="139" t="s">
        <v>4</v>
      </c>
      <c r="B18" s="140" t="s">
        <v>123</v>
      </c>
      <c r="C18" s="138"/>
      <c r="D18" s="138"/>
      <c r="E18" s="138"/>
    </row>
    <row r="19" spans="1:7" ht="16.5" customHeight="1" x14ac:dyDescent="0.3">
      <c r="A19" s="139" t="s">
        <v>6</v>
      </c>
      <c r="B19" s="141">
        <v>99.4</v>
      </c>
      <c r="C19" s="138"/>
      <c r="D19" s="138"/>
      <c r="E19" s="138"/>
    </row>
    <row r="20" spans="1:7" ht="16.5" customHeight="1" x14ac:dyDescent="0.3">
      <c r="A20" s="136" t="s">
        <v>8</v>
      </c>
      <c r="B20" s="141">
        <v>30.16</v>
      </c>
      <c r="C20" s="138"/>
      <c r="D20" s="138"/>
      <c r="E20" s="138"/>
    </row>
    <row r="21" spans="1:7" ht="16.5" customHeight="1" x14ac:dyDescent="0.3">
      <c r="A21" s="136" t="s">
        <v>10</v>
      </c>
      <c r="B21" s="142">
        <f>B20/50*5/10</f>
        <v>0.30159999999999998</v>
      </c>
      <c r="C21" s="138"/>
      <c r="D21" s="138"/>
      <c r="E21" s="138"/>
    </row>
    <row r="22" spans="1:7" ht="15.75" customHeight="1" x14ac:dyDescent="0.25">
      <c r="A22" s="138"/>
      <c r="B22" s="138" t="s">
        <v>116</v>
      </c>
      <c r="C22" s="138"/>
      <c r="D22" s="138"/>
      <c r="E22" s="138"/>
    </row>
    <row r="23" spans="1:7" ht="16.5" customHeight="1" x14ac:dyDescent="0.3">
      <c r="A23" s="143" t="s">
        <v>13</v>
      </c>
      <c r="B23" s="144" t="s">
        <v>14</v>
      </c>
      <c r="C23" s="143" t="s">
        <v>15</v>
      </c>
      <c r="D23" s="143" t="s">
        <v>16</v>
      </c>
      <c r="E23" s="143" t="s">
        <v>17</v>
      </c>
      <c r="F23" s="145" t="s">
        <v>117</v>
      </c>
    </row>
    <row r="24" spans="1:7" ht="16.5" customHeight="1" x14ac:dyDescent="0.3">
      <c r="A24" s="146">
        <v>1</v>
      </c>
      <c r="B24" s="147">
        <v>53410943</v>
      </c>
      <c r="C24" s="147">
        <v>6345.6</v>
      </c>
      <c r="D24" s="148">
        <v>1.1000000000000001</v>
      </c>
      <c r="E24" s="149">
        <v>3.7</v>
      </c>
      <c r="F24" s="150">
        <v>4.5</v>
      </c>
    </row>
    <row r="25" spans="1:7" ht="16.5" customHeight="1" x14ac:dyDescent="0.3">
      <c r="A25" s="146">
        <v>2</v>
      </c>
      <c r="B25" s="147">
        <v>53092624</v>
      </c>
      <c r="C25" s="147">
        <v>6324.6</v>
      </c>
      <c r="D25" s="148">
        <v>1.1000000000000001</v>
      </c>
      <c r="E25" s="148">
        <v>3.7</v>
      </c>
      <c r="F25" s="150">
        <v>4.5</v>
      </c>
    </row>
    <row r="26" spans="1:7" ht="16.5" customHeight="1" x14ac:dyDescent="0.3">
      <c r="A26" s="146">
        <v>3</v>
      </c>
      <c r="B26" s="147">
        <v>53235502</v>
      </c>
      <c r="C26" s="147">
        <v>6308.9</v>
      </c>
      <c r="D26" s="148">
        <v>1.1000000000000001</v>
      </c>
      <c r="E26" s="148">
        <v>3.7</v>
      </c>
      <c r="F26" s="150">
        <v>4.5</v>
      </c>
    </row>
    <row r="27" spans="1:7" ht="16.5" customHeight="1" x14ac:dyDescent="0.3">
      <c r="A27" s="146">
        <v>4</v>
      </c>
      <c r="B27" s="147">
        <v>53418977</v>
      </c>
      <c r="C27" s="147">
        <v>6347.9</v>
      </c>
      <c r="D27" s="148">
        <v>1.1000000000000001</v>
      </c>
      <c r="E27" s="148">
        <v>3.7</v>
      </c>
      <c r="F27" s="150">
        <v>4.5</v>
      </c>
      <c r="G27" s="151"/>
    </row>
    <row r="28" spans="1:7" ht="16.5" customHeight="1" x14ac:dyDescent="0.3">
      <c r="A28" s="146">
        <v>5</v>
      </c>
      <c r="B28" s="147">
        <v>53161400</v>
      </c>
      <c r="C28" s="147">
        <v>6322.8</v>
      </c>
      <c r="D28" s="148">
        <v>1.1000000000000001</v>
      </c>
      <c r="E28" s="148">
        <v>3.7</v>
      </c>
      <c r="F28" s="150">
        <v>4.5</v>
      </c>
    </row>
    <row r="29" spans="1:7" ht="16.5" customHeight="1" x14ac:dyDescent="0.3">
      <c r="A29" s="146">
        <v>6</v>
      </c>
      <c r="B29" s="152">
        <v>53306923</v>
      </c>
      <c r="C29" s="152">
        <v>6268.5</v>
      </c>
      <c r="D29" s="153">
        <v>1.1000000000000001</v>
      </c>
      <c r="E29" s="153">
        <v>3.7</v>
      </c>
      <c r="F29" s="150">
        <v>4.5</v>
      </c>
    </row>
    <row r="30" spans="1:7" ht="16.5" customHeight="1" x14ac:dyDescent="0.3">
      <c r="A30" s="154" t="s">
        <v>18</v>
      </c>
      <c r="B30" s="155">
        <f>AVERAGE(B24:B29)</f>
        <v>53271061.5</v>
      </c>
      <c r="C30" s="156">
        <f>AVERAGE(C24:C29)</f>
        <v>6319.7166666666672</v>
      </c>
      <c r="D30" s="157">
        <f>AVERAGE(D24:D29)</f>
        <v>1.0999999999999999</v>
      </c>
      <c r="E30" s="157">
        <f>AVERAGE(E24:E29)</f>
        <v>3.6999999999999997</v>
      </c>
      <c r="F30" s="158">
        <f>AVERAGE(F24:F29)</f>
        <v>4.5</v>
      </c>
    </row>
    <row r="31" spans="1:7" ht="16.5" customHeight="1" x14ac:dyDescent="0.3">
      <c r="A31" s="159" t="s">
        <v>19</v>
      </c>
      <c r="B31" s="160">
        <f>(STDEV(B24:B29)/B30)</f>
        <v>2.4884220567265854E-3</v>
      </c>
      <c r="C31" s="161"/>
      <c r="D31" s="161"/>
      <c r="E31" s="162"/>
      <c r="F31" s="163"/>
    </row>
    <row r="32" spans="1:7" s="132" customFormat="1" ht="16.5" customHeight="1" x14ac:dyDescent="0.3">
      <c r="A32" s="164" t="s">
        <v>20</v>
      </c>
      <c r="B32" s="165">
        <f>COUNT(B24:B29)</f>
        <v>6</v>
      </c>
      <c r="C32" s="166"/>
      <c r="D32" s="167"/>
      <c r="E32" s="168"/>
      <c r="F32" s="169"/>
    </row>
    <row r="33" spans="1:6" s="132" customFormat="1" ht="15.75" customHeight="1" x14ac:dyDescent="0.25">
      <c r="A33" s="138"/>
      <c r="B33" s="138"/>
      <c r="C33" s="138"/>
      <c r="D33" s="138"/>
      <c r="E33" s="138"/>
    </row>
    <row r="34" spans="1:6" s="132" customFormat="1" ht="16.5" customHeight="1" x14ac:dyDescent="0.3">
      <c r="A34" s="139" t="s">
        <v>21</v>
      </c>
      <c r="B34" s="170" t="s">
        <v>22</v>
      </c>
      <c r="C34" s="171"/>
      <c r="D34" s="171"/>
      <c r="E34" s="171"/>
    </row>
    <row r="35" spans="1:6" ht="16.5" customHeight="1" x14ac:dyDescent="0.3">
      <c r="A35" s="139"/>
      <c r="B35" s="170" t="s">
        <v>23</v>
      </c>
      <c r="C35" s="171"/>
      <c r="D35" s="171"/>
      <c r="E35" s="171"/>
    </row>
    <row r="36" spans="1:6" ht="16.5" customHeight="1" x14ac:dyDescent="0.3">
      <c r="A36" s="139"/>
      <c r="B36" s="170" t="s">
        <v>24</v>
      </c>
      <c r="C36" s="171"/>
      <c r="D36" s="171"/>
      <c r="E36" s="171"/>
    </row>
    <row r="37" spans="1:6" ht="15.75" customHeight="1" x14ac:dyDescent="0.3">
      <c r="A37" s="138"/>
      <c r="B37" s="172" t="s">
        <v>118</v>
      </c>
      <c r="C37" s="138"/>
      <c r="D37" s="138"/>
      <c r="E37" s="138"/>
    </row>
    <row r="38" spans="1:6" ht="16.5" customHeight="1" x14ac:dyDescent="0.3">
      <c r="A38" s="134" t="s">
        <v>1</v>
      </c>
      <c r="B38" s="135" t="s">
        <v>25</v>
      </c>
    </row>
    <row r="39" spans="1:6" ht="16.5" customHeight="1" x14ac:dyDescent="0.3">
      <c r="A39" s="139" t="s">
        <v>4</v>
      </c>
      <c r="B39" s="136" t="s">
        <v>123</v>
      </c>
      <c r="C39" s="138"/>
      <c r="D39" s="138"/>
      <c r="E39" s="138"/>
    </row>
    <row r="40" spans="1:6" ht="16.5" customHeight="1" x14ac:dyDescent="0.3">
      <c r="A40" s="139" t="s">
        <v>6</v>
      </c>
      <c r="B40" s="141">
        <v>99.4</v>
      </c>
      <c r="C40" s="138"/>
      <c r="D40" s="138"/>
      <c r="E40" s="138"/>
    </row>
    <row r="41" spans="1:6" ht="16.5" customHeight="1" x14ac:dyDescent="0.3">
      <c r="A41" s="136" t="s">
        <v>8</v>
      </c>
      <c r="B41" s="141">
        <v>30.16</v>
      </c>
      <c r="C41" s="138"/>
      <c r="D41" s="138"/>
      <c r="E41" s="138"/>
    </row>
    <row r="42" spans="1:6" ht="16.5" customHeight="1" x14ac:dyDescent="0.3">
      <c r="A42" s="136" t="s">
        <v>10</v>
      </c>
      <c r="B42" s="142">
        <v>0.30159999999999998</v>
      </c>
      <c r="C42" s="138"/>
      <c r="D42" s="138"/>
      <c r="E42" s="138"/>
    </row>
    <row r="43" spans="1:6" ht="15.75" customHeight="1" x14ac:dyDescent="0.25">
      <c r="A43" s="138"/>
      <c r="B43" s="138"/>
      <c r="C43" s="138"/>
      <c r="D43" s="138"/>
      <c r="E43" s="138"/>
    </row>
    <row r="44" spans="1:6" ht="16.5" customHeight="1" x14ac:dyDescent="0.3">
      <c r="A44" s="143" t="s">
        <v>13</v>
      </c>
      <c r="B44" s="144" t="s">
        <v>14</v>
      </c>
      <c r="C44" s="143" t="s">
        <v>15</v>
      </c>
      <c r="D44" s="143" t="s">
        <v>16</v>
      </c>
      <c r="E44" s="144" t="s">
        <v>17</v>
      </c>
      <c r="F44" s="173" t="s">
        <v>117</v>
      </c>
    </row>
    <row r="45" spans="1:6" ht="16.5" customHeight="1" x14ac:dyDescent="0.3">
      <c r="A45" s="146">
        <v>1</v>
      </c>
      <c r="B45" s="147">
        <v>31800104</v>
      </c>
      <c r="C45" s="147">
        <v>7042.5</v>
      </c>
      <c r="D45" s="148">
        <v>1.1000000000000001</v>
      </c>
      <c r="E45" s="174">
        <v>5.6</v>
      </c>
      <c r="F45" s="175">
        <v>10</v>
      </c>
    </row>
    <row r="46" spans="1:6" ht="16.5" customHeight="1" x14ac:dyDescent="0.3">
      <c r="A46" s="146">
        <v>2</v>
      </c>
      <c r="B46" s="147">
        <v>31131673</v>
      </c>
      <c r="C46" s="147">
        <v>7048.4</v>
      </c>
      <c r="D46" s="148">
        <v>1.1000000000000001</v>
      </c>
      <c r="E46" s="176">
        <v>5.6</v>
      </c>
      <c r="F46" s="175">
        <v>10</v>
      </c>
    </row>
    <row r="47" spans="1:6" ht="16.5" customHeight="1" x14ac:dyDescent="0.3">
      <c r="A47" s="146">
        <v>3</v>
      </c>
      <c r="B47" s="147">
        <v>31646616</v>
      </c>
      <c r="C47" s="147">
        <v>7058.7</v>
      </c>
      <c r="D47" s="148">
        <v>1.1000000000000001</v>
      </c>
      <c r="E47" s="176">
        <v>5.6</v>
      </c>
      <c r="F47" s="175">
        <v>10</v>
      </c>
    </row>
    <row r="48" spans="1:6" ht="16.5" customHeight="1" x14ac:dyDescent="0.3">
      <c r="A48" s="146">
        <v>4</v>
      </c>
      <c r="B48" s="147">
        <v>31057346</v>
      </c>
      <c r="C48" s="147">
        <v>7073.9</v>
      </c>
      <c r="D48" s="148">
        <v>1.1000000000000001</v>
      </c>
      <c r="E48" s="176">
        <v>5.6</v>
      </c>
      <c r="F48" s="175">
        <v>10</v>
      </c>
    </row>
    <row r="49" spans="1:7" ht="16.5" customHeight="1" x14ac:dyDescent="0.3">
      <c r="A49" s="146">
        <v>5</v>
      </c>
      <c r="B49" s="147">
        <v>31736650</v>
      </c>
      <c r="C49" s="147">
        <v>7043.4</v>
      </c>
      <c r="D49" s="148" t="s">
        <v>124</v>
      </c>
      <c r="E49" s="176">
        <v>5.6</v>
      </c>
      <c r="F49" s="175">
        <v>10</v>
      </c>
    </row>
    <row r="50" spans="1:7" ht="16.5" customHeight="1" x14ac:dyDescent="0.3">
      <c r="A50" s="146">
        <v>6</v>
      </c>
      <c r="B50" s="152">
        <v>31540133</v>
      </c>
      <c r="C50" s="152">
        <v>7063</v>
      </c>
      <c r="D50" s="153">
        <v>1.1000000000000001</v>
      </c>
      <c r="E50" s="177">
        <v>5.6</v>
      </c>
      <c r="F50" s="175">
        <v>10</v>
      </c>
    </row>
    <row r="51" spans="1:7" ht="16.5" customHeight="1" x14ac:dyDescent="0.3">
      <c r="A51" s="154" t="s">
        <v>18</v>
      </c>
      <c r="B51" s="155">
        <f>AVERAGE(B45:B50)</f>
        <v>31485420.333333332</v>
      </c>
      <c r="C51" s="156">
        <f>AVERAGE(C45:C50)</f>
        <v>7054.9833333333336</v>
      </c>
      <c r="D51" s="157">
        <f>AVERAGE(D45:D50)</f>
        <v>1.1000000000000001</v>
      </c>
      <c r="E51" s="178">
        <f>AVERAGE(E45:E50)</f>
        <v>5.6000000000000005</v>
      </c>
      <c r="F51" s="179">
        <v>10</v>
      </c>
    </row>
    <row r="52" spans="1:7" ht="16.5" customHeight="1" x14ac:dyDescent="0.3">
      <c r="A52" s="159" t="s">
        <v>19</v>
      </c>
      <c r="B52" s="160">
        <f>(STDEV(B45:B50)/B51)</f>
        <v>1.0038647355995247E-2</v>
      </c>
      <c r="C52" s="161"/>
      <c r="D52" s="161"/>
      <c r="E52" s="180"/>
      <c r="F52" s="181"/>
    </row>
    <row r="53" spans="1:7" s="132" customFormat="1" ht="16.5" customHeight="1" x14ac:dyDescent="0.3">
      <c r="A53" s="164" t="s">
        <v>20</v>
      </c>
      <c r="B53" s="165">
        <f>COUNT(B45:B50)</f>
        <v>6</v>
      </c>
      <c r="C53" s="166"/>
      <c r="D53" s="167"/>
      <c r="E53" s="167"/>
      <c r="F53" s="182"/>
    </row>
    <row r="54" spans="1:7" s="132" customFormat="1" ht="15.75" customHeight="1" x14ac:dyDescent="0.25">
      <c r="A54" s="138"/>
      <c r="B54" s="138"/>
      <c r="C54" s="138"/>
      <c r="D54" s="138"/>
      <c r="E54" s="138"/>
    </row>
    <row r="55" spans="1:7" s="132" customFormat="1" ht="16.5" customHeight="1" x14ac:dyDescent="0.3">
      <c r="A55" s="139" t="s">
        <v>21</v>
      </c>
      <c r="B55" s="170" t="s">
        <v>22</v>
      </c>
      <c r="C55" s="171"/>
      <c r="D55" s="171"/>
      <c r="E55" s="171"/>
    </row>
    <row r="56" spans="1:7" ht="16.5" customHeight="1" x14ac:dyDescent="0.3">
      <c r="A56" s="139"/>
      <c r="B56" s="170" t="s">
        <v>23</v>
      </c>
      <c r="C56" s="171"/>
      <c r="D56" s="171"/>
      <c r="E56" s="171"/>
    </row>
    <row r="57" spans="1:7" ht="16.5" customHeight="1" x14ac:dyDescent="0.3">
      <c r="A57" s="139"/>
      <c r="B57" s="170" t="s">
        <v>24</v>
      </c>
      <c r="C57" s="171"/>
      <c r="D57" s="171"/>
      <c r="E57" s="171"/>
    </row>
    <row r="58" spans="1:7" ht="14.25" customHeight="1" thickBot="1" x14ac:dyDescent="0.35">
      <c r="A58" s="183"/>
      <c r="B58" s="184" t="s">
        <v>119</v>
      </c>
      <c r="D58" s="185"/>
      <c r="F58" s="186"/>
      <c r="G58" s="186"/>
    </row>
    <row r="59" spans="1:7" ht="15" customHeight="1" x14ac:dyDescent="0.3">
      <c r="B59" s="194" t="s">
        <v>26</v>
      </c>
      <c r="C59" s="194"/>
      <c r="E59" s="192" t="s">
        <v>27</v>
      </c>
      <c r="F59" s="187"/>
      <c r="G59" s="192" t="s">
        <v>28</v>
      </c>
    </row>
    <row r="60" spans="1:7" ht="15" customHeight="1" x14ac:dyDescent="0.3">
      <c r="A60" s="188" t="s">
        <v>29</v>
      </c>
      <c r="B60" s="189"/>
      <c r="C60" s="189"/>
      <c r="E60" s="189"/>
      <c r="G60" s="189"/>
    </row>
    <row r="61" spans="1:7" ht="15" customHeight="1" x14ac:dyDescent="0.3">
      <c r="A61" s="188" t="s">
        <v>30</v>
      </c>
      <c r="B61" s="190"/>
      <c r="C61" s="190"/>
      <c r="E61" s="190"/>
      <c r="G61" s="19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A103" zoomScale="60" zoomScaleNormal="40" zoomScalePageLayoutView="46" workbookViewId="0">
      <selection activeCell="F25" sqref="F25"/>
    </sheetView>
  </sheetViews>
  <sheetFormatPr defaultColWidth="9.140625" defaultRowHeight="13.5" x14ac:dyDescent="0.25"/>
  <cols>
    <col min="1" max="1" width="55.42578125" style="120" customWidth="1"/>
    <col min="2" max="2" width="33.7109375" style="120" customWidth="1"/>
    <col min="3" max="3" width="42.28515625" style="120" customWidth="1"/>
    <col min="4" max="4" width="30.5703125" style="120" customWidth="1"/>
    <col min="5" max="5" width="39.85546875" style="120" customWidth="1"/>
    <col min="6" max="6" width="30.7109375" style="120" customWidth="1"/>
    <col min="7" max="7" width="39.85546875" style="120" customWidth="1"/>
    <col min="8" max="8" width="30" style="120" customWidth="1"/>
    <col min="9" max="9" width="30.28515625" style="120" hidden="1" customWidth="1"/>
    <col min="10" max="10" width="30.42578125" style="120" customWidth="1"/>
    <col min="11" max="11" width="21.28515625" style="120" customWidth="1"/>
    <col min="12" max="12" width="9.140625" style="120"/>
    <col min="13" max="16384" width="9.140625" style="122"/>
  </cols>
  <sheetData>
    <row r="1" spans="1:9" ht="18.75" customHeight="1" x14ac:dyDescent="0.25">
      <c r="A1" s="468" t="s">
        <v>45</v>
      </c>
      <c r="B1" s="468"/>
      <c r="C1" s="468"/>
      <c r="D1" s="468"/>
      <c r="E1" s="468"/>
      <c r="F1" s="468"/>
      <c r="G1" s="468"/>
      <c r="H1" s="468"/>
      <c r="I1" s="468"/>
    </row>
    <row r="2" spans="1:9" ht="18.75" customHeight="1" x14ac:dyDescent="0.25">
      <c r="A2" s="468"/>
      <c r="B2" s="468"/>
      <c r="C2" s="468"/>
      <c r="D2" s="468"/>
      <c r="E2" s="468"/>
      <c r="F2" s="468"/>
      <c r="G2" s="468"/>
      <c r="H2" s="468"/>
      <c r="I2" s="468"/>
    </row>
    <row r="3" spans="1:9" ht="18.75" customHeight="1" x14ac:dyDescent="0.25">
      <c r="A3" s="468"/>
      <c r="B3" s="468"/>
      <c r="C3" s="468"/>
      <c r="D3" s="468"/>
      <c r="E3" s="468"/>
      <c r="F3" s="468"/>
      <c r="G3" s="468"/>
      <c r="H3" s="468"/>
      <c r="I3" s="468"/>
    </row>
    <row r="4" spans="1:9" ht="18.75" customHeight="1" x14ac:dyDescent="0.25">
      <c r="A4" s="468"/>
      <c r="B4" s="468"/>
      <c r="C4" s="468"/>
      <c r="D4" s="468"/>
      <c r="E4" s="468"/>
      <c r="F4" s="468"/>
      <c r="G4" s="468"/>
      <c r="H4" s="468"/>
      <c r="I4" s="468"/>
    </row>
    <row r="5" spans="1:9" ht="18.75" customHeight="1" x14ac:dyDescent="0.25">
      <c r="A5" s="468"/>
      <c r="B5" s="468"/>
      <c r="C5" s="468"/>
      <c r="D5" s="468"/>
      <c r="E5" s="468"/>
      <c r="F5" s="468"/>
      <c r="G5" s="468"/>
      <c r="H5" s="468"/>
      <c r="I5" s="468"/>
    </row>
    <row r="6" spans="1:9" ht="18.75" customHeight="1" x14ac:dyDescent="0.25">
      <c r="A6" s="468"/>
      <c r="B6" s="468"/>
      <c r="C6" s="468"/>
      <c r="D6" s="468"/>
      <c r="E6" s="468"/>
      <c r="F6" s="468"/>
      <c r="G6" s="468"/>
      <c r="H6" s="468"/>
      <c r="I6" s="468"/>
    </row>
    <row r="7" spans="1:9" ht="18.75" customHeight="1" x14ac:dyDescent="0.25">
      <c r="A7" s="468"/>
      <c r="B7" s="468"/>
      <c r="C7" s="468"/>
      <c r="D7" s="468"/>
      <c r="E7" s="468"/>
      <c r="F7" s="468"/>
      <c r="G7" s="468"/>
      <c r="H7" s="468"/>
      <c r="I7" s="468"/>
    </row>
    <row r="8" spans="1:9" x14ac:dyDescent="0.25">
      <c r="A8" s="469" t="s">
        <v>46</v>
      </c>
      <c r="B8" s="469"/>
      <c r="C8" s="469"/>
      <c r="D8" s="469"/>
      <c r="E8" s="469"/>
      <c r="F8" s="469"/>
      <c r="G8" s="469"/>
      <c r="H8" s="469"/>
      <c r="I8" s="469"/>
    </row>
    <row r="9" spans="1:9" x14ac:dyDescent="0.25">
      <c r="A9" s="469"/>
      <c r="B9" s="469"/>
      <c r="C9" s="469"/>
      <c r="D9" s="469"/>
      <c r="E9" s="469"/>
      <c r="F9" s="469"/>
      <c r="G9" s="469"/>
      <c r="H9" s="469"/>
      <c r="I9" s="469"/>
    </row>
    <row r="10" spans="1:9" x14ac:dyDescent="0.25">
      <c r="A10" s="469"/>
      <c r="B10" s="469"/>
      <c r="C10" s="469"/>
      <c r="D10" s="469"/>
      <c r="E10" s="469"/>
      <c r="F10" s="469"/>
      <c r="G10" s="469"/>
      <c r="H10" s="469"/>
      <c r="I10" s="469"/>
    </row>
    <row r="11" spans="1:9" x14ac:dyDescent="0.25">
      <c r="A11" s="469"/>
      <c r="B11" s="469"/>
      <c r="C11" s="469"/>
      <c r="D11" s="469"/>
      <c r="E11" s="469"/>
      <c r="F11" s="469"/>
      <c r="G11" s="469"/>
      <c r="H11" s="469"/>
      <c r="I11" s="469"/>
    </row>
    <row r="12" spans="1:9" x14ac:dyDescent="0.25">
      <c r="A12" s="469"/>
      <c r="B12" s="469"/>
      <c r="C12" s="469"/>
      <c r="D12" s="469"/>
      <c r="E12" s="469"/>
      <c r="F12" s="469"/>
      <c r="G12" s="469"/>
      <c r="H12" s="469"/>
      <c r="I12" s="469"/>
    </row>
    <row r="13" spans="1:9" x14ac:dyDescent="0.25">
      <c r="A13" s="469"/>
      <c r="B13" s="469"/>
      <c r="C13" s="469"/>
      <c r="D13" s="469"/>
      <c r="E13" s="469"/>
      <c r="F13" s="469"/>
      <c r="G13" s="469"/>
      <c r="H13" s="469"/>
      <c r="I13" s="469"/>
    </row>
    <row r="14" spans="1:9" x14ac:dyDescent="0.25">
      <c r="A14" s="469"/>
      <c r="B14" s="469"/>
      <c r="C14" s="469"/>
      <c r="D14" s="469"/>
      <c r="E14" s="469"/>
      <c r="F14" s="469"/>
      <c r="G14" s="469"/>
      <c r="H14" s="469"/>
      <c r="I14" s="469"/>
    </row>
    <row r="15" spans="1:9" ht="19.5" customHeight="1" thickBot="1" x14ac:dyDescent="0.35">
      <c r="A15" s="470"/>
      <c r="B15" s="471"/>
      <c r="C15" s="471"/>
      <c r="D15" s="471"/>
      <c r="E15" s="471"/>
      <c r="F15" s="471"/>
      <c r="G15" s="471"/>
      <c r="H15" s="471"/>
      <c r="I15" s="471"/>
    </row>
    <row r="16" spans="1:9" ht="19.5" customHeight="1" thickBot="1" x14ac:dyDescent="0.35">
      <c r="A16" s="472" t="s">
        <v>31</v>
      </c>
      <c r="B16" s="473"/>
      <c r="C16" s="473"/>
      <c r="D16" s="473"/>
      <c r="E16" s="473"/>
      <c r="F16" s="473"/>
      <c r="G16" s="473"/>
      <c r="H16" s="474"/>
      <c r="I16" s="471"/>
    </row>
    <row r="17" spans="1:14" ht="20.25" customHeight="1" x14ac:dyDescent="0.25">
      <c r="A17" s="475" t="s">
        <v>47</v>
      </c>
      <c r="B17" s="475"/>
      <c r="C17" s="475"/>
      <c r="D17" s="475"/>
      <c r="E17" s="475"/>
      <c r="F17" s="475"/>
      <c r="G17" s="475"/>
      <c r="H17" s="475"/>
      <c r="I17" s="471"/>
    </row>
    <row r="18" spans="1:14" ht="26.25" customHeight="1" x14ac:dyDescent="0.4">
      <c r="A18" s="476" t="s">
        <v>33</v>
      </c>
      <c r="B18" s="477" t="s">
        <v>114</v>
      </c>
      <c r="C18" s="477"/>
      <c r="D18" s="478"/>
      <c r="E18" s="479"/>
      <c r="F18" s="480"/>
      <c r="G18" s="480"/>
      <c r="H18" s="480"/>
      <c r="I18" s="471"/>
    </row>
    <row r="19" spans="1:14" ht="26.25" customHeight="1" x14ac:dyDescent="0.4">
      <c r="A19" s="476" t="s">
        <v>34</v>
      </c>
      <c r="B19" s="481" t="s">
        <v>7</v>
      </c>
      <c r="C19" s="480">
        <v>1</v>
      </c>
      <c r="D19" s="480"/>
      <c r="E19" s="480"/>
      <c r="F19" s="480"/>
      <c r="G19" s="480"/>
      <c r="H19" s="480"/>
      <c r="I19" s="471"/>
    </row>
    <row r="20" spans="1:14" ht="26.25" customHeight="1" x14ac:dyDescent="0.4">
      <c r="A20" s="476" t="s">
        <v>35</v>
      </c>
      <c r="B20" s="482" t="s">
        <v>121</v>
      </c>
      <c r="C20" s="482"/>
      <c r="D20" s="480"/>
      <c r="E20" s="480"/>
      <c r="F20" s="480"/>
      <c r="G20" s="480"/>
      <c r="H20" s="480"/>
      <c r="I20" s="471"/>
    </row>
    <row r="21" spans="1:14" ht="26.25" customHeight="1" x14ac:dyDescent="0.4">
      <c r="A21" s="476" t="s">
        <v>36</v>
      </c>
      <c r="B21" s="482" t="s">
        <v>120</v>
      </c>
      <c r="C21" s="482"/>
      <c r="D21" s="482"/>
      <c r="E21" s="482"/>
      <c r="F21" s="482"/>
      <c r="G21" s="482"/>
      <c r="H21" s="482"/>
      <c r="I21" s="483"/>
    </row>
    <row r="22" spans="1:14" ht="26.25" customHeight="1" x14ac:dyDescent="0.4">
      <c r="A22" s="476" t="s">
        <v>37</v>
      </c>
      <c r="B22" s="484" t="s">
        <v>116</v>
      </c>
      <c r="C22" s="480"/>
      <c r="D22" s="480"/>
      <c r="E22" s="480"/>
      <c r="F22" s="480"/>
      <c r="G22" s="480"/>
      <c r="H22" s="480"/>
      <c r="I22" s="471"/>
    </row>
    <row r="23" spans="1:14" ht="26.25" customHeight="1" x14ac:dyDescent="0.4">
      <c r="A23" s="476" t="s">
        <v>38</v>
      </c>
      <c r="B23" s="484">
        <v>42761</v>
      </c>
      <c r="C23" s="480"/>
      <c r="D23" s="480"/>
      <c r="E23" s="480"/>
      <c r="F23" s="480"/>
      <c r="G23" s="480"/>
      <c r="H23" s="480"/>
      <c r="I23" s="471"/>
    </row>
    <row r="24" spans="1:14" ht="18.75" x14ac:dyDescent="0.3">
      <c r="A24" s="476"/>
      <c r="B24" s="485"/>
      <c r="C24" s="471"/>
      <c r="D24" s="471"/>
      <c r="E24" s="471"/>
      <c r="F24" s="471"/>
      <c r="G24" s="471"/>
      <c r="H24" s="471"/>
      <c r="I24" s="471"/>
    </row>
    <row r="25" spans="1:14" ht="18.75" x14ac:dyDescent="0.3">
      <c r="A25" s="486" t="s">
        <v>1</v>
      </c>
      <c r="B25" s="485"/>
      <c r="C25" s="471"/>
      <c r="D25" s="471"/>
      <c r="E25" s="471"/>
      <c r="F25" s="471"/>
      <c r="G25" s="471"/>
      <c r="H25" s="471"/>
      <c r="I25" s="471"/>
    </row>
    <row r="26" spans="1:14" ht="26.25" customHeight="1" x14ac:dyDescent="0.4">
      <c r="A26" s="487" t="s">
        <v>4</v>
      </c>
      <c r="B26" s="477" t="s">
        <v>121</v>
      </c>
      <c r="C26" s="477"/>
      <c r="D26" s="471"/>
      <c r="E26" s="471"/>
      <c r="F26" s="471"/>
      <c r="G26" s="471"/>
      <c r="H26" s="471"/>
      <c r="I26" s="471"/>
    </row>
    <row r="27" spans="1:14" ht="26.25" customHeight="1" x14ac:dyDescent="0.4">
      <c r="A27" s="488" t="s">
        <v>48</v>
      </c>
      <c r="B27" s="489" t="s">
        <v>122</v>
      </c>
      <c r="C27" s="489"/>
      <c r="D27" s="471"/>
      <c r="E27" s="471"/>
      <c r="F27" s="471"/>
      <c r="G27" s="471"/>
      <c r="H27" s="471"/>
      <c r="I27" s="471"/>
    </row>
    <row r="28" spans="1:14" ht="27" customHeight="1" thickBot="1" x14ac:dyDescent="0.45">
      <c r="A28" s="488" t="s">
        <v>6</v>
      </c>
      <c r="B28" s="490">
        <v>99.4</v>
      </c>
      <c r="C28" s="471"/>
      <c r="D28" s="471"/>
      <c r="E28" s="471"/>
      <c r="F28" s="471"/>
      <c r="G28" s="471"/>
      <c r="H28" s="471"/>
      <c r="I28" s="471"/>
    </row>
    <row r="29" spans="1:14" s="123" customFormat="1" ht="27" customHeight="1" thickBot="1" x14ac:dyDescent="0.45">
      <c r="A29" s="488" t="s">
        <v>49</v>
      </c>
      <c r="B29" s="491">
        <v>0</v>
      </c>
      <c r="C29" s="492" t="s">
        <v>50</v>
      </c>
      <c r="D29" s="493"/>
      <c r="E29" s="493"/>
      <c r="F29" s="493"/>
      <c r="G29" s="494"/>
      <c r="H29" s="495"/>
      <c r="I29" s="496"/>
      <c r="J29" s="124"/>
      <c r="K29" s="124"/>
      <c r="L29" s="124"/>
    </row>
    <row r="30" spans="1:14" s="123" customFormat="1" ht="19.5" customHeight="1" thickBot="1" x14ac:dyDescent="0.35">
      <c r="A30" s="488" t="s">
        <v>51</v>
      </c>
      <c r="B30" s="497">
        <f>B28-B29</f>
        <v>99.4</v>
      </c>
      <c r="C30" s="498"/>
      <c r="D30" s="498"/>
      <c r="E30" s="498"/>
      <c r="F30" s="498"/>
      <c r="G30" s="499"/>
      <c r="H30" s="495"/>
      <c r="I30" s="496"/>
      <c r="J30" s="124"/>
      <c r="K30" s="124"/>
      <c r="L30" s="124"/>
    </row>
    <row r="31" spans="1:14" s="123" customFormat="1" ht="27" customHeight="1" thickBot="1" x14ac:dyDescent="0.45">
      <c r="A31" s="488" t="s">
        <v>52</v>
      </c>
      <c r="B31" s="500">
        <v>1</v>
      </c>
      <c r="C31" s="501" t="s">
        <v>53</v>
      </c>
      <c r="D31" s="502"/>
      <c r="E31" s="502"/>
      <c r="F31" s="502"/>
      <c r="G31" s="502"/>
      <c r="H31" s="503"/>
      <c r="I31" s="496"/>
      <c r="J31" s="124"/>
      <c r="K31" s="124"/>
      <c r="L31" s="124"/>
    </row>
    <row r="32" spans="1:14" s="123" customFormat="1" ht="27" customHeight="1" thickBot="1" x14ac:dyDescent="0.45">
      <c r="A32" s="488" t="s">
        <v>54</v>
      </c>
      <c r="B32" s="500">
        <v>1</v>
      </c>
      <c r="C32" s="501" t="s">
        <v>55</v>
      </c>
      <c r="D32" s="502"/>
      <c r="E32" s="502"/>
      <c r="F32" s="502"/>
      <c r="G32" s="502"/>
      <c r="H32" s="503"/>
      <c r="I32" s="496"/>
      <c r="J32" s="124"/>
      <c r="K32" s="124"/>
      <c r="L32" s="125"/>
      <c r="M32" s="125"/>
      <c r="N32" s="126"/>
    </row>
    <row r="33" spans="1:14" s="123" customFormat="1" ht="17.25" customHeight="1" x14ac:dyDescent="0.3">
      <c r="A33" s="488"/>
      <c r="B33" s="504"/>
      <c r="C33" s="505"/>
      <c r="D33" s="505"/>
      <c r="E33" s="505"/>
      <c r="F33" s="505"/>
      <c r="G33" s="505"/>
      <c r="H33" s="505"/>
      <c r="I33" s="496"/>
      <c r="J33" s="124"/>
      <c r="K33" s="124"/>
      <c r="L33" s="125"/>
      <c r="M33" s="125"/>
      <c r="N33" s="126"/>
    </row>
    <row r="34" spans="1:14" s="123" customFormat="1" ht="18.75" x14ac:dyDescent="0.3">
      <c r="A34" s="488" t="s">
        <v>56</v>
      </c>
      <c r="B34" s="506">
        <f>B31/B32</f>
        <v>1</v>
      </c>
      <c r="C34" s="470" t="s">
        <v>57</v>
      </c>
      <c r="D34" s="470"/>
      <c r="E34" s="470"/>
      <c r="F34" s="470"/>
      <c r="G34" s="470"/>
      <c r="H34" s="495"/>
      <c r="I34" s="496"/>
      <c r="J34" s="124"/>
      <c r="K34" s="124"/>
      <c r="L34" s="125"/>
      <c r="M34" s="125"/>
      <c r="N34" s="126"/>
    </row>
    <row r="35" spans="1:14" s="123" customFormat="1" ht="19.5" customHeight="1" thickBot="1" x14ac:dyDescent="0.35">
      <c r="A35" s="488"/>
      <c r="B35" s="497"/>
      <c r="C35" s="495"/>
      <c r="D35" s="495"/>
      <c r="E35" s="495"/>
      <c r="F35" s="495"/>
      <c r="G35" s="470"/>
      <c r="H35" s="495"/>
      <c r="I35" s="496"/>
      <c r="J35" s="124"/>
      <c r="K35" s="124"/>
      <c r="L35" s="125"/>
      <c r="M35" s="125"/>
      <c r="N35" s="126"/>
    </row>
    <row r="36" spans="1:14" s="123" customFormat="1" ht="27" customHeight="1" thickBot="1" x14ac:dyDescent="0.45">
      <c r="A36" s="507" t="s">
        <v>58</v>
      </c>
      <c r="B36" s="508">
        <v>50</v>
      </c>
      <c r="C36" s="470"/>
      <c r="D36" s="509" t="s">
        <v>59</v>
      </c>
      <c r="E36" s="510"/>
      <c r="F36" s="509" t="s">
        <v>60</v>
      </c>
      <c r="G36" s="511"/>
      <c r="H36" s="495"/>
      <c r="I36" s="495"/>
      <c r="J36" s="124"/>
      <c r="K36" s="124"/>
      <c r="L36" s="125"/>
      <c r="M36" s="125"/>
      <c r="N36" s="126"/>
    </row>
    <row r="37" spans="1:14" s="123" customFormat="1" ht="27" customHeight="1" thickBot="1" x14ac:dyDescent="0.45">
      <c r="A37" s="512" t="s">
        <v>130</v>
      </c>
      <c r="B37" s="513">
        <v>5</v>
      </c>
      <c r="C37" s="514" t="s">
        <v>61</v>
      </c>
      <c r="D37" s="515" t="s">
        <v>62</v>
      </c>
      <c r="E37" s="516" t="s">
        <v>63</v>
      </c>
      <c r="F37" s="515" t="s">
        <v>62</v>
      </c>
      <c r="G37" s="517" t="s">
        <v>63</v>
      </c>
      <c r="H37" s="495"/>
      <c r="I37" s="518" t="s">
        <v>64</v>
      </c>
      <c r="J37" s="124"/>
      <c r="K37" s="124"/>
      <c r="L37" s="125"/>
      <c r="M37" s="125"/>
      <c r="N37" s="126"/>
    </row>
    <row r="38" spans="1:14" s="123" customFormat="1" ht="26.25" customHeight="1" x14ac:dyDescent="0.4">
      <c r="A38" s="512" t="s">
        <v>131</v>
      </c>
      <c r="B38" s="513">
        <v>10</v>
      </c>
      <c r="C38" s="519">
        <v>1</v>
      </c>
      <c r="D38" s="520">
        <v>52861267</v>
      </c>
      <c r="E38" s="521">
        <f>IF(ISBLANK(D38),"-",$D$48/$D$45*D38)</f>
        <v>52898225.226691715</v>
      </c>
      <c r="F38" s="520">
        <v>50170553</v>
      </c>
      <c r="G38" s="522">
        <f>IF(ISBLANK(F38),"-",$D$48/$F$45*F38)</f>
        <v>52267925.467891917</v>
      </c>
      <c r="H38" s="495"/>
      <c r="I38" s="523"/>
      <c r="J38" s="124"/>
      <c r="K38" s="124"/>
      <c r="L38" s="125"/>
      <c r="M38" s="125"/>
      <c r="N38" s="126"/>
    </row>
    <row r="39" spans="1:14" s="123" customFormat="1" ht="26.25" customHeight="1" x14ac:dyDescent="0.4">
      <c r="A39" s="512" t="s">
        <v>132</v>
      </c>
      <c r="B39" s="513">
        <v>1</v>
      </c>
      <c r="C39" s="524">
        <v>2</v>
      </c>
      <c r="D39" s="525">
        <v>52958030</v>
      </c>
      <c r="E39" s="526">
        <f>IF(ISBLANK(D39),"-",$D$48/$D$45*D39)</f>
        <v>52995055.879040822</v>
      </c>
      <c r="F39" s="525">
        <v>50251980</v>
      </c>
      <c r="G39" s="527">
        <f>IF(ISBLANK(F39),"-",$D$48/$F$45*F39)</f>
        <v>52352756.511453949</v>
      </c>
      <c r="H39" s="495"/>
      <c r="I39" s="528">
        <f>ABS((F43/D43*D42)-F42)/D42</f>
        <v>1.0304727986002984E-2</v>
      </c>
      <c r="J39" s="124"/>
      <c r="K39" s="124"/>
      <c r="L39" s="125"/>
      <c r="M39" s="125"/>
      <c r="N39" s="126"/>
    </row>
    <row r="40" spans="1:14" ht="26.25" customHeight="1" x14ac:dyDescent="0.4">
      <c r="A40" s="512" t="s">
        <v>133</v>
      </c>
      <c r="B40" s="513">
        <v>1</v>
      </c>
      <c r="C40" s="524">
        <v>3</v>
      </c>
      <c r="D40" s="525">
        <v>52737527</v>
      </c>
      <c r="E40" s="526">
        <f>IF(ISBLANK(D40),"-",$D$48/$D$45*D40)</f>
        <v>52774398.713234313</v>
      </c>
      <c r="F40" s="525">
        <v>50244351</v>
      </c>
      <c r="G40" s="527">
        <f>IF(ISBLANK(F40),"-",$D$48/$F$45*F40)</f>
        <v>52344808.582249448</v>
      </c>
      <c r="H40" s="471"/>
      <c r="I40" s="528"/>
      <c r="L40" s="125"/>
      <c r="M40" s="125"/>
      <c r="N40" s="121"/>
    </row>
    <row r="41" spans="1:14" ht="27" customHeight="1" thickBot="1" x14ac:dyDescent="0.45">
      <c r="A41" s="512" t="s">
        <v>134</v>
      </c>
      <c r="B41" s="513">
        <v>1</v>
      </c>
      <c r="C41" s="529">
        <v>4</v>
      </c>
      <c r="D41" s="530"/>
      <c r="E41" s="531" t="str">
        <f>IF(ISBLANK(D41),"-",$D$48/$D$45*D41)</f>
        <v>-</v>
      </c>
      <c r="F41" s="530"/>
      <c r="G41" s="532" t="str">
        <f>IF(ISBLANK(F41),"-",$D$48/$F$45*F41)</f>
        <v>-</v>
      </c>
      <c r="H41" s="471"/>
      <c r="I41" s="533"/>
      <c r="L41" s="125"/>
      <c r="M41" s="125"/>
      <c r="N41" s="121"/>
    </row>
    <row r="42" spans="1:14" ht="27" customHeight="1" thickBot="1" x14ac:dyDescent="0.45">
      <c r="A42" s="512" t="s">
        <v>135</v>
      </c>
      <c r="B42" s="513">
        <v>1</v>
      </c>
      <c r="C42" s="534" t="s">
        <v>65</v>
      </c>
      <c r="D42" s="535">
        <f>AVERAGE(D38:D41)</f>
        <v>52852274.666666664</v>
      </c>
      <c r="E42" s="536">
        <f>AVERAGE(E38:E41)</f>
        <v>52889226.606322281</v>
      </c>
      <c r="F42" s="535">
        <f>AVERAGE(F38:F41)</f>
        <v>50222294.666666664</v>
      </c>
      <c r="G42" s="537">
        <f>AVERAGE(G38:G41)</f>
        <v>52321830.187198438</v>
      </c>
      <c r="H42" s="538"/>
      <c r="I42" s="471"/>
    </row>
    <row r="43" spans="1:14" ht="26.25" customHeight="1" x14ac:dyDescent="0.4">
      <c r="A43" s="512" t="s">
        <v>136</v>
      </c>
      <c r="B43" s="513">
        <v>1</v>
      </c>
      <c r="C43" s="539" t="s">
        <v>66</v>
      </c>
      <c r="D43" s="540">
        <v>30.16</v>
      </c>
      <c r="E43" s="470"/>
      <c r="F43" s="540">
        <v>28.97</v>
      </c>
      <c r="G43" s="471"/>
      <c r="H43" s="538"/>
      <c r="I43" s="471"/>
    </row>
    <row r="44" spans="1:14" ht="26.25" customHeight="1" x14ac:dyDescent="0.4">
      <c r="A44" s="512" t="s">
        <v>137</v>
      </c>
      <c r="B44" s="513">
        <v>1</v>
      </c>
      <c r="C44" s="541" t="s">
        <v>67</v>
      </c>
      <c r="D44" s="542">
        <f>D43*$B$34</f>
        <v>30.16</v>
      </c>
      <c r="E44" s="543"/>
      <c r="F44" s="542">
        <f>F43*$B$34</f>
        <v>28.97</v>
      </c>
      <c r="G44" s="471"/>
      <c r="H44" s="538"/>
      <c r="I44" s="471"/>
    </row>
    <row r="45" spans="1:14" ht="19.5" customHeight="1" thickBot="1" x14ac:dyDescent="0.35">
      <c r="A45" s="512" t="s">
        <v>68</v>
      </c>
      <c r="B45" s="524">
        <f>(B44/B43)*(B42/B41)*(B40/B39)*(B38/B37)*B36</f>
        <v>100</v>
      </c>
      <c r="C45" s="541" t="s">
        <v>69</v>
      </c>
      <c r="D45" s="544">
        <f>D44*$B$30/100</f>
        <v>29.979040000000001</v>
      </c>
      <c r="E45" s="545"/>
      <c r="F45" s="544">
        <f>F44*$B$30/100</f>
        <v>28.79618</v>
      </c>
      <c r="G45" s="471"/>
      <c r="H45" s="538"/>
      <c r="I45" s="471"/>
    </row>
    <row r="46" spans="1:14" ht="19.5" customHeight="1" thickBot="1" x14ac:dyDescent="0.35">
      <c r="A46" s="546" t="s">
        <v>70</v>
      </c>
      <c r="B46" s="547"/>
      <c r="C46" s="541" t="s">
        <v>71</v>
      </c>
      <c r="D46" s="548">
        <f>D45/$B$45</f>
        <v>0.29979040000000001</v>
      </c>
      <c r="E46" s="549"/>
      <c r="F46" s="550">
        <f>F45/$B$45</f>
        <v>0.28796179999999999</v>
      </c>
      <c r="G46" s="471"/>
      <c r="H46" s="538"/>
      <c r="I46" s="471"/>
    </row>
    <row r="47" spans="1:14" ht="27" customHeight="1" thickBot="1" x14ac:dyDescent="0.45">
      <c r="A47" s="551"/>
      <c r="B47" s="552"/>
      <c r="C47" s="553" t="s">
        <v>72</v>
      </c>
      <c r="D47" s="554">
        <v>0.3</v>
      </c>
      <c r="E47" s="555"/>
      <c r="F47" s="549"/>
      <c r="G47" s="471"/>
      <c r="H47" s="538"/>
      <c r="I47" s="471"/>
    </row>
    <row r="48" spans="1:14" ht="18.75" x14ac:dyDescent="0.3">
      <c r="A48" s="471"/>
      <c r="B48" s="471"/>
      <c r="C48" s="556" t="s">
        <v>73</v>
      </c>
      <c r="D48" s="544">
        <f>D47*$B$45</f>
        <v>30</v>
      </c>
      <c r="E48" s="471"/>
      <c r="F48" s="557"/>
      <c r="G48" s="471"/>
      <c r="H48" s="538"/>
      <c r="I48" s="471"/>
    </row>
    <row r="49" spans="1:12" ht="19.5" customHeight="1" thickBot="1" x14ac:dyDescent="0.35">
      <c r="A49" s="471"/>
      <c r="B49" s="471"/>
      <c r="C49" s="558" t="s">
        <v>74</v>
      </c>
      <c r="D49" s="559">
        <f>D48/B34</f>
        <v>30</v>
      </c>
      <c r="E49" s="471"/>
      <c r="F49" s="557"/>
      <c r="G49" s="471"/>
      <c r="H49" s="538"/>
      <c r="I49" s="471"/>
    </row>
    <row r="50" spans="1:12" ht="18.75" x14ac:dyDescent="0.3">
      <c r="A50" s="471"/>
      <c r="B50" s="471"/>
      <c r="C50" s="507" t="s">
        <v>75</v>
      </c>
      <c r="D50" s="560">
        <f>AVERAGE(E38:E41,G38:G41)</f>
        <v>52605528.396760352</v>
      </c>
      <c r="E50" s="471"/>
      <c r="F50" s="561"/>
      <c r="G50" s="471"/>
      <c r="H50" s="538"/>
      <c r="I50" s="471"/>
    </row>
    <row r="51" spans="1:12" ht="18.75" x14ac:dyDescent="0.3">
      <c r="A51" s="471"/>
      <c r="B51" s="471"/>
      <c r="C51" s="512" t="s">
        <v>76</v>
      </c>
      <c r="D51" s="562">
        <f>STDEV(E38:E41,G38:G41)/D50</f>
        <v>6.0816114939344591E-3</v>
      </c>
      <c r="E51" s="471"/>
      <c r="F51" s="561"/>
      <c r="G51" s="471"/>
      <c r="H51" s="538"/>
      <c r="I51" s="471"/>
    </row>
    <row r="52" spans="1:12" ht="19.5" customHeight="1" thickBot="1" x14ac:dyDescent="0.35">
      <c r="A52" s="471"/>
      <c r="B52" s="471"/>
      <c r="C52" s="563" t="s">
        <v>20</v>
      </c>
      <c r="D52" s="564">
        <f>COUNT(E38:E41,G38:G41)</f>
        <v>6</v>
      </c>
      <c r="E52" s="471"/>
      <c r="F52" s="561"/>
      <c r="G52" s="471"/>
      <c r="H52" s="471"/>
      <c r="I52" s="471"/>
    </row>
    <row r="53" spans="1:12" x14ac:dyDescent="0.25">
      <c r="A53" s="471"/>
      <c r="B53" s="471"/>
      <c r="C53" s="471"/>
      <c r="D53" s="471"/>
      <c r="E53" s="471"/>
      <c r="F53" s="471"/>
      <c r="G53" s="471"/>
      <c r="H53" s="471"/>
      <c r="I53" s="471"/>
    </row>
    <row r="54" spans="1:12" ht="18.75" x14ac:dyDescent="0.3">
      <c r="A54" s="565" t="s">
        <v>1</v>
      </c>
      <c r="B54" s="566" t="s">
        <v>77</v>
      </c>
      <c r="C54" s="471"/>
      <c r="D54" s="471"/>
      <c r="E54" s="471"/>
      <c r="F54" s="471"/>
      <c r="G54" s="471"/>
      <c r="H54" s="471"/>
      <c r="I54" s="471"/>
    </row>
    <row r="55" spans="1:12" ht="18.75" x14ac:dyDescent="0.3">
      <c r="A55" s="470" t="s">
        <v>78</v>
      </c>
      <c r="B55" s="567" t="str">
        <f>B21</f>
        <v>Each film coated tablet contains Lamivudine 150 mg and Zidovudine 300 mg</v>
      </c>
      <c r="C55" s="471"/>
      <c r="D55" s="471"/>
      <c r="E55" s="471"/>
      <c r="F55" s="471"/>
      <c r="G55" s="471"/>
      <c r="H55" s="471"/>
      <c r="I55" s="471"/>
    </row>
    <row r="56" spans="1:12" ht="26.25" customHeight="1" x14ac:dyDescent="0.4">
      <c r="A56" s="567" t="s">
        <v>79</v>
      </c>
      <c r="B56" s="568">
        <v>300</v>
      </c>
      <c r="C56" s="470" t="str">
        <f>B20</f>
        <v>Zidovudine</v>
      </c>
      <c r="D56" s="471"/>
      <c r="E56" s="471"/>
      <c r="F56" s="471"/>
      <c r="G56" s="471"/>
      <c r="H56" s="543"/>
      <c r="I56" s="471"/>
    </row>
    <row r="57" spans="1:12" ht="18.75" x14ac:dyDescent="0.3">
      <c r="A57" s="567" t="s">
        <v>80</v>
      </c>
      <c r="B57" s="569">
        <f>Uniformity!C46</f>
        <v>768.86849999999993</v>
      </c>
      <c r="C57" s="471"/>
      <c r="D57" s="471"/>
      <c r="E57" s="471"/>
      <c r="F57" s="471"/>
      <c r="G57" s="471"/>
      <c r="H57" s="543"/>
      <c r="I57" s="471"/>
    </row>
    <row r="58" spans="1:12" ht="19.5" customHeight="1" thickBot="1" x14ac:dyDescent="0.35">
      <c r="A58" s="471"/>
      <c r="B58" s="471"/>
      <c r="C58" s="471"/>
      <c r="D58" s="471"/>
      <c r="E58" s="471"/>
      <c r="F58" s="471"/>
      <c r="G58" s="471"/>
      <c r="H58" s="543"/>
      <c r="I58" s="471"/>
    </row>
    <row r="59" spans="1:12" s="123" customFormat="1" ht="27" customHeight="1" thickBot="1" x14ac:dyDescent="0.45">
      <c r="A59" s="507" t="s">
        <v>81</v>
      </c>
      <c r="B59" s="508">
        <v>100</v>
      </c>
      <c r="C59" s="470"/>
      <c r="D59" s="570" t="s">
        <v>82</v>
      </c>
      <c r="E59" s="571" t="s">
        <v>61</v>
      </c>
      <c r="F59" s="571" t="s">
        <v>62</v>
      </c>
      <c r="G59" s="571" t="s">
        <v>83</v>
      </c>
      <c r="H59" s="514" t="s">
        <v>84</v>
      </c>
      <c r="I59" s="495"/>
      <c r="L59" s="124"/>
    </row>
    <row r="60" spans="1:12" s="123" customFormat="1" ht="26.25" customHeight="1" x14ac:dyDescent="0.4">
      <c r="A60" s="512" t="s">
        <v>138</v>
      </c>
      <c r="B60" s="513">
        <v>10</v>
      </c>
      <c r="C60" s="572" t="s">
        <v>85</v>
      </c>
      <c r="D60" s="573">
        <v>750.69</v>
      </c>
      <c r="E60" s="574">
        <v>1</v>
      </c>
      <c r="F60" s="575"/>
      <c r="G60" s="576" t="str">
        <f>IF(ISBLANK(F60),"-",(F60/$D$50*$D$47*$B$68)*($B$57/$D$60))</f>
        <v>-</v>
      </c>
      <c r="H60" s="577" t="str">
        <f t="shared" ref="H60:H71" si="0">IF(ISBLANK(F60),"-",(G60/$B$56)*100)</f>
        <v>-</v>
      </c>
      <c r="I60" s="495"/>
      <c r="L60" s="124"/>
    </row>
    <row r="61" spans="1:12" s="123" customFormat="1" ht="26.25" customHeight="1" x14ac:dyDescent="0.4">
      <c r="A61" s="512" t="s">
        <v>139</v>
      </c>
      <c r="B61" s="513">
        <v>100</v>
      </c>
      <c r="C61" s="578"/>
      <c r="D61" s="579"/>
      <c r="E61" s="580">
        <v>2</v>
      </c>
      <c r="F61" s="525"/>
      <c r="G61" s="581" t="str">
        <f>IF(ISBLANK(F61),"-",(F61/$D$50*$D$47*$B$68)*($B$57/$D$60))</f>
        <v>-</v>
      </c>
      <c r="H61" s="582" t="str">
        <f t="shared" si="0"/>
        <v>-</v>
      </c>
      <c r="I61" s="495"/>
      <c r="L61" s="124"/>
    </row>
    <row r="62" spans="1:12" s="123" customFormat="1" ht="26.25" customHeight="1" x14ac:dyDescent="0.4">
      <c r="A62" s="512" t="s">
        <v>140</v>
      </c>
      <c r="B62" s="513">
        <v>1</v>
      </c>
      <c r="C62" s="578"/>
      <c r="D62" s="579"/>
      <c r="E62" s="580">
        <v>3</v>
      </c>
      <c r="F62" s="583"/>
      <c r="G62" s="581" t="str">
        <f>IF(ISBLANK(F62),"-",(F62/$D$50*$D$47*$B$68)*($B$57/$D$60))</f>
        <v>-</v>
      </c>
      <c r="H62" s="582" t="str">
        <f t="shared" si="0"/>
        <v>-</v>
      </c>
      <c r="I62" s="495"/>
      <c r="L62" s="124"/>
    </row>
    <row r="63" spans="1:12" ht="27" customHeight="1" thickBot="1" x14ac:dyDescent="0.45">
      <c r="A63" s="512" t="s">
        <v>141</v>
      </c>
      <c r="B63" s="513">
        <v>1</v>
      </c>
      <c r="C63" s="584"/>
      <c r="D63" s="585"/>
      <c r="E63" s="586">
        <v>4</v>
      </c>
      <c r="F63" s="587"/>
      <c r="G63" s="581" t="str">
        <f>IF(ISBLANK(F63),"-",(F63/$D$50*$D$47*$B$68)*($B$57/$D$60))</f>
        <v>-</v>
      </c>
      <c r="H63" s="582" t="str">
        <f t="shared" si="0"/>
        <v>-</v>
      </c>
      <c r="I63" s="471"/>
    </row>
    <row r="64" spans="1:12" ht="26.25" customHeight="1" x14ac:dyDescent="0.4">
      <c r="A64" s="512" t="s">
        <v>142</v>
      </c>
      <c r="B64" s="513">
        <v>1</v>
      </c>
      <c r="C64" s="572" t="s">
        <v>86</v>
      </c>
      <c r="D64" s="573">
        <v>769.1</v>
      </c>
      <c r="E64" s="574">
        <v>1</v>
      </c>
      <c r="F64" s="575">
        <v>53824987</v>
      </c>
      <c r="G64" s="576">
        <f>IF(ISBLANK(F64),"-",(F64/$D$50*$D$47*$B$68)*($B$57/$D$64))</f>
        <v>306.86196254940074</v>
      </c>
      <c r="H64" s="577">
        <f t="shared" si="0"/>
        <v>102.28732084980025</v>
      </c>
      <c r="I64" s="471"/>
    </row>
    <row r="65" spans="1:9" ht="26.25" customHeight="1" x14ac:dyDescent="0.4">
      <c r="A65" s="512" t="s">
        <v>143</v>
      </c>
      <c r="B65" s="513">
        <v>1</v>
      </c>
      <c r="C65" s="578"/>
      <c r="D65" s="579"/>
      <c r="E65" s="580">
        <v>2</v>
      </c>
      <c r="F65" s="525">
        <v>53968121</v>
      </c>
      <c r="G65" s="581">
        <f>IF(ISBLANK(F65),"-",(F65/$D$50*$D$47*$B$68)*($B$57/$D$64))</f>
        <v>307.67798467212873</v>
      </c>
      <c r="H65" s="582">
        <f t="shared" si="0"/>
        <v>102.5593282240429</v>
      </c>
      <c r="I65" s="471"/>
    </row>
    <row r="66" spans="1:9" ht="26.25" customHeight="1" x14ac:dyDescent="0.4">
      <c r="A66" s="512" t="s">
        <v>144</v>
      </c>
      <c r="B66" s="513">
        <v>1</v>
      </c>
      <c r="C66" s="578"/>
      <c r="D66" s="579"/>
      <c r="E66" s="580">
        <v>3</v>
      </c>
      <c r="F66" s="525">
        <v>54128522</v>
      </c>
      <c r="G66" s="581">
        <f>IF(ISBLANK(F66),"-",(F66/$D$50*$D$47*$B$68)*($B$57/$D$64))</f>
        <v>308.59244779415206</v>
      </c>
      <c r="H66" s="582">
        <f t="shared" si="0"/>
        <v>102.86414926471737</v>
      </c>
      <c r="I66" s="471"/>
    </row>
    <row r="67" spans="1:9" ht="27" customHeight="1" thickBot="1" x14ac:dyDescent="0.45">
      <c r="A67" s="512" t="s">
        <v>145</v>
      </c>
      <c r="B67" s="513">
        <v>1</v>
      </c>
      <c r="C67" s="584"/>
      <c r="D67" s="585"/>
      <c r="E67" s="586">
        <v>4</v>
      </c>
      <c r="F67" s="587"/>
      <c r="G67" s="588" t="str">
        <f>IF(ISBLANK(F67),"-",(F67/$D$50*$D$47*$B$68)*($B$57/$D$64))</f>
        <v>-</v>
      </c>
      <c r="H67" s="589" t="str">
        <f t="shared" si="0"/>
        <v>-</v>
      </c>
      <c r="I67" s="471"/>
    </row>
    <row r="68" spans="1:9" ht="26.25" customHeight="1" x14ac:dyDescent="0.4">
      <c r="A68" s="512" t="s">
        <v>87</v>
      </c>
      <c r="B68" s="590">
        <f>(B67/B66)*(B65/B64)*(B63/B62)*(B61/B60)*B59</f>
        <v>1000</v>
      </c>
      <c r="C68" s="572" t="s">
        <v>88</v>
      </c>
      <c r="D68" s="573">
        <v>782.23</v>
      </c>
      <c r="E68" s="574">
        <v>1</v>
      </c>
      <c r="F68" s="575">
        <v>53169987</v>
      </c>
      <c r="G68" s="576">
        <f>IF(ISBLANK(F68),"-",(F68/$D$50*$D$47*$B$68)*($B$57/$D$68))</f>
        <v>298.03963454415572</v>
      </c>
      <c r="H68" s="582">
        <f t="shared" si="0"/>
        <v>99.346544848051906</v>
      </c>
      <c r="I68" s="471"/>
    </row>
    <row r="69" spans="1:9" ht="27" customHeight="1" thickBot="1" x14ac:dyDescent="0.45">
      <c r="A69" s="563" t="s">
        <v>89</v>
      </c>
      <c r="B69" s="591">
        <f>(D47*B68)/B56*B57</f>
        <v>768.86849999999993</v>
      </c>
      <c r="C69" s="578"/>
      <c r="D69" s="579"/>
      <c r="E69" s="580">
        <v>2</v>
      </c>
      <c r="F69" s="525">
        <v>53581163</v>
      </c>
      <c r="G69" s="581">
        <f>IF(ISBLANK(F69),"-",(F69/$D$50*$D$47*$B$68)*($B$57/$D$68))</f>
        <v>300.34444505263548</v>
      </c>
      <c r="H69" s="582">
        <f t="shared" si="0"/>
        <v>100.11481501754515</v>
      </c>
      <c r="I69" s="471"/>
    </row>
    <row r="70" spans="1:9" ht="26.25" customHeight="1" x14ac:dyDescent="0.4">
      <c r="A70" s="592" t="s">
        <v>70</v>
      </c>
      <c r="B70" s="593"/>
      <c r="C70" s="578"/>
      <c r="D70" s="579"/>
      <c r="E70" s="580">
        <v>3</v>
      </c>
      <c r="F70" s="525">
        <v>53224895</v>
      </c>
      <c r="G70" s="581">
        <f>IF(ISBLANK(F70),"-",(F70/$D$50*$D$47*$B$68)*($B$57/$D$68))</f>
        <v>298.3474164560368</v>
      </c>
      <c r="H70" s="582">
        <f t="shared" si="0"/>
        <v>99.449138818678932</v>
      </c>
      <c r="I70" s="471"/>
    </row>
    <row r="71" spans="1:9" ht="27" customHeight="1" thickBot="1" x14ac:dyDescent="0.45">
      <c r="A71" s="594"/>
      <c r="B71" s="595"/>
      <c r="C71" s="596"/>
      <c r="D71" s="585"/>
      <c r="E71" s="586">
        <v>4</v>
      </c>
      <c r="F71" s="587"/>
      <c r="G71" s="588" t="str">
        <f>IF(ISBLANK(F71),"-",(F71/$D$50*$D$47*$B$68)*($B$57/$D$68))</f>
        <v>-</v>
      </c>
      <c r="H71" s="589" t="str">
        <f t="shared" si="0"/>
        <v>-</v>
      </c>
      <c r="I71" s="471"/>
    </row>
    <row r="72" spans="1:9" ht="26.25" customHeight="1" x14ac:dyDescent="0.4">
      <c r="A72" s="543"/>
      <c r="B72" s="543"/>
      <c r="C72" s="543"/>
      <c r="D72" s="543"/>
      <c r="E72" s="543"/>
      <c r="F72" s="597" t="s">
        <v>65</v>
      </c>
      <c r="G72" s="598">
        <f>AVERAGE(G60:G71)</f>
        <v>303.31064851141826</v>
      </c>
      <c r="H72" s="599">
        <f>AVERAGE(H60:H71)</f>
        <v>101.10354950380606</v>
      </c>
      <c r="I72" s="471"/>
    </row>
    <row r="73" spans="1:9" ht="26.25" customHeight="1" x14ac:dyDescent="0.4">
      <c r="A73" s="471"/>
      <c r="B73" s="471"/>
      <c r="C73" s="543"/>
      <c r="D73" s="543"/>
      <c r="E73" s="543"/>
      <c r="F73" s="600" t="s">
        <v>76</v>
      </c>
      <c r="G73" s="601">
        <f>STDEV(G60:G71)/G72</f>
        <v>1.6205337561072619E-2</v>
      </c>
      <c r="H73" s="601">
        <f>STDEV(H60:H71)/H72</f>
        <v>1.620533756107265E-2</v>
      </c>
      <c r="I73" s="471"/>
    </row>
    <row r="74" spans="1:9" ht="27" customHeight="1" thickBot="1" x14ac:dyDescent="0.45">
      <c r="A74" s="543"/>
      <c r="B74" s="543"/>
      <c r="C74" s="543"/>
      <c r="D74" s="543"/>
      <c r="E74" s="545"/>
      <c r="F74" s="602" t="s">
        <v>20</v>
      </c>
      <c r="G74" s="603">
        <f>COUNT(G60:G71)</f>
        <v>6</v>
      </c>
      <c r="H74" s="603">
        <f>COUNT(H60:H71)</f>
        <v>6</v>
      </c>
      <c r="I74" s="471"/>
    </row>
    <row r="75" spans="1:9" x14ac:dyDescent="0.25">
      <c r="A75" s="471"/>
      <c r="B75" s="471"/>
      <c r="C75" s="471"/>
      <c r="D75" s="471"/>
      <c r="E75" s="471"/>
      <c r="F75" s="471"/>
      <c r="G75" s="471"/>
      <c r="H75" s="471"/>
      <c r="I75" s="471"/>
    </row>
    <row r="76" spans="1:9" ht="26.25" customHeight="1" x14ac:dyDescent="0.4">
      <c r="A76" s="487" t="s">
        <v>90</v>
      </c>
      <c r="B76" s="488" t="s">
        <v>91</v>
      </c>
      <c r="C76" s="604" t="str">
        <f>B26</f>
        <v>Zidovudine</v>
      </c>
      <c r="D76" s="604"/>
      <c r="E76" s="470" t="s">
        <v>92</v>
      </c>
      <c r="F76" s="470"/>
      <c r="G76" s="605">
        <f>H72</f>
        <v>101.10354950380606</v>
      </c>
      <c r="H76" s="497"/>
      <c r="I76" s="471"/>
    </row>
    <row r="77" spans="1:9" ht="18.75" x14ac:dyDescent="0.3">
      <c r="A77" s="486" t="s">
        <v>93</v>
      </c>
      <c r="B77" s="486" t="s">
        <v>94</v>
      </c>
      <c r="C77" s="471"/>
      <c r="D77" s="471"/>
      <c r="E77" s="471"/>
      <c r="F77" s="471"/>
      <c r="G77" s="471"/>
      <c r="H77" s="471"/>
      <c r="I77" s="471"/>
    </row>
    <row r="78" spans="1:9" ht="18.75" x14ac:dyDescent="0.3">
      <c r="A78" s="486"/>
      <c r="B78" s="486"/>
      <c r="C78" s="471"/>
      <c r="D78" s="471"/>
      <c r="E78" s="471"/>
      <c r="F78" s="471"/>
      <c r="G78" s="471"/>
      <c r="H78" s="471"/>
      <c r="I78" s="471"/>
    </row>
    <row r="79" spans="1:9" ht="26.25" customHeight="1" x14ac:dyDescent="0.4">
      <c r="A79" s="487" t="s">
        <v>4</v>
      </c>
      <c r="B79" s="606" t="str">
        <f>B26</f>
        <v>Zidovudine</v>
      </c>
      <c r="C79" s="606"/>
      <c r="D79" s="471"/>
      <c r="E79" s="471"/>
      <c r="F79" s="471"/>
      <c r="G79" s="471"/>
      <c r="H79" s="471"/>
      <c r="I79" s="471"/>
    </row>
    <row r="80" spans="1:9" ht="26.25" customHeight="1" x14ac:dyDescent="0.4">
      <c r="A80" s="488" t="s">
        <v>48</v>
      </c>
      <c r="B80" s="606" t="str">
        <f>B27</f>
        <v>Z1-3</v>
      </c>
      <c r="C80" s="606"/>
      <c r="D80" s="471"/>
      <c r="E80" s="471"/>
      <c r="F80" s="471"/>
      <c r="G80" s="471"/>
      <c r="H80" s="471"/>
      <c r="I80" s="471"/>
    </row>
    <row r="81" spans="1:12" ht="27" customHeight="1" thickBot="1" x14ac:dyDescent="0.45">
      <c r="A81" s="488" t="s">
        <v>6</v>
      </c>
      <c r="B81" s="490">
        <f>B28</f>
        <v>99.4</v>
      </c>
      <c r="C81" s="471"/>
      <c r="D81" s="471"/>
      <c r="E81" s="471"/>
      <c r="F81" s="471"/>
      <c r="G81" s="471"/>
      <c r="H81" s="471"/>
      <c r="I81" s="471"/>
    </row>
    <row r="82" spans="1:12" s="123" customFormat="1" ht="27" customHeight="1" thickBot="1" x14ac:dyDescent="0.45">
      <c r="A82" s="488" t="s">
        <v>49</v>
      </c>
      <c r="B82" s="491">
        <v>0</v>
      </c>
      <c r="C82" s="492" t="s">
        <v>50</v>
      </c>
      <c r="D82" s="493"/>
      <c r="E82" s="493"/>
      <c r="F82" s="493"/>
      <c r="G82" s="494"/>
      <c r="H82" s="495"/>
      <c r="I82" s="496"/>
      <c r="J82" s="124"/>
      <c r="K82" s="124"/>
      <c r="L82" s="124"/>
    </row>
    <row r="83" spans="1:12" s="123" customFormat="1" ht="19.5" customHeight="1" thickBot="1" x14ac:dyDescent="0.35">
      <c r="A83" s="488" t="s">
        <v>51</v>
      </c>
      <c r="B83" s="497">
        <f>B81-B82</f>
        <v>99.4</v>
      </c>
      <c r="C83" s="498"/>
      <c r="D83" s="498"/>
      <c r="E83" s="498"/>
      <c r="F83" s="498"/>
      <c r="G83" s="499"/>
      <c r="H83" s="495"/>
      <c r="I83" s="496"/>
      <c r="J83" s="124"/>
      <c r="K83" s="124"/>
      <c r="L83" s="124"/>
    </row>
    <row r="84" spans="1:12" s="123" customFormat="1" ht="27" customHeight="1" thickBot="1" x14ac:dyDescent="0.45">
      <c r="A84" s="488" t="s">
        <v>52</v>
      </c>
      <c r="B84" s="500">
        <v>1</v>
      </c>
      <c r="C84" s="501" t="s">
        <v>95</v>
      </c>
      <c r="D84" s="502"/>
      <c r="E84" s="502"/>
      <c r="F84" s="502"/>
      <c r="G84" s="502"/>
      <c r="H84" s="503"/>
      <c r="I84" s="496"/>
      <c r="J84" s="124"/>
      <c r="K84" s="124"/>
      <c r="L84" s="124"/>
    </row>
    <row r="85" spans="1:12" s="123" customFormat="1" ht="27" customHeight="1" thickBot="1" x14ac:dyDescent="0.45">
      <c r="A85" s="488" t="s">
        <v>54</v>
      </c>
      <c r="B85" s="500">
        <v>1</v>
      </c>
      <c r="C85" s="501" t="s">
        <v>96</v>
      </c>
      <c r="D85" s="502"/>
      <c r="E85" s="502"/>
      <c r="F85" s="502"/>
      <c r="G85" s="502"/>
      <c r="H85" s="503"/>
      <c r="I85" s="496"/>
      <c r="J85" s="124"/>
      <c r="K85" s="124"/>
      <c r="L85" s="124"/>
    </row>
    <row r="86" spans="1:12" s="123" customFormat="1" ht="18.75" x14ac:dyDescent="0.3">
      <c r="A86" s="488"/>
      <c r="B86" s="504"/>
      <c r="C86" s="505"/>
      <c r="D86" s="505"/>
      <c r="E86" s="505"/>
      <c r="F86" s="505"/>
      <c r="G86" s="505"/>
      <c r="H86" s="505"/>
      <c r="I86" s="496"/>
      <c r="J86" s="124"/>
      <c r="K86" s="124"/>
      <c r="L86" s="124"/>
    </row>
    <row r="87" spans="1:12" s="123" customFormat="1" ht="18.75" x14ac:dyDescent="0.3">
      <c r="A87" s="488" t="s">
        <v>56</v>
      </c>
      <c r="B87" s="506">
        <f>B84/B85</f>
        <v>1</v>
      </c>
      <c r="C87" s="470" t="s">
        <v>57</v>
      </c>
      <c r="D87" s="470"/>
      <c r="E87" s="470"/>
      <c r="F87" s="470"/>
      <c r="G87" s="470"/>
      <c r="H87" s="495"/>
      <c r="I87" s="496"/>
      <c r="J87" s="124"/>
      <c r="K87" s="124"/>
      <c r="L87" s="124"/>
    </row>
    <row r="88" spans="1:12" ht="19.5" customHeight="1" thickBot="1" x14ac:dyDescent="0.35">
      <c r="A88" s="486"/>
      <c r="B88" s="486"/>
      <c r="C88" s="471"/>
      <c r="D88" s="471"/>
      <c r="E88" s="471"/>
      <c r="F88" s="471"/>
      <c r="G88" s="471"/>
      <c r="H88" s="471"/>
      <c r="I88" s="471"/>
    </row>
    <row r="89" spans="1:12" ht="27" customHeight="1" thickBot="1" x14ac:dyDescent="0.45">
      <c r="A89" s="507" t="s">
        <v>58</v>
      </c>
      <c r="B89" s="508">
        <v>50</v>
      </c>
      <c r="C89" s="471"/>
      <c r="D89" s="607" t="s">
        <v>59</v>
      </c>
      <c r="E89" s="608"/>
      <c r="F89" s="509" t="s">
        <v>60</v>
      </c>
      <c r="G89" s="511"/>
      <c r="H89" s="471"/>
      <c r="I89" s="471"/>
    </row>
    <row r="90" spans="1:12" ht="27" customHeight="1" thickBot="1" x14ac:dyDescent="0.45">
      <c r="A90" s="512" t="s">
        <v>130</v>
      </c>
      <c r="B90" s="513">
        <v>5</v>
      </c>
      <c r="C90" s="609" t="s">
        <v>61</v>
      </c>
      <c r="D90" s="515" t="s">
        <v>62</v>
      </c>
      <c r="E90" s="516" t="s">
        <v>63</v>
      </c>
      <c r="F90" s="515" t="s">
        <v>62</v>
      </c>
      <c r="G90" s="610" t="s">
        <v>63</v>
      </c>
      <c r="H90" s="471"/>
      <c r="I90" s="518" t="s">
        <v>64</v>
      </c>
    </row>
    <row r="91" spans="1:12" ht="26.25" customHeight="1" x14ac:dyDescent="0.4">
      <c r="A91" s="512" t="s">
        <v>131</v>
      </c>
      <c r="B91" s="513">
        <v>10</v>
      </c>
      <c r="C91" s="611">
        <v>1</v>
      </c>
      <c r="D91" s="520">
        <v>52198443</v>
      </c>
      <c r="E91" s="521">
        <f>IF(ISBLANK(D91),"-",$D$101/$D$98*D91)</f>
        <v>58038819.788759075</v>
      </c>
      <c r="F91" s="520">
        <v>50539230</v>
      </c>
      <c r="G91" s="522">
        <f>IF(ISBLANK(F91),"-",$D$101/$F$98*F91)</f>
        <v>58502238.838623732</v>
      </c>
      <c r="H91" s="471"/>
      <c r="I91" s="523"/>
    </row>
    <row r="92" spans="1:12" ht="26.25" customHeight="1" x14ac:dyDescent="0.4">
      <c r="A92" s="512" t="s">
        <v>132</v>
      </c>
      <c r="B92" s="513">
        <v>1</v>
      </c>
      <c r="C92" s="543">
        <v>2</v>
      </c>
      <c r="D92" s="525">
        <v>53697234</v>
      </c>
      <c r="E92" s="526">
        <f>IF(ISBLANK(D92),"-",$D$101/$D$98*D92)</f>
        <v>59705307.441465765</v>
      </c>
      <c r="F92" s="525">
        <v>50455594</v>
      </c>
      <c r="G92" s="527">
        <f>IF(ISBLANK(F92),"-",$D$101/$F$98*F92)</f>
        <v>58405425.071427293</v>
      </c>
      <c r="H92" s="471"/>
      <c r="I92" s="528">
        <f>ABS((F96/D96*D95)-F95)/D95</f>
        <v>1.0522322492842479E-2</v>
      </c>
    </row>
    <row r="93" spans="1:12" ht="26.25" customHeight="1" x14ac:dyDescent="0.4">
      <c r="A93" s="512" t="s">
        <v>133</v>
      </c>
      <c r="B93" s="513">
        <v>1</v>
      </c>
      <c r="C93" s="543">
        <v>3</v>
      </c>
      <c r="D93" s="525">
        <v>53532899</v>
      </c>
      <c r="E93" s="526">
        <f>IF(ISBLANK(D93),"-",$D$101/$D$98*D93)</f>
        <v>59522585.335176393</v>
      </c>
      <c r="F93" s="525">
        <v>50465742</v>
      </c>
      <c r="G93" s="527">
        <f>IF(ISBLANK(F93),"-",$D$101/$F$98*F93)</f>
        <v>58417171.999897204</v>
      </c>
      <c r="H93" s="471"/>
      <c r="I93" s="528"/>
    </row>
    <row r="94" spans="1:12" ht="27" customHeight="1" thickBot="1" x14ac:dyDescent="0.45">
      <c r="A94" s="512" t="s">
        <v>134</v>
      </c>
      <c r="B94" s="513">
        <v>1</v>
      </c>
      <c r="C94" s="612">
        <v>4</v>
      </c>
      <c r="D94" s="530"/>
      <c r="E94" s="531" t="str">
        <f>IF(ISBLANK(D94),"-",$D$101/$D$98*D94)</f>
        <v>-</v>
      </c>
      <c r="F94" s="613"/>
      <c r="G94" s="532" t="str">
        <f>IF(ISBLANK(F94),"-",$D$101/$F$98*F94)</f>
        <v>-</v>
      </c>
      <c r="H94" s="471"/>
      <c r="I94" s="533"/>
    </row>
    <row r="95" spans="1:12" ht="27" customHeight="1" thickBot="1" x14ac:dyDescent="0.45">
      <c r="A95" s="512" t="s">
        <v>135</v>
      </c>
      <c r="B95" s="513">
        <v>1</v>
      </c>
      <c r="C95" s="488" t="s">
        <v>65</v>
      </c>
      <c r="D95" s="614">
        <f>AVERAGE(D91:D94)</f>
        <v>53142858.666666664</v>
      </c>
      <c r="E95" s="536">
        <f>AVERAGE(E91:E94)</f>
        <v>59088904.188467085</v>
      </c>
      <c r="F95" s="615">
        <f>AVERAGE(F91:F94)</f>
        <v>50486855.333333336</v>
      </c>
      <c r="G95" s="616">
        <f>AVERAGE(G91:G94)</f>
        <v>58441611.969982743</v>
      </c>
      <c r="H95" s="471"/>
      <c r="I95" s="471"/>
    </row>
    <row r="96" spans="1:12" ht="26.25" customHeight="1" x14ac:dyDescent="0.4">
      <c r="A96" s="512" t="s">
        <v>136</v>
      </c>
      <c r="B96" s="490">
        <v>1</v>
      </c>
      <c r="C96" s="617" t="s">
        <v>97</v>
      </c>
      <c r="D96" s="618">
        <v>30.16</v>
      </c>
      <c r="E96" s="470"/>
      <c r="F96" s="540">
        <v>28.97</v>
      </c>
      <c r="G96" s="471"/>
      <c r="H96" s="471"/>
      <c r="I96" s="471"/>
    </row>
    <row r="97" spans="1:10" ht="26.25" customHeight="1" x14ac:dyDescent="0.4">
      <c r="A97" s="512" t="s">
        <v>137</v>
      </c>
      <c r="B97" s="490">
        <v>1</v>
      </c>
      <c r="C97" s="619" t="s">
        <v>98</v>
      </c>
      <c r="D97" s="620">
        <f>D96*$B$87</f>
        <v>30.16</v>
      </c>
      <c r="E97" s="543"/>
      <c r="F97" s="542">
        <f>F96*$B$87</f>
        <v>28.97</v>
      </c>
      <c r="G97" s="471"/>
      <c r="H97" s="471"/>
      <c r="I97" s="471"/>
    </row>
    <row r="98" spans="1:10" ht="19.5" customHeight="1" thickBot="1" x14ac:dyDescent="0.35">
      <c r="A98" s="512" t="s">
        <v>68</v>
      </c>
      <c r="B98" s="543">
        <f>(B97/B96)*(B95/B94)*(B93/B92)*(B91/B90)*B89</f>
        <v>100</v>
      </c>
      <c r="C98" s="619" t="s">
        <v>99</v>
      </c>
      <c r="D98" s="621">
        <f>D97*$B$83/100</f>
        <v>29.979040000000001</v>
      </c>
      <c r="E98" s="545"/>
      <c r="F98" s="544">
        <f>F97*$B$83/100</f>
        <v>28.79618</v>
      </c>
      <c r="G98" s="471"/>
      <c r="H98" s="471"/>
      <c r="I98" s="471"/>
    </row>
    <row r="99" spans="1:10" ht="19.5" customHeight="1" thickBot="1" x14ac:dyDescent="0.35">
      <c r="A99" s="546" t="s">
        <v>70</v>
      </c>
      <c r="B99" s="622"/>
      <c r="C99" s="619" t="s">
        <v>100</v>
      </c>
      <c r="D99" s="623">
        <f>D98/$B$98</f>
        <v>0.29979040000000001</v>
      </c>
      <c r="E99" s="545"/>
      <c r="F99" s="550">
        <f>F98/$B$98</f>
        <v>0.28796179999999999</v>
      </c>
      <c r="G99" s="471"/>
      <c r="H99" s="538"/>
      <c r="I99" s="471"/>
    </row>
    <row r="100" spans="1:10" ht="19.5" customHeight="1" thickBot="1" x14ac:dyDescent="0.35">
      <c r="A100" s="551"/>
      <c r="B100" s="624"/>
      <c r="C100" s="619" t="s">
        <v>72</v>
      </c>
      <c r="D100" s="625">
        <f>$B$56/$B$116</f>
        <v>0.33333333333333331</v>
      </c>
      <c r="E100" s="471"/>
      <c r="F100" s="557"/>
      <c r="G100" s="626"/>
      <c r="H100" s="538"/>
      <c r="I100" s="471"/>
    </row>
    <row r="101" spans="1:10" ht="18.75" x14ac:dyDescent="0.3">
      <c r="A101" s="471"/>
      <c r="B101" s="471"/>
      <c r="C101" s="619" t="s">
        <v>73</v>
      </c>
      <c r="D101" s="620">
        <f>D100*$B$98</f>
        <v>33.333333333333329</v>
      </c>
      <c r="E101" s="471"/>
      <c r="F101" s="557"/>
      <c r="G101" s="471"/>
      <c r="H101" s="538"/>
      <c r="I101" s="471"/>
    </row>
    <row r="102" spans="1:10" ht="19.5" customHeight="1" thickBot="1" x14ac:dyDescent="0.35">
      <c r="A102" s="471"/>
      <c r="B102" s="471"/>
      <c r="C102" s="627" t="s">
        <v>74</v>
      </c>
      <c r="D102" s="628">
        <f>D101/B34</f>
        <v>33.333333333333329</v>
      </c>
      <c r="E102" s="471"/>
      <c r="F102" s="561"/>
      <c r="G102" s="471"/>
      <c r="H102" s="538"/>
      <c r="I102" s="471"/>
      <c r="J102" s="129"/>
    </row>
    <row r="103" spans="1:10" ht="18.75" x14ac:dyDescent="0.3">
      <c r="A103" s="471"/>
      <c r="B103" s="471"/>
      <c r="C103" s="629" t="s">
        <v>101</v>
      </c>
      <c r="D103" s="630">
        <f>AVERAGE(E91:E94,G91:G94)</f>
        <v>58765258.079224914</v>
      </c>
      <c r="E103" s="471"/>
      <c r="F103" s="561"/>
      <c r="G103" s="626"/>
      <c r="H103" s="538"/>
      <c r="I103" s="471"/>
      <c r="J103" s="130"/>
    </row>
    <row r="104" spans="1:10" ht="18.75" x14ac:dyDescent="0.3">
      <c r="A104" s="471"/>
      <c r="B104" s="471"/>
      <c r="C104" s="600" t="s">
        <v>76</v>
      </c>
      <c r="D104" s="631">
        <f>STDEV(E91:E94,G91:G94)/D103</f>
        <v>1.1553362762700406E-2</v>
      </c>
      <c r="E104" s="471"/>
      <c r="F104" s="561"/>
      <c r="G104" s="471"/>
      <c r="H104" s="538"/>
      <c r="I104" s="471"/>
      <c r="J104" s="130"/>
    </row>
    <row r="105" spans="1:10" ht="19.5" customHeight="1" thickBot="1" x14ac:dyDescent="0.35">
      <c r="A105" s="471"/>
      <c r="B105" s="471"/>
      <c r="C105" s="602" t="s">
        <v>20</v>
      </c>
      <c r="D105" s="632">
        <f>COUNT(E91:E94,G91:G94)</f>
        <v>6</v>
      </c>
      <c r="E105" s="471"/>
      <c r="F105" s="561"/>
      <c r="G105" s="471"/>
      <c r="H105" s="538"/>
      <c r="I105" s="471"/>
      <c r="J105" s="130"/>
    </row>
    <row r="106" spans="1:10" ht="19.5" customHeight="1" thickBot="1" x14ac:dyDescent="0.35">
      <c r="A106" s="565"/>
      <c r="B106" s="565"/>
      <c r="C106" s="565"/>
      <c r="D106" s="565"/>
      <c r="E106" s="565"/>
      <c r="F106" s="471"/>
      <c r="G106" s="471"/>
      <c r="H106" s="471"/>
      <c r="I106" s="471"/>
    </row>
    <row r="107" spans="1:10" ht="27" customHeight="1" thickBot="1" x14ac:dyDescent="0.45">
      <c r="A107" s="507" t="s">
        <v>102</v>
      </c>
      <c r="B107" s="508">
        <v>900</v>
      </c>
      <c r="C107" s="571" t="s">
        <v>103</v>
      </c>
      <c r="D107" s="571" t="s">
        <v>62</v>
      </c>
      <c r="E107" s="571" t="s">
        <v>104</v>
      </c>
      <c r="F107" s="633" t="s">
        <v>105</v>
      </c>
      <c r="G107" s="471"/>
      <c r="H107" s="471"/>
      <c r="I107" s="471"/>
    </row>
    <row r="108" spans="1:10" ht="26.25" customHeight="1" x14ac:dyDescent="0.4">
      <c r="A108" s="512" t="s">
        <v>146</v>
      </c>
      <c r="B108" s="513">
        <v>1</v>
      </c>
      <c r="C108" s="574">
        <v>1</v>
      </c>
      <c r="D108" s="634">
        <v>63404054</v>
      </c>
      <c r="E108" s="635">
        <f t="shared" ref="E108:E113" si="1">IF(ISBLANK(D108),"-",D108/$D$103*$D$100*$B$116)</f>
        <v>323.68131820941505</v>
      </c>
      <c r="F108" s="636">
        <f t="shared" ref="F108:F113" si="2">IF(ISBLANK(D108), "-", (E108/$B$56)*100)</f>
        <v>107.89377273647169</v>
      </c>
      <c r="G108" s="471"/>
      <c r="H108" s="471"/>
      <c r="I108" s="471"/>
    </row>
    <row r="109" spans="1:10" ht="26.25" customHeight="1" x14ac:dyDescent="0.4">
      <c r="A109" s="512" t="s">
        <v>139</v>
      </c>
      <c r="B109" s="513">
        <v>1</v>
      </c>
      <c r="C109" s="580">
        <v>2</v>
      </c>
      <c r="D109" s="637">
        <v>63848558</v>
      </c>
      <c r="E109" s="638">
        <f t="shared" si="1"/>
        <v>325.95053652579213</v>
      </c>
      <c r="F109" s="639">
        <f t="shared" si="2"/>
        <v>108.65017884193071</v>
      </c>
      <c r="G109" s="471"/>
      <c r="H109" s="471"/>
      <c r="I109" s="471"/>
    </row>
    <row r="110" spans="1:10" ht="26.25" customHeight="1" x14ac:dyDescent="0.4">
      <c r="A110" s="512" t="s">
        <v>140</v>
      </c>
      <c r="B110" s="513">
        <v>1</v>
      </c>
      <c r="C110" s="580">
        <v>3</v>
      </c>
      <c r="D110" s="637">
        <v>63975456</v>
      </c>
      <c r="E110" s="638">
        <f t="shared" si="1"/>
        <v>326.59835806600682</v>
      </c>
      <c r="F110" s="639">
        <f t="shared" si="2"/>
        <v>108.86611935533561</v>
      </c>
      <c r="G110" s="471"/>
      <c r="H110" s="471"/>
      <c r="I110" s="471"/>
    </row>
    <row r="111" spans="1:10" ht="26.25" customHeight="1" x14ac:dyDescent="0.4">
      <c r="A111" s="512" t="s">
        <v>141</v>
      </c>
      <c r="B111" s="513">
        <v>1</v>
      </c>
      <c r="C111" s="580">
        <v>4</v>
      </c>
      <c r="D111" s="637">
        <v>63918877</v>
      </c>
      <c r="E111" s="638">
        <f t="shared" si="1"/>
        <v>326.30951903841134</v>
      </c>
      <c r="F111" s="639">
        <f t="shared" si="2"/>
        <v>108.76983967947045</v>
      </c>
      <c r="G111" s="471"/>
      <c r="H111" s="471"/>
      <c r="I111" s="471"/>
    </row>
    <row r="112" spans="1:10" ht="26.25" customHeight="1" x14ac:dyDescent="0.4">
      <c r="A112" s="512" t="s">
        <v>142</v>
      </c>
      <c r="B112" s="513">
        <v>1</v>
      </c>
      <c r="C112" s="580">
        <v>5</v>
      </c>
      <c r="D112" s="637">
        <v>64150836</v>
      </c>
      <c r="E112" s="638">
        <f t="shared" si="1"/>
        <v>327.49368298620146</v>
      </c>
      <c r="F112" s="639">
        <f t="shared" si="2"/>
        <v>109.16456099540048</v>
      </c>
      <c r="G112" s="471"/>
      <c r="H112" s="471"/>
      <c r="I112" s="471"/>
    </row>
    <row r="113" spans="1:10" ht="27" customHeight="1" thickBot="1" x14ac:dyDescent="0.45">
      <c r="A113" s="512" t="s">
        <v>143</v>
      </c>
      <c r="B113" s="513">
        <v>1</v>
      </c>
      <c r="C113" s="586">
        <v>6</v>
      </c>
      <c r="D113" s="640">
        <v>64269511</v>
      </c>
      <c r="E113" s="641">
        <f t="shared" si="1"/>
        <v>328.0995256416017</v>
      </c>
      <c r="F113" s="642">
        <f t="shared" si="2"/>
        <v>109.36650854720055</v>
      </c>
      <c r="G113" s="471"/>
      <c r="H113" s="471"/>
      <c r="I113" s="471"/>
    </row>
    <row r="114" spans="1:10" ht="27" customHeight="1" thickBot="1" x14ac:dyDescent="0.45">
      <c r="A114" s="512" t="s">
        <v>144</v>
      </c>
      <c r="B114" s="513">
        <v>1</v>
      </c>
      <c r="C114" s="643"/>
      <c r="D114" s="543"/>
      <c r="E114" s="470"/>
      <c r="F114" s="639"/>
      <c r="G114" s="471"/>
      <c r="H114" s="471"/>
      <c r="I114" s="471"/>
    </row>
    <row r="115" spans="1:10" ht="26.25" customHeight="1" x14ac:dyDescent="0.4">
      <c r="A115" s="512" t="s">
        <v>145</v>
      </c>
      <c r="B115" s="513">
        <v>1</v>
      </c>
      <c r="C115" s="643"/>
      <c r="D115" s="644" t="s">
        <v>65</v>
      </c>
      <c r="E115" s="645">
        <f>AVERAGE(E108:E113)</f>
        <v>326.35549007790479</v>
      </c>
      <c r="F115" s="646">
        <f>AVERAGE(F108:F113)</f>
        <v>108.78516335930158</v>
      </c>
      <c r="G115" s="471"/>
      <c r="H115" s="471"/>
      <c r="I115" s="471"/>
    </row>
    <row r="116" spans="1:10" ht="27" customHeight="1" thickBot="1" x14ac:dyDescent="0.45">
      <c r="A116" s="512" t="s">
        <v>87</v>
      </c>
      <c r="B116" s="524">
        <f>(B115/B114)*(B113/B112)*(B111/B110)*(B109/B108)*B107</f>
        <v>900</v>
      </c>
      <c r="C116" s="647"/>
      <c r="D116" s="648" t="s">
        <v>76</v>
      </c>
      <c r="E116" s="601">
        <f>STDEV(E108:E113)/E115</f>
        <v>4.6899261601139981E-3</v>
      </c>
      <c r="F116" s="649">
        <f>STDEV(F108:F113)/F115</f>
        <v>4.6899261601139426E-3</v>
      </c>
      <c r="G116" s="471"/>
      <c r="H116" s="471"/>
      <c r="I116" s="470"/>
    </row>
    <row r="117" spans="1:10" ht="27" customHeight="1" thickBot="1" x14ac:dyDescent="0.45">
      <c r="A117" s="546" t="s">
        <v>70</v>
      </c>
      <c r="B117" s="547"/>
      <c r="C117" s="650"/>
      <c r="D117" s="602" t="s">
        <v>20</v>
      </c>
      <c r="E117" s="651">
        <f>COUNT(E108:E113)</f>
        <v>6</v>
      </c>
      <c r="F117" s="652">
        <f>COUNT(F108:F113)</f>
        <v>6</v>
      </c>
      <c r="G117" s="471"/>
      <c r="H117" s="471"/>
      <c r="I117" s="470"/>
      <c r="J117" s="130"/>
    </row>
    <row r="118" spans="1:10" ht="26.25" customHeight="1" thickBot="1" x14ac:dyDescent="0.35">
      <c r="A118" s="551"/>
      <c r="B118" s="552"/>
      <c r="C118" s="470"/>
      <c r="D118" s="653"/>
      <c r="E118" s="654" t="s">
        <v>106</v>
      </c>
      <c r="F118" s="655"/>
      <c r="G118" s="470"/>
      <c r="H118" s="470"/>
      <c r="I118" s="470"/>
    </row>
    <row r="119" spans="1:10" ht="25.5" customHeight="1" x14ac:dyDescent="0.4">
      <c r="A119" s="656"/>
      <c r="B119" s="505"/>
      <c r="C119" s="470"/>
      <c r="D119" s="648" t="s">
        <v>107</v>
      </c>
      <c r="E119" s="657">
        <f>MIN(E108:E113)</f>
        <v>323.68131820941505</v>
      </c>
      <c r="F119" s="658">
        <f>MIN(F108:F113)</f>
        <v>107.89377273647169</v>
      </c>
      <c r="G119" s="470"/>
      <c r="H119" s="470"/>
      <c r="I119" s="470"/>
    </row>
    <row r="120" spans="1:10" ht="24" customHeight="1" thickBot="1" x14ac:dyDescent="0.45">
      <c r="A120" s="656"/>
      <c r="B120" s="505"/>
      <c r="C120" s="470"/>
      <c r="D120" s="558" t="s">
        <v>108</v>
      </c>
      <c r="E120" s="659">
        <f>MAX(E108:E113)</f>
        <v>328.0995256416017</v>
      </c>
      <c r="F120" s="660">
        <f>MAX(F108:F113)</f>
        <v>109.36650854720055</v>
      </c>
      <c r="G120" s="470"/>
      <c r="H120" s="470"/>
      <c r="I120" s="470"/>
    </row>
    <row r="121" spans="1:10" ht="27" customHeight="1" x14ac:dyDescent="0.3">
      <c r="A121" s="656"/>
      <c r="B121" s="505"/>
      <c r="C121" s="470"/>
      <c r="D121" s="470"/>
      <c r="E121" s="470"/>
      <c r="F121" s="543"/>
      <c r="G121" s="470"/>
      <c r="H121" s="470"/>
      <c r="I121" s="470"/>
    </row>
    <row r="122" spans="1:10" ht="25.5" customHeight="1" x14ac:dyDescent="0.3">
      <c r="A122" s="656"/>
      <c r="B122" s="505"/>
      <c r="C122" s="470"/>
      <c r="D122" s="470"/>
      <c r="E122" s="470"/>
      <c r="F122" s="543"/>
      <c r="G122" s="470"/>
      <c r="H122" s="470"/>
      <c r="I122" s="470"/>
    </row>
    <row r="123" spans="1:10" ht="18.75" x14ac:dyDescent="0.3">
      <c r="A123" s="656"/>
      <c r="B123" s="505"/>
      <c r="C123" s="470"/>
      <c r="D123" s="470"/>
      <c r="E123" s="470"/>
      <c r="F123" s="543"/>
      <c r="G123" s="470"/>
      <c r="H123" s="470"/>
      <c r="I123" s="470"/>
    </row>
    <row r="124" spans="1:10" ht="45.75" customHeight="1" x14ac:dyDescent="0.65">
      <c r="A124" s="487" t="s">
        <v>90</v>
      </c>
      <c r="B124" s="488" t="s">
        <v>109</v>
      </c>
      <c r="C124" s="604" t="str">
        <f>B26</f>
        <v>Zidovudine</v>
      </c>
      <c r="D124" s="604"/>
      <c r="E124" s="470" t="s">
        <v>110</v>
      </c>
      <c r="F124" s="470"/>
      <c r="G124" s="661">
        <f>F115</f>
        <v>108.78516335930158</v>
      </c>
      <c r="H124" s="470"/>
      <c r="I124" s="470"/>
    </row>
    <row r="125" spans="1:10" ht="45.75" customHeight="1" x14ac:dyDescent="0.65">
      <c r="A125" s="487"/>
      <c r="B125" s="488" t="s">
        <v>111</v>
      </c>
      <c r="C125" s="488" t="s">
        <v>112</v>
      </c>
      <c r="D125" s="661">
        <f>MIN(F108:F113)</f>
        <v>107.89377273647169</v>
      </c>
      <c r="E125" s="488" t="s">
        <v>113</v>
      </c>
      <c r="F125" s="661">
        <f>MAX(F108:F113)</f>
        <v>109.36650854720055</v>
      </c>
      <c r="G125" s="662"/>
      <c r="H125" s="470"/>
      <c r="I125" s="470"/>
    </row>
    <row r="126" spans="1:10" ht="19.5" customHeight="1" thickBot="1" x14ac:dyDescent="0.35">
      <c r="A126" s="663"/>
      <c r="B126" s="663"/>
      <c r="C126" s="664"/>
      <c r="D126" s="664"/>
      <c r="E126" s="664"/>
      <c r="F126" s="664"/>
      <c r="G126" s="664"/>
      <c r="H126" s="664"/>
      <c r="I126" s="471"/>
    </row>
    <row r="127" spans="1:10" ht="18.75" x14ac:dyDescent="0.3">
      <c r="A127" s="471"/>
      <c r="B127" s="665" t="s">
        <v>26</v>
      </c>
      <c r="C127" s="665"/>
      <c r="D127" s="471"/>
      <c r="E127" s="609" t="s">
        <v>27</v>
      </c>
      <c r="F127" s="666"/>
      <c r="G127" s="665" t="s">
        <v>28</v>
      </c>
      <c r="H127" s="665"/>
      <c r="I127" s="471"/>
    </row>
    <row r="128" spans="1:10" ht="69.95" customHeight="1" x14ac:dyDescent="0.3">
      <c r="A128" s="487" t="s">
        <v>29</v>
      </c>
      <c r="B128" s="667"/>
      <c r="C128" s="667"/>
      <c r="D128" s="471"/>
      <c r="E128" s="667"/>
      <c r="F128" s="470"/>
      <c r="G128" s="667"/>
      <c r="H128" s="667"/>
      <c r="I128" s="471"/>
    </row>
    <row r="129" spans="1:9" ht="69.95" customHeight="1" x14ac:dyDescent="0.3">
      <c r="A129" s="487" t="s">
        <v>30</v>
      </c>
      <c r="B129" s="668"/>
      <c r="C129" s="668"/>
      <c r="D129" s="471"/>
      <c r="E129" s="668"/>
      <c r="F129" s="470"/>
      <c r="G129" s="669"/>
      <c r="H129" s="669"/>
      <c r="I129" s="471"/>
    </row>
    <row r="130" spans="1:9" ht="18.75" x14ac:dyDescent="0.3">
      <c r="A130" s="127"/>
      <c r="B130" s="127"/>
      <c r="C130" s="127"/>
      <c r="D130" s="127"/>
      <c r="E130" s="127"/>
      <c r="F130" s="128"/>
      <c r="G130" s="127"/>
      <c r="H130" s="127"/>
      <c r="I130" s="121"/>
    </row>
    <row r="131" spans="1:9" ht="18.75" x14ac:dyDescent="0.3">
      <c r="A131" s="127"/>
      <c r="B131" s="127"/>
      <c r="C131" s="127"/>
      <c r="D131" s="127"/>
      <c r="E131" s="127"/>
      <c r="F131" s="128"/>
      <c r="G131" s="127"/>
      <c r="H131" s="127"/>
      <c r="I131" s="121"/>
    </row>
    <row r="132" spans="1:9" ht="18.75" x14ac:dyDescent="0.3">
      <c r="A132" s="127"/>
      <c r="B132" s="127"/>
      <c r="C132" s="127"/>
      <c r="D132" s="127"/>
      <c r="E132" s="127"/>
      <c r="F132" s="128"/>
      <c r="G132" s="127"/>
      <c r="H132" s="127"/>
      <c r="I132" s="121"/>
    </row>
    <row r="133" spans="1:9" ht="18.75" x14ac:dyDescent="0.3">
      <c r="A133" s="127"/>
      <c r="B133" s="127"/>
      <c r="C133" s="127"/>
      <c r="D133" s="127"/>
      <c r="E133" s="127"/>
      <c r="F133" s="128"/>
      <c r="G133" s="127"/>
      <c r="H133" s="127"/>
      <c r="I133" s="121"/>
    </row>
    <row r="134" spans="1:9" ht="18.75" x14ac:dyDescent="0.3">
      <c r="A134" s="127"/>
      <c r="B134" s="127"/>
      <c r="C134" s="127"/>
      <c r="D134" s="127"/>
      <c r="E134" s="127"/>
      <c r="F134" s="128"/>
      <c r="G134" s="127"/>
      <c r="H134" s="127"/>
      <c r="I134" s="121"/>
    </row>
    <row r="135" spans="1:9" ht="18.75" x14ac:dyDescent="0.3">
      <c r="A135" s="127"/>
      <c r="B135" s="127"/>
      <c r="C135" s="127"/>
      <c r="D135" s="127"/>
      <c r="E135" s="127"/>
      <c r="F135" s="128"/>
      <c r="G135" s="127"/>
      <c r="H135" s="127"/>
      <c r="I135" s="121"/>
    </row>
    <row r="136" spans="1:9" ht="18.75" x14ac:dyDescent="0.3">
      <c r="A136" s="127"/>
      <c r="B136" s="127"/>
      <c r="C136" s="127"/>
      <c r="D136" s="127"/>
      <c r="E136" s="127"/>
      <c r="F136" s="128"/>
      <c r="G136" s="127"/>
      <c r="H136" s="127"/>
      <c r="I136" s="121"/>
    </row>
    <row r="137" spans="1:9" ht="18.75" x14ac:dyDescent="0.3">
      <c r="A137" s="127"/>
      <c r="B137" s="127"/>
      <c r="C137" s="127"/>
      <c r="D137" s="127"/>
      <c r="E137" s="127"/>
      <c r="F137" s="128"/>
      <c r="G137" s="127"/>
      <c r="H137" s="127"/>
      <c r="I137" s="121"/>
    </row>
    <row r="138" spans="1:9" ht="18.75" x14ac:dyDescent="0.3">
      <c r="A138" s="127"/>
      <c r="B138" s="127"/>
      <c r="C138" s="127"/>
      <c r="D138" s="127"/>
      <c r="E138" s="127"/>
      <c r="F138" s="128"/>
      <c r="G138" s="127"/>
      <c r="H138" s="127"/>
      <c r="I138" s="121"/>
    </row>
    <row r="250" spans="1:1" x14ac:dyDescent="0.25">
      <c r="A250" s="120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38" priority="1" operator="greaterThan">
      <formula>0.02</formula>
    </cfRule>
  </conditionalFormatting>
  <conditionalFormatting sqref="D51">
    <cfRule type="cellIs" dxfId="37" priority="2" operator="greaterThan">
      <formula>0.02</formula>
    </cfRule>
  </conditionalFormatting>
  <conditionalFormatting sqref="G73">
    <cfRule type="cellIs" dxfId="36" priority="3" operator="greaterThan">
      <formula>0.02</formula>
    </cfRule>
  </conditionalFormatting>
  <conditionalFormatting sqref="H73">
    <cfRule type="cellIs" dxfId="35" priority="4" operator="greaterThan">
      <formula>0.02</formula>
    </cfRule>
  </conditionalFormatting>
  <conditionalFormatting sqref="D104">
    <cfRule type="cellIs" dxfId="34" priority="5" operator="greaterThan">
      <formula>0.02</formula>
    </cfRule>
  </conditionalFormatting>
  <conditionalFormatting sqref="I39">
    <cfRule type="cellIs" dxfId="33" priority="6" operator="lessThanOrEqual">
      <formula>0.02</formula>
    </cfRule>
  </conditionalFormatting>
  <conditionalFormatting sqref="I39">
    <cfRule type="cellIs" dxfId="32" priority="7" operator="greaterThan">
      <formula>0.02</formula>
    </cfRule>
  </conditionalFormatting>
  <conditionalFormatting sqref="I92">
    <cfRule type="cellIs" dxfId="31" priority="8" operator="lessThanOrEqual">
      <formula>0.02</formula>
    </cfRule>
  </conditionalFormatting>
  <conditionalFormatting sqref="I92">
    <cfRule type="cellIs" dxfId="3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46" zoomScale="60" zoomScaleNormal="40" zoomScalePageLayoutView="41" workbookViewId="0">
      <selection sqref="A1:I129"/>
    </sheetView>
  </sheetViews>
  <sheetFormatPr defaultColWidth="9.140625" defaultRowHeight="13.5" x14ac:dyDescent="0.25"/>
  <cols>
    <col min="1" max="1" width="55.42578125" style="109" customWidth="1"/>
    <col min="2" max="2" width="33.7109375" style="109" customWidth="1"/>
    <col min="3" max="3" width="42.28515625" style="109" customWidth="1"/>
    <col min="4" max="4" width="30.5703125" style="109" customWidth="1"/>
    <col min="5" max="5" width="39.85546875" style="109" customWidth="1"/>
    <col min="6" max="6" width="30.7109375" style="109" customWidth="1"/>
    <col min="7" max="7" width="39.85546875" style="109" customWidth="1"/>
    <col min="8" max="8" width="30" style="109" customWidth="1"/>
    <col min="9" max="9" width="30.28515625" style="109" hidden="1" customWidth="1"/>
    <col min="10" max="10" width="30.42578125" style="109" customWidth="1"/>
    <col min="11" max="11" width="21.28515625" style="109" customWidth="1"/>
    <col min="12" max="12" width="9.140625" style="109"/>
    <col min="13" max="16384" width="9.140625" style="111"/>
  </cols>
  <sheetData>
    <row r="1" spans="1:9" ht="18.75" customHeight="1" x14ac:dyDescent="0.25">
      <c r="A1" s="267" t="s">
        <v>45</v>
      </c>
      <c r="B1" s="267"/>
      <c r="C1" s="267"/>
      <c r="D1" s="267"/>
      <c r="E1" s="267"/>
      <c r="F1" s="267"/>
      <c r="G1" s="267"/>
      <c r="H1" s="267"/>
      <c r="I1" s="267"/>
    </row>
    <row r="2" spans="1:9" ht="18.75" customHeight="1" x14ac:dyDescent="0.25">
      <c r="A2" s="267"/>
      <c r="B2" s="267"/>
      <c r="C2" s="267"/>
      <c r="D2" s="267"/>
      <c r="E2" s="267"/>
      <c r="F2" s="267"/>
      <c r="G2" s="267"/>
      <c r="H2" s="267"/>
      <c r="I2" s="267"/>
    </row>
    <row r="3" spans="1:9" ht="18.75" customHeight="1" x14ac:dyDescent="0.25">
      <c r="A3" s="267"/>
      <c r="B3" s="267"/>
      <c r="C3" s="267"/>
      <c r="D3" s="267"/>
      <c r="E3" s="267"/>
      <c r="F3" s="267"/>
      <c r="G3" s="267"/>
      <c r="H3" s="267"/>
      <c r="I3" s="267"/>
    </row>
    <row r="4" spans="1:9" ht="18.75" customHeight="1" x14ac:dyDescent="0.25">
      <c r="A4" s="267"/>
      <c r="B4" s="267"/>
      <c r="C4" s="267"/>
      <c r="D4" s="267"/>
      <c r="E4" s="267"/>
      <c r="F4" s="267"/>
      <c r="G4" s="267"/>
      <c r="H4" s="267"/>
      <c r="I4" s="267"/>
    </row>
    <row r="5" spans="1:9" ht="18.75" customHeight="1" x14ac:dyDescent="0.25">
      <c r="A5" s="267"/>
      <c r="B5" s="267"/>
      <c r="C5" s="267"/>
      <c r="D5" s="267"/>
      <c r="E5" s="267"/>
      <c r="F5" s="267"/>
      <c r="G5" s="267"/>
      <c r="H5" s="267"/>
      <c r="I5" s="267"/>
    </row>
    <row r="6" spans="1:9" ht="18.75" customHeight="1" x14ac:dyDescent="0.25">
      <c r="A6" s="267"/>
      <c r="B6" s="267"/>
      <c r="C6" s="267"/>
      <c r="D6" s="267"/>
      <c r="E6" s="267"/>
      <c r="F6" s="267"/>
      <c r="G6" s="267"/>
      <c r="H6" s="267"/>
      <c r="I6" s="267"/>
    </row>
    <row r="7" spans="1:9" ht="18.75" customHeight="1" x14ac:dyDescent="0.25">
      <c r="A7" s="267"/>
      <c r="B7" s="267"/>
      <c r="C7" s="267"/>
      <c r="D7" s="267"/>
      <c r="E7" s="267"/>
      <c r="F7" s="267"/>
      <c r="G7" s="267"/>
      <c r="H7" s="267"/>
      <c r="I7" s="267"/>
    </row>
    <row r="8" spans="1:9" x14ac:dyDescent="0.25">
      <c r="A8" s="268" t="s">
        <v>46</v>
      </c>
      <c r="B8" s="268"/>
      <c r="C8" s="268"/>
      <c r="D8" s="268"/>
      <c r="E8" s="268"/>
      <c r="F8" s="268"/>
      <c r="G8" s="268"/>
      <c r="H8" s="268"/>
      <c r="I8" s="268"/>
    </row>
    <row r="9" spans="1:9" x14ac:dyDescent="0.25">
      <c r="A9" s="268"/>
      <c r="B9" s="268"/>
      <c r="C9" s="268"/>
      <c r="D9" s="268"/>
      <c r="E9" s="268"/>
      <c r="F9" s="268"/>
      <c r="G9" s="268"/>
      <c r="H9" s="268"/>
      <c r="I9" s="268"/>
    </row>
    <row r="10" spans="1:9" x14ac:dyDescent="0.25">
      <c r="A10" s="268"/>
      <c r="B10" s="268"/>
      <c r="C10" s="268"/>
      <c r="D10" s="268"/>
      <c r="E10" s="268"/>
      <c r="F10" s="268"/>
      <c r="G10" s="268"/>
      <c r="H10" s="268"/>
      <c r="I10" s="268"/>
    </row>
    <row r="11" spans="1:9" x14ac:dyDescent="0.25">
      <c r="A11" s="268"/>
      <c r="B11" s="268"/>
      <c r="C11" s="268"/>
      <c r="D11" s="268"/>
      <c r="E11" s="268"/>
      <c r="F11" s="268"/>
      <c r="G11" s="268"/>
      <c r="H11" s="268"/>
      <c r="I11" s="268"/>
    </row>
    <row r="12" spans="1:9" x14ac:dyDescent="0.25">
      <c r="A12" s="268"/>
      <c r="B12" s="268"/>
      <c r="C12" s="268"/>
      <c r="D12" s="268"/>
      <c r="E12" s="268"/>
      <c r="F12" s="268"/>
      <c r="G12" s="268"/>
      <c r="H12" s="268"/>
      <c r="I12" s="268"/>
    </row>
    <row r="13" spans="1:9" x14ac:dyDescent="0.25">
      <c r="A13" s="268"/>
      <c r="B13" s="268"/>
      <c r="C13" s="268"/>
      <c r="D13" s="268"/>
      <c r="E13" s="268"/>
      <c r="F13" s="268"/>
      <c r="G13" s="268"/>
      <c r="H13" s="268"/>
      <c r="I13" s="268"/>
    </row>
    <row r="14" spans="1:9" x14ac:dyDescent="0.25">
      <c r="A14" s="268"/>
      <c r="B14" s="268"/>
      <c r="C14" s="268"/>
      <c r="D14" s="268"/>
      <c r="E14" s="268"/>
      <c r="F14" s="268"/>
      <c r="G14" s="268"/>
      <c r="H14" s="268"/>
      <c r="I14" s="268"/>
    </row>
    <row r="15" spans="1:9" ht="19.5" customHeight="1" thickBot="1" x14ac:dyDescent="0.35">
      <c r="A15" s="269"/>
      <c r="B15" s="270"/>
      <c r="C15" s="270"/>
      <c r="D15" s="270"/>
      <c r="E15" s="270"/>
      <c r="F15" s="270"/>
      <c r="G15" s="270"/>
      <c r="H15" s="270"/>
      <c r="I15" s="270"/>
    </row>
    <row r="16" spans="1:9" ht="19.5" customHeight="1" thickBot="1" x14ac:dyDescent="0.35">
      <c r="A16" s="271" t="s">
        <v>31</v>
      </c>
      <c r="B16" s="272"/>
      <c r="C16" s="272"/>
      <c r="D16" s="272"/>
      <c r="E16" s="272"/>
      <c r="F16" s="272"/>
      <c r="G16" s="272"/>
      <c r="H16" s="273"/>
      <c r="I16" s="270"/>
    </row>
    <row r="17" spans="1:14" ht="20.25" customHeight="1" x14ac:dyDescent="0.25">
      <c r="A17" s="274" t="s">
        <v>47</v>
      </c>
      <c r="B17" s="274"/>
      <c r="C17" s="274"/>
      <c r="D17" s="274"/>
      <c r="E17" s="274"/>
      <c r="F17" s="274"/>
      <c r="G17" s="274"/>
      <c r="H17" s="274"/>
      <c r="I17" s="270"/>
    </row>
    <row r="18" spans="1:14" ht="26.25" customHeight="1" x14ac:dyDescent="0.4">
      <c r="A18" s="275" t="s">
        <v>33</v>
      </c>
      <c r="B18" s="276" t="s">
        <v>114</v>
      </c>
      <c r="C18" s="276"/>
      <c r="D18" s="277"/>
      <c r="E18" s="278"/>
      <c r="F18" s="279"/>
      <c r="G18" s="279"/>
      <c r="H18" s="279"/>
      <c r="I18" s="270"/>
    </row>
    <row r="19" spans="1:14" ht="26.25" customHeight="1" x14ac:dyDescent="0.4">
      <c r="A19" s="275" t="s">
        <v>34</v>
      </c>
      <c r="B19" s="280" t="s">
        <v>7</v>
      </c>
      <c r="C19" s="279">
        <v>1</v>
      </c>
      <c r="D19" s="279"/>
      <c r="E19" s="279"/>
      <c r="F19" s="279"/>
      <c r="G19" s="279"/>
      <c r="H19" s="279"/>
      <c r="I19" s="270"/>
    </row>
    <row r="20" spans="1:14" ht="26.25" customHeight="1" x14ac:dyDescent="0.4">
      <c r="A20" s="275" t="s">
        <v>35</v>
      </c>
      <c r="B20" s="281" t="s">
        <v>9</v>
      </c>
      <c r="C20" s="281"/>
      <c r="D20" s="279"/>
      <c r="E20" s="279"/>
      <c r="F20" s="279"/>
      <c r="G20" s="279"/>
      <c r="H20" s="279"/>
      <c r="I20" s="270"/>
    </row>
    <row r="21" spans="1:14" ht="26.25" customHeight="1" x14ac:dyDescent="0.4">
      <c r="A21" s="275" t="s">
        <v>36</v>
      </c>
      <c r="B21" s="281" t="s">
        <v>120</v>
      </c>
      <c r="C21" s="281"/>
      <c r="D21" s="281"/>
      <c r="E21" s="281"/>
      <c r="F21" s="281"/>
      <c r="G21" s="281"/>
      <c r="H21" s="281"/>
      <c r="I21" s="282"/>
    </row>
    <row r="22" spans="1:14" ht="26.25" customHeight="1" x14ac:dyDescent="0.4">
      <c r="A22" s="275" t="s">
        <v>37</v>
      </c>
      <c r="B22" s="283" t="s">
        <v>116</v>
      </c>
      <c r="C22" s="279"/>
      <c r="D22" s="279"/>
      <c r="E22" s="279"/>
      <c r="F22" s="279"/>
      <c r="G22" s="279"/>
      <c r="H22" s="279"/>
      <c r="I22" s="270"/>
    </row>
    <row r="23" spans="1:14" ht="26.25" customHeight="1" x14ac:dyDescent="0.4">
      <c r="A23" s="275" t="s">
        <v>38</v>
      </c>
      <c r="B23" s="283">
        <v>42761</v>
      </c>
      <c r="C23" s="279"/>
      <c r="D23" s="279"/>
      <c r="E23" s="279"/>
      <c r="F23" s="279"/>
      <c r="G23" s="279"/>
      <c r="H23" s="279"/>
      <c r="I23" s="270"/>
    </row>
    <row r="24" spans="1:14" ht="18.75" x14ac:dyDescent="0.3">
      <c r="A24" s="275"/>
      <c r="B24" s="284"/>
      <c r="C24" s="270"/>
      <c r="D24" s="270"/>
      <c r="E24" s="270"/>
      <c r="F24" s="270"/>
      <c r="G24" s="270"/>
      <c r="H24" s="270"/>
      <c r="I24" s="270"/>
    </row>
    <row r="25" spans="1:14" ht="18.75" x14ac:dyDescent="0.3">
      <c r="A25" s="285" t="s">
        <v>1</v>
      </c>
      <c r="B25" s="284"/>
      <c r="C25" s="270"/>
      <c r="D25" s="270"/>
      <c r="E25" s="270"/>
      <c r="F25" s="270"/>
      <c r="G25" s="270"/>
      <c r="H25" s="270"/>
      <c r="I25" s="270"/>
    </row>
    <row r="26" spans="1:14" ht="26.25" customHeight="1" x14ac:dyDescent="0.4">
      <c r="A26" s="286" t="s">
        <v>4</v>
      </c>
      <c r="B26" s="276" t="s">
        <v>115</v>
      </c>
      <c r="C26" s="276"/>
      <c r="D26" s="270"/>
      <c r="E26" s="270"/>
      <c r="F26" s="270"/>
      <c r="G26" s="270"/>
      <c r="H26" s="270"/>
      <c r="I26" s="270"/>
    </row>
    <row r="27" spans="1:14" ht="26.25" customHeight="1" x14ac:dyDescent="0.4">
      <c r="A27" s="287" t="s">
        <v>48</v>
      </c>
      <c r="B27" s="288" t="s">
        <v>129</v>
      </c>
      <c r="C27" s="288"/>
      <c r="D27" s="270"/>
      <c r="E27" s="270"/>
      <c r="F27" s="270"/>
      <c r="G27" s="270"/>
      <c r="H27" s="270"/>
      <c r="I27" s="270"/>
    </row>
    <row r="28" spans="1:14" ht="27" customHeight="1" thickBot="1" x14ac:dyDescent="0.45">
      <c r="A28" s="287" t="s">
        <v>6</v>
      </c>
      <c r="B28" s="289">
        <v>100.7</v>
      </c>
      <c r="C28" s="270"/>
      <c r="D28" s="270"/>
      <c r="E28" s="270"/>
      <c r="F28" s="270"/>
      <c r="G28" s="270"/>
      <c r="H28" s="270"/>
      <c r="I28" s="270"/>
    </row>
    <row r="29" spans="1:14" s="112" customFormat="1" ht="27" customHeight="1" thickBot="1" x14ac:dyDescent="0.45">
      <c r="A29" s="287" t="s">
        <v>49</v>
      </c>
      <c r="B29" s="290">
        <v>0.08</v>
      </c>
      <c r="C29" s="291" t="s">
        <v>50</v>
      </c>
      <c r="D29" s="292"/>
      <c r="E29" s="292"/>
      <c r="F29" s="292"/>
      <c r="G29" s="293"/>
      <c r="H29" s="294"/>
      <c r="I29" s="295"/>
      <c r="J29" s="113"/>
      <c r="K29" s="113"/>
      <c r="L29" s="113"/>
    </row>
    <row r="30" spans="1:14" s="112" customFormat="1" ht="19.5" customHeight="1" thickBot="1" x14ac:dyDescent="0.35">
      <c r="A30" s="287" t="s">
        <v>51</v>
      </c>
      <c r="B30" s="296">
        <f>B28-B29</f>
        <v>100.62</v>
      </c>
      <c r="C30" s="297"/>
      <c r="D30" s="297"/>
      <c r="E30" s="297"/>
      <c r="F30" s="297"/>
      <c r="G30" s="298"/>
      <c r="H30" s="294"/>
      <c r="I30" s="295"/>
      <c r="J30" s="113"/>
      <c r="K30" s="113"/>
      <c r="L30" s="113"/>
    </row>
    <row r="31" spans="1:14" s="112" customFormat="1" ht="27" customHeight="1" thickBot="1" x14ac:dyDescent="0.45">
      <c r="A31" s="287" t="s">
        <v>52</v>
      </c>
      <c r="B31" s="299">
        <v>1</v>
      </c>
      <c r="C31" s="300" t="s">
        <v>53</v>
      </c>
      <c r="D31" s="301"/>
      <c r="E31" s="301"/>
      <c r="F31" s="301"/>
      <c r="G31" s="301"/>
      <c r="H31" s="302"/>
      <c r="I31" s="295"/>
      <c r="J31" s="113"/>
      <c r="K31" s="113"/>
      <c r="L31" s="113"/>
    </row>
    <row r="32" spans="1:14" s="112" customFormat="1" ht="27" customHeight="1" thickBot="1" x14ac:dyDescent="0.45">
      <c r="A32" s="287" t="s">
        <v>54</v>
      </c>
      <c r="B32" s="299">
        <v>1</v>
      </c>
      <c r="C32" s="300" t="s">
        <v>55</v>
      </c>
      <c r="D32" s="301"/>
      <c r="E32" s="301"/>
      <c r="F32" s="301"/>
      <c r="G32" s="301"/>
      <c r="H32" s="302"/>
      <c r="I32" s="295"/>
      <c r="J32" s="113"/>
      <c r="K32" s="113"/>
      <c r="L32" s="114"/>
      <c r="M32" s="114"/>
      <c r="N32" s="115"/>
    </row>
    <row r="33" spans="1:14" s="112" customFormat="1" ht="17.25" customHeight="1" x14ac:dyDescent="0.3">
      <c r="A33" s="287"/>
      <c r="B33" s="303"/>
      <c r="C33" s="304"/>
      <c r="D33" s="304"/>
      <c r="E33" s="304"/>
      <c r="F33" s="304"/>
      <c r="G33" s="304"/>
      <c r="H33" s="304"/>
      <c r="I33" s="295"/>
      <c r="J33" s="113"/>
      <c r="K33" s="113"/>
      <c r="L33" s="114"/>
      <c r="M33" s="114"/>
      <c r="N33" s="115"/>
    </row>
    <row r="34" spans="1:14" s="112" customFormat="1" ht="18.75" x14ac:dyDescent="0.3">
      <c r="A34" s="287" t="s">
        <v>56</v>
      </c>
      <c r="B34" s="305">
        <f>B31/B32</f>
        <v>1</v>
      </c>
      <c r="C34" s="269" t="s">
        <v>57</v>
      </c>
      <c r="D34" s="269"/>
      <c r="E34" s="269"/>
      <c r="F34" s="269"/>
      <c r="G34" s="269"/>
      <c r="H34" s="294"/>
      <c r="I34" s="295"/>
      <c r="J34" s="113"/>
      <c r="K34" s="113"/>
      <c r="L34" s="114"/>
      <c r="M34" s="114"/>
      <c r="N34" s="115"/>
    </row>
    <row r="35" spans="1:14" s="112" customFormat="1" ht="19.5" customHeight="1" thickBot="1" x14ac:dyDescent="0.35">
      <c r="A35" s="287"/>
      <c r="B35" s="296"/>
      <c r="C35" s="294"/>
      <c r="D35" s="294"/>
      <c r="E35" s="294"/>
      <c r="F35" s="294"/>
      <c r="G35" s="269"/>
      <c r="H35" s="294"/>
      <c r="I35" s="295"/>
      <c r="J35" s="113"/>
      <c r="K35" s="113"/>
      <c r="L35" s="114"/>
      <c r="M35" s="114"/>
      <c r="N35" s="115"/>
    </row>
    <row r="36" spans="1:14" s="112" customFormat="1" ht="27" customHeight="1" thickBot="1" x14ac:dyDescent="0.45">
      <c r="A36" s="306" t="s">
        <v>58</v>
      </c>
      <c r="B36" s="307">
        <v>50</v>
      </c>
      <c r="C36" s="269"/>
      <c r="D36" s="308" t="s">
        <v>59</v>
      </c>
      <c r="E36" s="309"/>
      <c r="F36" s="308" t="s">
        <v>60</v>
      </c>
      <c r="G36" s="310"/>
      <c r="H36" s="294"/>
      <c r="I36" s="294"/>
      <c r="J36" s="113"/>
      <c r="K36" s="113"/>
      <c r="L36" s="114"/>
      <c r="M36" s="114"/>
      <c r="N36" s="115"/>
    </row>
    <row r="37" spans="1:14" s="112" customFormat="1" ht="27" customHeight="1" thickBot="1" x14ac:dyDescent="0.45">
      <c r="A37" s="311" t="s">
        <v>130</v>
      </c>
      <c r="B37" s="312">
        <v>5</v>
      </c>
      <c r="C37" s="313" t="s">
        <v>61</v>
      </c>
      <c r="D37" s="314" t="s">
        <v>62</v>
      </c>
      <c r="E37" s="315" t="s">
        <v>63</v>
      </c>
      <c r="F37" s="314" t="s">
        <v>62</v>
      </c>
      <c r="G37" s="316" t="s">
        <v>63</v>
      </c>
      <c r="H37" s="294"/>
      <c r="I37" s="317" t="s">
        <v>64</v>
      </c>
      <c r="J37" s="113"/>
      <c r="K37" s="113"/>
      <c r="L37" s="114"/>
      <c r="M37" s="114"/>
      <c r="N37" s="115"/>
    </row>
    <row r="38" spans="1:14" s="112" customFormat="1" ht="26.25" customHeight="1" x14ac:dyDescent="0.4">
      <c r="A38" s="311" t="s">
        <v>131</v>
      </c>
      <c r="B38" s="312">
        <v>10</v>
      </c>
      <c r="C38" s="318">
        <v>1</v>
      </c>
      <c r="D38" s="319">
        <v>30815822</v>
      </c>
      <c r="E38" s="320">
        <f>IF(ISBLANK(D38),"-",$D$48/$D$45*D38)</f>
        <v>29695482.706637081</v>
      </c>
      <c r="F38" s="319">
        <v>30048806</v>
      </c>
      <c r="G38" s="321">
        <f>IF(ISBLANK(F38),"-",$D$48/$F$45*F38)</f>
        <v>29163722.032771815</v>
      </c>
      <c r="H38" s="294"/>
      <c r="I38" s="322"/>
      <c r="J38" s="113"/>
      <c r="K38" s="113"/>
      <c r="L38" s="114"/>
      <c r="M38" s="114"/>
      <c r="N38" s="115"/>
    </row>
    <row r="39" spans="1:14" s="112" customFormat="1" ht="26.25" customHeight="1" x14ac:dyDescent="0.4">
      <c r="A39" s="311" t="s">
        <v>132</v>
      </c>
      <c r="B39" s="312">
        <v>1</v>
      </c>
      <c r="C39" s="323">
        <v>2</v>
      </c>
      <c r="D39" s="324">
        <v>30864394</v>
      </c>
      <c r="E39" s="325">
        <f>IF(ISBLANK(D39),"-",$D$48/$D$45*D39)</f>
        <v>29742288.824157711</v>
      </c>
      <c r="F39" s="324">
        <v>30108944</v>
      </c>
      <c r="G39" s="326">
        <f>IF(ISBLANK(F39),"-",$D$48/$F$45*F39)</f>
        <v>29222088.675213672</v>
      </c>
      <c r="H39" s="294"/>
      <c r="I39" s="327">
        <f>ABS((F43/D43*D42)-F42)/D42</f>
        <v>1.6743057206667095E-2</v>
      </c>
      <c r="J39" s="113"/>
      <c r="K39" s="113"/>
      <c r="L39" s="114"/>
      <c r="M39" s="114"/>
      <c r="N39" s="115"/>
    </row>
    <row r="40" spans="1:14" ht="26.25" customHeight="1" x14ac:dyDescent="0.4">
      <c r="A40" s="311" t="s">
        <v>133</v>
      </c>
      <c r="B40" s="312">
        <v>1</v>
      </c>
      <c r="C40" s="323">
        <v>3</v>
      </c>
      <c r="D40" s="324">
        <v>30777299</v>
      </c>
      <c r="E40" s="325">
        <f>IF(ISBLANK(D40),"-",$D$48/$D$45*D40)</f>
        <v>29658360.247910917</v>
      </c>
      <c r="F40" s="324">
        <v>30094321</v>
      </c>
      <c r="G40" s="326">
        <f>IF(ISBLANK(F40),"-",$D$48/$F$45*F40)</f>
        <v>29207896.393920194</v>
      </c>
      <c r="H40" s="270"/>
      <c r="I40" s="327"/>
      <c r="L40" s="114"/>
      <c r="M40" s="114"/>
      <c r="N40" s="110"/>
    </row>
    <row r="41" spans="1:14" ht="27" customHeight="1" thickBot="1" x14ac:dyDescent="0.45">
      <c r="A41" s="311" t="s">
        <v>134</v>
      </c>
      <c r="B41" s="312">
        <v>1</v>
      </c>
      <c r="C41" s="328">
        <v>4</v>
      </c>
      <c r="D41" s="329"/>
      <c r="E41" s="330" t="str">
        <f>IF(ISBLANK(D41),"-",$D$48/$D$45*D41)</f>
        <v>-</v>
      </c>
      <c r="F41" s="329"/>
      <c r="G41" s="331" t="str">
        <f>IF(ISBLANK(F41),"-",$D$48/$F$45*F41)</f>
        <v>-</v>
      </c>
      <c r="H41" s="270"/>
      <c r="I41" s="332"/>
      <c r="L41" s="114"/>
      <c r="M41" s="114"/>
      <c r="N41" s="110"/>
    </row>
    <row r="42" spans="1:14" ht="27" customHeight="1" thickBot="1" x14ac:dyDescent="0.45">
      <c r="A42" s="311" t="s">
        <v>135</v>
      </c>
      <c r="B42" s="312">
        <v>1</v>
      </c>
      <c r="C42" s="333" t="s">
        <v>65</v>
      </c>
      <c r="D42" s="334">
        <f>AVERAGE(D38:D41)</f>
        <v>30819171.666666668</v>
      </c>
      <c r="E42" s="335">
        <f>AVERAGE(E38:E41)</f>
        <v>29698710.592901904</v>
      </c>
      <c r="F42" s="334">
        <f>AVERAGE(F38:F41)</f>
        <v>30084023.666666668</v>
      </c>
      <c r="G42" s="336">
        <f>AVERAGE(G38:G41)</f>
        <v>29197902.367301896</v>
      </c>
      <c r="H42" s="337"/>
      <c r="I42" s="270"/>
    </row>
    <row r="43" spans="1:14" ht="26.25" customHeight="1" x14ac:dyDescent="0.4">
      <c r="A43" s="311" t="s">
        <v>136</v>
      </c>
      <c r="B43" s="312">
        <v>1</v>
      </c>
      <c r="C43" s="338" t="s">
        <v>66</v>
      </c>
      <c r="D43" s="339">
        <v>15.47</v>
      </c>
      <c r="E43" s="269"/>
      <c r="F43" s="339">
        <v>15.36</v>
      </c>
      <c r="G43" s="270"/>
      <c r="H43" s="337"/>
      <c r="I43" s="270"/>
    </row>
    <row r="44" spans="1:14" ht="26.25" customHeight="1" x14ac:dyDescent="0.4">
      <c r="A44" s="311" t="s">
        <v>137</v>
      </c>
      <c r="B44" s="312">
        <v>1</v>
      </c>
      <c r="C44" s="340" t="s">
        <v>67</v>
      </c>
      <c r="D44" s="341">
        <f>D43*$B$34</f>
        <v>15.47</v>
      </c>
      <c r="E44" s="342"/>
      <c r="F44" s="341">
        <f>F43*$B$34</f>
        <v>15.36</v>
      </c>
      <c r="G44" s="270"/>
      <c r="H44" s="337"/>
      <c r="I44" s="270"/>
    </row>
    <row r="45" spans="1:14" ht="19.5" customHeight="1" thickBot="1" x14ac:dyDescent="0.35">
      <c r="A45" s="311" t="s">
        <v>68</v>
      </c>
      <c r="B45" s="323">
        <f>(B44/B43)*(B42/B41)*(B40/B39)*(B38/B37)*B36</f>
        <v>100</v>
      </c>
      <c r="C45" s="340" t="s">
        <v>69</v>
      </c>
      <c r="D45" s="343">
        <f>D44*$B$30/100</f>
        <v>15.565913999999999</v>
      </c>
      <c r="E45" s="344"/>
      <c r="F45" s="343">
        <f>F44*$B$30/100</f>
        <v>15.455232000000001</v>
      </c>
      <c r="G45" s="270"/>
      <c r="H45" s="337"/>
      <c r="I45" s="270"/>
    </row>
    <row r="46" spans="1:14" ht="19.5" customHeight="1" thickBot="1" x14ac:dyDescent="0.35">
      <c r="A46" s="345" t="s">
        <v>70</v>
      </c>
      <c r="B46" s="346"/>
      <c r="C46" s="340" t="s">
        <v>71</v>
      </c>
      <c r="D46" s="347">
        <f>D45/$B$45</f>
        <v>0.15565914</v>
      </c>
      <c r="E46" s="348"/>
      <c r="F46" s="349">
        <f>F45/$B$45</f>
        <v>0.15455231999999999</v>
      </c>
      <c r="G46" s="270"/>
      <c r="H46" s="337"/>
      <c r="I46" s="270"/>
    </row>
    <row r="47" spans="1:14" ht="27" customHeight="1" thickBot="1" x14ac:dyDescent="0.45">
      <c r="A47" s="350"/>
      <c r="B47" s="351"/>
      <c r="C47" s="352" t="s">
        <v>72</v>
      </c>
      <c r="D47" s="353">
        <v>0.15</v>
      </c>
      <c r="E47" s="354"/>
      <c r="F47" s="348"/>
      <c r="G47" s="270"/>
      <c r="H47" s="337"/>
      <c r="I47" s="270"/>
    </row>
    <row r="48" spans="1:14" ht="18.75" x14ac:dyDescent="0.3">
      <c r="A48" s="270"/>
      <c r="B48" s="270"/>
      <c r="C48" s="355" t="s">
        <v>73</v>
      </c>
      <c r="D48" s="343">
        <f>D47*$B$45</f>
        <v>15</v>
      </c>
      <c r="E48" s="270"/>
      <c r="F48" s="356"/>
      <c r="G48" s="270"/>
      <c r="H48" s="337"/>
      <c r="I48" s="270"/>
    </row>
    <row r="49" spans="1:12" ht="19.5" customHeight="1" thickBot="1" x14ac:dyDescent="0.35">
      <c r="A49" s="270"/>
      <c r="B49" s="270"/>
      <c r="C49" s="357" t="s">
        <v>74</v>
      </c>
      <c r="D49" s="358">
        <f>D48/B34</f>
        <v>15</v>
      </c>
      <c r="E49" s="270"/>
      <c r="F49" s="356"/>
      <c r="G49" s="270"/>
      <c r="H49" s="337"/>
      <c r="I49" s="270"/>
    </row>
    <row r="50" spans="1:12" ht="18.75" x14ac:dyDescent="0.3">
      <c r="A50" s="270"/>
      <c r="B50" s="270"/>
      <c r="C50" s="306" t="s">
        <v>75</v>
      </c>
      <c r="D50" s="359">
        <f>AVERAGE(E38:E41,G38:G41)</f>
        <v>29448306.480101898</v>
      </c>
      <c r="E50" s="270"/>
      <c r="F50" s="360"/>
      <c r="G50" s="270"/>
      <c r="H50" s="337"/>
      <c r="I50" s="270"/>
    </row>
    <row r="51" spans="1:12" ht="18.75" x14ac:dyDescent="0.3">
      <c r="A51" s="270"/>
      <c r="B51" s="270"/>
      <c r="C51" s="311" t="s">
        <v>76</v>
      </c>
      <c r="D51" s="361">
        <f>STDEV(E38:E41,G38:G41)/D50</f>
        <v>9.3812604101995434E-3</v>
      </c>
      <c r="E51" s="270"/>
      <c r="F51" s="360"/>
      <c r="G51" s="270"/>
      <c r="H51" s="337"/>
      <c r="I51" s="270"/>
    </row>
    <row r="52" spans="1:12" ht="19.5" customHeight="1" thickBot="1" x14ac:dyDescent="0.35">
      <c r="A52" s="270"/>
      <c r="B52" s="270"/>
      <c r="C52" s="362" t="s">
        <v>20</v>
      </c>
      <c r="D52" s="363">
        <f>COUNT(E38:E41,G38:G41)</f>
        <v>6</v>
      </c>
      <c r="E52" s="270"/>
      <c r="F52" s="360"/>
      <c r="G52" s="270"/>
      <c r="H52" s="270"/>
      <c r="I52" s="270"/>
    </row>
    <row r="53" spans="1:12" x14ac:dyDescent="0.25">
      <c r="A53" s="270"/>
      <c r="B53" s="270"/>
      <c r="C53" s="270"/>
      <c r="D53" s="270"/>
      <c r="E53" s="270"/>
      <c r="F53" s="270"/>
      <c r="G53" s="270"/>
      <c r="H53" s="270"/>
      <c r="I53" s="270"/>
    </row>
    <row r="54" spans="1:12" ht="18.75" x14ac:dyDescent="0.3">
      <c r="A54" s="364" t="s">
        <v>1</v>
      </c>
      <c r="B54" s="365" t="s">
        <v>77</v>
      </c>
      <c r="C54" s="270"/>
      <c r="D54" s="270"/>
      <c r="E54" s="270"/>
      <c r="F54" s="270"/>
      <c r="G54" s="270"/>
      <c r="H54" s="270"/>
      <c r="I54" s="270"/>
    </row>
    <row r="55" spans="1:12" ht="18.75" x14ac:dyDescent="0.3">
      <c r="A55" s="269" t="s">
        <v>78</v>
      </c>
      <c r="B55" s="366" t="str">
        <f>B21</f>
        <v>Each film coated tablet contains Lamivudine 150 mg and Zidovudine 300 mg</v>
      </c>
      <c r="C55" s="270"/>
      <c r="D55" s="270"/>
      <c r="E55" s="270"/>
      <c r="F55" s="270"/>
      <c r="G55" s="270"/>
      <c r="H55" s="270"/>
      <c r="I55" s="270"/>
    </row>
    <row r="56" spans="1:12" ht="26.25" customHeight="1" x14ac:dyDescent="0.4">
      <c r="A56" s="366" t="s">
        <v>79</v>
      </c>
      <c r="B56" s="367">
        <v>150</v>
      </c>
      <c r="C56" s="269" t="str">
        <f>B20</f>
        <v xml:space="preserve">LAMIVUDINE  &amp; ZIDOVUDINE </v>
      </c>
      <c r="D56" s="270"/>
      <c r="E56" s="270"/>
      <c r="F56" s="270"/>
      <c r="G56" s="270"/>
      <c r="H56" s="342"/>
      <c r="I56" s="270"/>
    </row>
    <row r="57" spans="1:12" ht="18.75" x14ac:dyDescent="0.3">
      <c r="A57" s="366" t="s">
        <v>80</v>
      </c>
      <c r="B57" s="368">
        <f>Uniformity!C46</f>
        <v>768.86849999999993</v>
      </c>
      <c r="C57" s="270"/>
      <c r="D57" s="270"/>
      <c r="E57" s="270"/>
      <c r="F57" s="270"/>
      <c r="G57" s="270"/>
      <c r="H57" s="342"/>
      <c r="I57" s="270"/>
    </row>
    <row r="58" spans="1:12" ht="19.5" customHeight="1" thickBot="1" x14ac:dyDescent="0.35">
      <c r="A58" s="270"/>
      <c r="B58" s="270"/>
      <c r="C58" s="270"/>
      <c r="D58" s="270"/>
      <c r="E58" s="270"/>
      <c r="F58" s="270"/>
      <c r="G58" s="270"/>
      <c r="H58" s="342"/>
      <c r="I58" s="270"/>
    </row>
    <row r="59" spans="1:12" s="112" customFormat="1" ht="27" customHeight="1" thickBot="1" x14ac:dyDescent="0.45">
      <c r="A59" s="306" t="s">
        <v>81</v>
      </c>
      <c r="B59" s="307">
        <v>100</v>
      </c>
      <c r="C59" s="269"/>
      <c r="D59" s="369" t="s">
        <v>82</v>
      </c>
      <c r="E59" s="370" t="s">
        <v>61</v>
      </c>
      <c r="F59" s="370" t="s">
        <v>62</v>
      </c>
      <c r="G59" s="370" t="s">
        <v>83</v>
      </c>
      <c r="H59" s="313" t="s">
        <v>84</v>
      </c>
      <c r="I59" s="294"/>
      <c r="L59" s="113"/>
    </row>
    <row r="60" spans="1:12" s="112" customFormat="1" ht="26.25" customHeight="1" x14ac:dyDescent="0.4">
      <c r="A60" s="311" t="s">
        <v>138</v>
      </c>
      <c r="B60" s="312">
        <v>10</v>
      </c>
      <c r="C60" s="371" t="s">
        <v>85</v>
      </c>
      <c r="D60" s="372">
        <v>750.69</v>
      </c>
      <c r="E60" s="373">
        <v>1</v>
      </c>
      <c r="F60" s="374"/>
      <c r="G60" s="375" t="str">
        <f>IF(ISBLANK(F60),"-",(F60/$D$50*$D$47*$B$68)*($B$57/$D$60))</f>
        <v>-</v>
      </c>
      <c r="H60" s="376" t="str">
        <f t="shared" ref="H60:H71" si="0">IF(ISBLANK(F60),"-",(G60/$B$56)*100)</f>
        <v>-</v>
      </c>
      <c r="I60" s="294"/>
      <c r="L60" s="113"/>
    </row>
    <row r="61" spans="1:12" s="112" customFormat="1" ht="26.25" customHeight="1" x14ac:dyDescent="0.4">
      <c r="A61" s="311" t="s">
        <v>139</v>
      </c>
      <c r="B61" s="312">
        <v>100</v>
      </c>
      <c r="C61" s="377"/>
      <c r="D61" s="378"/>
      <c r="E61" s="379">
        <v>2</v>
      </c>
      <c r="F61" s="324"/>
      <c r="G61" s="380" t="str">
        <f>IF(ISBLANK(F61),"-",(F61/$D$50*$D$47*$B$68)*($B$57/$D$60))</f>
        <v>-</v>
      </c>
      <c r="H61" s="381" t="str">
        <f t="shared" si="0"/>
        <v>-</v>
      </c>
      <c r="I61" s="294"/>
      <c r="L61" s="113"/>
    </row>
    <row r="62" spans="1:12" s="112" customFormat="1" ht="26.25" customHeight="1" x14ac:dyDescent="0.4">
      <c r="A62" s="311" t="s">
        <v>140</v>
      </c>
      <c r="B62" s="312">
        <v>1</v>
      </c>
      <c r="C62" s="377"/>
      <c r="D62" s="378"/>
      <c r="E62" s="379">
        <v>3</v>
      </c>
      <c r="F62" s="382"/>
      <c r="G62" s="380" t="str">
        <f>IF(ISBLANK(F62),"-",(F62/$D$50*$D$47*$B$68)*($B$57/$D$60))</f>
        <v>-</v>
      </c>
      <c r="H62" s="381" t="str">
        <f t="shared" si="0"/>
        <v>-</v>
      </c>
      <c r="I62" s="294"/>
      <c r="L62" s="113"/>
    </row>
    <row r="63" spans="1:12" ht="27" customHeight="1" thickBot="1" x14ac:dyDescent="0.45">
      <c r="A63" s="311" t="s">
        <v>141</v>
      </c>
      <c r="B63" s="312">
        <v>1</v>
      </c>
      <c r="C63" s="383"/>
      <c r="D63" s="384"/>
      <c r="E63" s="385">
        <v>4</v>
      </c>
      <c r="F63" s="386"/>
      <c r="G63" s="380" t="str">
        <f>IF(ISBLANK(F63),"-",(F63/$D$50*$D$47*$B$68)*($B$57/$D$60))</f>
        <v>-</v>
      </c>
      <c r="H63" s="381" t="str">
        <f t="shared" si="0"/>
        <v>-</v>
      </c>
      <c r="I63" s="270"/>
    </row>
    <row r="64" spans="1:12" ht="26.25" customHeight="1" x14ac:dyDescent="0.4">
      <c r="A64" s="311" t="s">
        <v>142</v>
      </c>
      <c r="B64" s="312">
        <v>1</v>
      </c>
      <c r="C64" s="371" t="s">
        <v>86</v>
      </c>
      <c r="D64" s="372">
        <v>769.1</v>
      </c>
      <c r="E64" s="373">
        <v>1</v>
      </c>
      <c r="F64" s="374">
        <v>29914061</v>
      </c>
      <c r="G64" s="375">
        <f>IF(ISBLANK(F64),"-",(F64/$D$50*$D$47*$B$68)*($B$57/$D$64))</f>
        <v>152.32653626197649</v>
      </c>
      <c r="H64" s="376">
        <f t="shared" si="0"/>
        <v>101.55102417465099</v>
      </c>
      <c r="I64" s="270"/>
    </row>
    <row r="65" spans="1:9" ht="26.25" customHeight="1" x14ac:dyDescent="0.4">
      <c r="A65" s="311" t="s">
        <v>143</v>
      </c>
      <c r="B65" s="312">
        <v>1</v>
      </c>
      <c r="C65" s="377"/>
      <c r="D65" s="378"/>
      <c r="E65" s="379">
        <v>2</v>
      </c>
      <c r="F65" s="324">
        <v>29985087</v>
      </c>
      <c r="G65" s="380">
        <f>IF(ISBLANK(F65),"-",(F65/$D$50*$D$47*$B$68)*($B$57/$D$64))</f>
        <v>152.68821047814333</v>
      </c>
      <c r="H65" s="381">
        <f t="shared" si="0"/>
        <v>101.79214031876222</v>
      </c>
      <c r="I65" s="270"/>
    </row>
    <row r="66" spans="1:9" ht="26.25" customHeight="1" x14ac:dyDescent="0.4">
      <c r="A66" s="311" t="s">
        <v>144</v>
      </c>
      <c r="B66" s="312">
        <v>1</v>
      </c>
      <c r="C66" s="377"/>
      <c r="D66" s="378"/>
      <c r="E66" s="379">
        <v>3</v>
      </c>
      <c r="F66" s="324">
        <v>30088845</v>
      </c>
      <c r="G66" s="380">
        <f>IF(ISBLANK(F66),"-",(F66/$D$50*$D$47*$B$68)*($B$57/$D$64))</f>
        <v>153.21656056573161</v>
      </c>
      <c r="H66" s="381">
        <f t="shared" si="0"/>
        <v>102.14437371048774</v>
      </c>
      <c r="I66" s="270"/>
    </row>
    <row r="67" spans="1:9" ht="27" customHeight="1" thickBot="1" x14ac:dyDescent="0.45">
      <c r="A67" s="311" t="s">
        <v>145</v>
      </c>
      <c r="B67" s="312">
        <v>1</v>
      </c>
      <c r="C67" s="383"/>
      <c r="D67" s="384"/>
      <c r="E67" s="385">
        <v>4</v>
      </c>
      <c r="F67" s="386"/>
      <c r="G67" s="387" t="str">
        <f>IF(ISBLANK(F67),"-",(F67/$D$50*$D$47*$B$68)*($B$57/$D$64))</f>
        <v>-</v>
      </c>
      <c r="H67" s="388" t="str">
        <f t="shared" si="0"/>
        <v>-</v>
      </c>
      <c r="I67" s="270"/>
    </row>
    <row r="68" spans="1:9" ht="26.25" customHeight="1" x14ac:dyDescent="0.4">
      <c r="A68" s="311" t="s">
        <v>87</v>
      </c>
      <c r="B68" s="389">
        <f>(B67/B66)*(B65/B64)*(B63/B62)*(B61/B60)*B59</f>
        <v>1000</v>
      </c>
      <c r="C68" s="371" t="s">
        <v>88</v>
      </c>
      <c r="D68" s="372">
        <v>782.23</v>
      </c>
      <c r="E68" s="373">
        <v>1</v>
      </c>
      <c r="F68" s="374">
        <v>30714389</v>
      </c>
      <c r="G68" s="375">
        <f>IF(ISBLANK(F68),"-",(F68/$D$50*$D$47*$B$68)*($B$57/$D$68))</f>
        <v>153.77665708369082</v>
      </c>
      <c r="H68" s="381">
        <f t="shared" si="0"/>
        <v>102.5177713891272</v>
      </c>
      <c r="I68" s="270"/>
    </row>
    <row r="69" spans="1:9" ht="27" customHeight="1" thickBot="1" x14ac:dyDescent="0.45">
      <c r="A69" s="362" t="s">
        <v>89</v>
      </c>
      <c r="B69" s="390">
        <f>(D47*B68)/B56*B57</f>
        <v>768.86849999999993</v>
      </c>
      <c r="C69" s="377"/>
      <c r="D69" s="378"/>
      <c r="E69" s="379">
        <v>2</v>
      </c>
      <c r="F69" s="324">
        <v>30953159</v>
      </c>
      <c r="G69" s="380">
        <f>IF(ISBLANK(F69),"-",(F69/$D$50*$D$47*$B$68)*($B$57/$D$68))</f>
        <v>154.9720984910349</v>
      </c>
      <c r="H69" s="381">
        <f t="shared" si="0"/>
        <v>103.31473232735659</v>
      </c>
      <c r="I69" s="270"/>
    </row>
    <row r="70" spans="1:9" ht="26.25" customHeight="1" x14ac:dyDescent="0.4">
      <c r="A70" s="391" t="s">
        <v>70</v>
      </c>
      <c r="B70" s="392"/>
      <c r="C70" s="377"/>
      <c r="D70" s="378"/>
      <c r="E70" s="379">
        <v>3</v>
      </c>
      <c r="F70" s="324">
        <v>30747445</v>
      </c>
      <c r="G70" s="380">
        <f>IF(ISBLANK(F70),"-",(F70/$D$50*$D$47*$B$68)*($B$57/$D$68))</f>
        <v>153.94215740266372</v>
      </c>
      <c r="H70" s="381">
        <f t="shared" si="0"/>
        <v>102.62810493510915</v>
      </c>
      <c r="I70" s="270"/>
    </row>
    <row r="71" spans="1:9" ht="27" customHeight="1" thickBot="1" x14ac:dyDescent="0.45">
      <c r="A71" s="393"/>
      <c r="B71" s="394"/>
      <c r="C71" s="395"/>
      <c r="D71" s="384"/>
      <c r="E71" s="385">
        <v>4</v>
      </c>
      <c r="F71" s="386"/>
      <c r="G71" s="387" t="str">
        <f>IF(ISBLANK(F71),"-",(F71/$D$50*$D$47*$B$68)*($B$57/$D$68))</f>
        <v>-</v>
      </c>
      <c r="H71" s="388" t="str">
        <f t="shared" si="0"/>
        <v>-</v>
      </c>
      <c r="I71" s="270"/>
    </row>
    <row r="72" spans="1:9" ht="26.25" customHeight="1" x14ac:dyDescent="0.4">
      <c r="A72" s="342"/>
      <c r="B72" s="342"/>
      <c r="C72" s="342"/>
      <c r="D72" s="342"/>
      <c r="E72" s="342"/>
      <c r="F72" s="396" t="s">
        <v>65</v>
      </c>
      <c r="G72" s="397">
        <f>AVERAGE(G60:G71)</f>
        <v>153.48703671387347</v>
      </c>
      <c r="H72" s="398">
        <f>AVERAGE(H60:H71)</f>
        <v>102.32469114258231</v>
      </c>
      <c r="I72" s="270"/>
    </row>
    <row r="73" spans="1:9" ht="26.25" customHeight="1" x14ac:dyDescent="0.4">
      <c r="A73" s="270"/>
      <c r="B73" s="270"/>
      <c r="C73" s="342"/>
      <c r="D73" s="342"/>
      <c r="E73" s="342"/>
      <c r="F73" s="399" t="s">
        <v>76</v>
      </c>
      <c r="G73" s="400">
        <f>STDEV(G60:G71)/G72</f>
        <v>6.218161454211427E-3</v>
      </c>
      <c r="H73" s="400">
        <f>STDEV(H60:H71)/H72</f>
        <v>6.218161454211407E-3</v>
      </c>
      <c r="I73" s="270"/>
    </row>
    <row r="74" spans="1:9" ht="27" customHeight="1" thickBot="1" x14ac:dyDescent="0.45">
      <c r="A74" s="342"/>
      <c r="B74" s="342"/>
      <c r="C74" s="342"/>
      <c r="D74" s="342"/>
      <c r="E74" s="344"/>
      <c r="F74" s="401" t="s">
        <v>20</v>
      </c>
      <c r="G74" s="402">
        <f>COUNT(G60:G71)</f>
        <v>6</v>
      </c>
      <c r="H74" s="402">
        <f>COUNT(H60:H71)</f>
        <v>6</v>
      </c>
      <c r="I74" s="270"/>
    </row>
    <row r="75" spans="1:9" x14ac:dyDescent="0.25">
      <c r="A75" s="270"/>
      <c r="B75" s="270"/>
      <c r="C75" s="270"/>
      <c r="D75" s="270"/>
      <c r="E75" s="270"/>
      <c r="F75" s="270"/>
      <c r="G75" s="270"/>
      <c r="H75" s="270"/>
      <c r="I75" s="270"/>
    </row>
    <row r="76" spans="1:9" ht="26.25" customHeight="1" x14ac:dyDescent="0.4">
      <c r="A76" s="286" t="s">
        <v>90</v>
      </c>
      <c r="B76" s="287" t="s">
        <v>91</v>
      </c>
      <c r="C76" s="403" t="str">
        <f>B26</f>
        <v>Lamivudine</v>
      </c>
      <c r="D76" s="403"/>
      <c r="E76" s="269" t="s">
        <v>92</v>
      </c>
      <c r="F76" s="269"/>
      <c r="G76" s="404">
        <f>H72</f>
        <v>102.32469114258231</v>
      </c>
      <c r="H76" s="296"/>
      <c r="I76" s="270"/>
    </row>
    <row r="77" spans="1:9" ht="18.75" x14ac:dyDescent="0.3">
      <c r="A77" s="285" t="s">
        <v>93</v>
      </c>
      <c r="B77" s="285" t="s">
        <v>94</v>
      </c>
      <c r="C77" s="270"/>
      <c r="D77" s="270"/>
      <c r="E77" s="270"/>
      <c r="F77" s="270"/>
      <c r="G77" s="270"/>
      <c r="H77" s="270"/>
      <c r="I77" s="270"/>
    </row>
    <row r="78" spans="1:9" ht="18.75" x14ac:dyDescent="0.3">
      <c r="A78" s="285"/>
      <c r="B78" s="285"/>
      <c r="C78" s="270"/>
      <c r="D78" s="270"/>
      <c r="E78" s="270"/>
      <c r="F78" s="270"/>
      <c r="G78" s="270"/>
      <c r="H78" s="270"/>
      <c r="I78" s="270"/>
    </row>
    <row r="79" spans="1:9" ht="26.25" customHeight="1" x14ac:dyDescent="0.4">
      <c r="A79" s="286" t="s">
        <v>4</v>
      </c>
      <c r="B79" s="405" t="str">
        <f>B26</f>
        <v>Lamivudine</v>
      </c>
      <c r="C79" s="405"/>
      <c r="D79" s="270"/>
      <c r="E79" s="270"/>
      <c r="F79" s="270"/>
      <c r="G79" s="270"/>
      <c r="H79" s="270"/>
      <c r="I79" s="270"/>
    </row>
    <row r="80" spans="1:9" ht="26.25" customHeight="1" x14ac:dyDescent="0.4">
      <c r="A80" s="287" t="s">
        <v>48</v>
      </c>
      <c r="B80" s="405" t="str">
        <f>B27</f>
        <v>L42-1</v>
      </c>
      <c r="C80" s="405"/>
      <c r="D80" s="270"/>
      <c r="E80" s="270"/>
      <c r="F80" s="270"/>
      <c r="G80" s="270"/>
      <c r="H80" s="270"/>
      <c r="I80" s="270"/>
    </row>
    <row r="81" spans="1:12" ht="27" customHeight="1" thickBot="1" x14ac:dyDescent="0.45">
      <c r="A81" s="287" t="s">
        <v>6</v>
      </c>
      <c r="B81" s="289">
        <f>B28</f>
        <v>100.7</v>
      </c>
      <c r="C81" s="270"/>
      <c r="D81" s="270"/>
      <c r="E81" s="270"/>
      <c r="F81" s="270"/>
      <c r="G81" s="270"/>
      <c r="H81" s="270"/>
      <c r="I81" s="270"/>
    </row>
    <row r="82" spans="1:12" s="112" customFormat="1" ht="27" customHeight="1" thickBot="1" x14ac:dyDescent="0.45">
      <c r="A82" s="287" t="s">
        <v>49</v>
      </c>
      <c r="B82" s="290">
        <v>0.08</v>
      </c>
      <c r="C82" s="291" t="s">
        <v>50</v>
      </c>
      <c r="D82" s="292"/>
      <c r="E82" s="292"/>
      <c r="F82" s="292"/>
      <c r="G82" s="293"/>
      <c r="H82" s="294"/>
      <c r="I82" s="295"/>
      <c r="J82" s="113"/>
      <c r="K82" s="113"/>
      <c r="L82" s="113"/>
    </row>
    <row r="83" spans="1:12" s="112" customFormat="1" ht="19.5" customHeight="1" thickBot="1" x14ac:dyDescent="0.35">
      <c r="A83" s="287" t="s">
        <v>51</v>
      </c>
      <c r="B83" s="296">
        <f>B81-B82</f>
        <v>100.62</v>
      </c>
      <c r="C83" s="297"/>
      <c r="D83" s="297"/>
      <c r="E83" s="297"/>
      <c r="F83" s="297"/>
      <c r="G83" s="298"/>
      <c r="H83" s="294"/>
      <c r="I83" s="295"/>
      <c r="J83" s="113"/>
      <c r="K83" s="113"/>
      <c r="L83" s="113"/>
    </row>
    <row r="84" spans="1:12" s="112" customFormat="1" ht="27" customHeight="1" thickBot="1" x14ac:dyDescent="0.45">
      <c r="A84" s="287" t="s">
        <v>52</v>
      </c>
      <c r="B84" s="299">
        <v>1</v>
      </c>
      <c r="C84" s="300" t="s">
        <v>95</v>
      </c>
      <c r="D84" s="301"/>
      <c r="E84" s="301"/>
      <c r="F84" s="301"/>
      <c r="G84" s="301"/>
      <c r="H84" s="302"/>
      <c r="I84" s="295"/>
      <c r="J84" s="113"/>
      <c r="K84" s="113"/>
      <c r="L84" s="113"/>
    </row>
    <row r="85" spans="1:12" s="112" customFormat="1" ht="27" customHeight="1" thickBot="1" x14ac:dyDescent="0.45">
      <c r="A85" s="287" t="s">
        <v>54</v>
      </c>
      <c r="B85" s="299">
        <v>1</v>
      </c>
      <c r="C85" s="300" t="s">
        <v>96</v>
      </c>
      <c r="D85" s="301"/>
      <c r="E85" s="301"/>
      <c r="F85" s="301"/>
      <c r="G85" s="301"/>
      <c r="H85" s="302"/>
      <c r="I85" s="295"/>
      <c r="J85" s="113"/>
      <c r="K85" s="113"/>
      <c r="L85" s="113"/>
    </row>
    <row r="86" spans="1:12" s="112" customFormat="1" ht="18.75" x14ac:dyDescent="0.3">
      <c r="A86" s="287"/>
      <c r="B86" s="303"/>
      <c r="C86" s="304"/>
      <c r="D86" s="304"/>
      <c r="E86" s="304"/>
      <c r="F86" s="304"/>
      <c r="G86" s="304"/>
      <c r="H86" s="304"/>
      <c r="I86" s="295"/>
      <c r="J86" s="113"/>
      <c r="K86" s="113"/>
      <c r="L86" s="113"/>
    </row>
    <row r="87" spans="1:12" s="112" customFormat="1" ht="18.75" x14ac:dyDescent="0.3">
      <c r="A87" s="287" t="s">
        <v>56</v>
      </c>
      <c r="B87" s="305">
        <f>B84/B85</f>
        <v>1</v>
      </c>
      <c r="C87" s="269" t="s">
        <v>57</v>
      </c>
      <c r="D87" s="269"/>
      <c r="E87" s="269"/>
      <c r="F87" s="269"/>
      <c r="G87" s="269"/>
      <c r="H87" s="294"/>
      <c r="I87" s="295"/>
      <c r="J87" s="113"/>
      <c r="K87" s="113"/>
      <c r="L87" s="113"/>
    </row>
    <row r="88" spans="1:12" ht="19.5" customHeight="1" thickBot="1" x14ac:dyDescent="0.35">
      <c r="A88" s="285"/>
      <c r="B88" s="285"/>
      <c r="C88" s="270"/>
      <c r="D88" s="270"/>
      <c r="E88" s="270"/>
      <c r="F88" s="270"/>
      <c r="G88" s="270"/>
      <c r="H88" s="270"/>
      <c r="I88" s="270"/>
    </row>
    <row r="89" spans="1:12" ht="27" customHeight="1" thickBot="1" x14ac:dyDescent="0.45">
      <c r="A89" s="306" t="s">
        <v>58</v>
      </c>
      <c r="B89" s="307">
        <v>50</v>
      </c>
      <c r="C89" s="270"/>
      <c r="D89" s="406" t="s">
        <v>59</v>
      </c>
      <c r="E89" s="407"/>
      <c r="F89" s="308" t="s">
        <v>60</v>
      </c>
      <c r="G89" s="310"/>
      <c r="H89" s="270"/>
      <c r="I89" s="270"/>
    </row>
    <row r="90" spans="1:12" ht="27" customHeight="1" thickBot="1" x14ac:dyDescent="0.45">
      <c r="A90" s="311" t="s">
        <v>130</v>
      </c>
      <c r="B90" s="312">
        <v>5</v>
      </c>
      <c r="C90" s="408" t="s">
        <v>61</v>
      </c>
      <c r="D90" s="314" t="s">
        <v>62</v>
      </c>
      <c r="E90" s="315" t="s">
        <v>63</v>
      </c>
      <c r="F90" s="314" t="s">
        <v>62</v>
      </c>
      <c r="G90" s="409" t="s">
        <v>63</v>
      </c>
      <c r="H90" s="270"/>
      <c r="I90" s="317" t="s">
        <v>64</v>
      </c>
    </row>
    <row r="91" spans="1:12" ht="26.25" customHeight="1" x14ac:dyDescent="0.4">
      <c r="A91" s="311" t="s">
        <v>131</v>
      </c>
      <c r="B91" s="312">
        <v>10</v>
      </c>
      <c r="C91" s="410">
        <v>1</v>
      </c>
      <c r="D91" s="319">
        <v>30865368</v>
      </c>
      <c r="E91" s="320">
        <f>IF(ISBLANK(D91),"-",$D$101/$D$98*D91)</f>
        <v>33048030.459374242</v>
      </c>
      <c r="F91" s="319">
        <v>30711605</v>
      </c>
      <c r="G91" s="321">
        <f>IF(ISBLANK(F91),"-",$D$101/$F$98*F91)</f>
        <v>33118887.075479243</v>
      </c>
      <c r="H91" s="270"/>
      <c r="I91" s="322"/>
    </row>
    <row r="92" spans="1:12" ht="26.25" customHeight="1" x14ac:dyDescent="0.4">
      <c r="A92" s="311" t="s">
        <v>132</v>
      </c>
      <c r="B92" s="312">
        <v>1</v>
      </c>
      <c r="C92" s="342">
        <v>2</v>
      </c>
      <c r="D92" s="324">
        <v>31741436</v>
      </c>
      <c r="E92" s="325">
        <f>IF(ISBLANK(D92),"-",$D$101/$D$98*D92)</f>
        <v>33986050.117797986</v>
      </c>
      <c r="F92" s="324">
        <v>30671989</v>
      </c>
      <c r="G92" s="326">
        <f>IF(ISBLANK(F92),"-",$D$101/$F$98*F92)</f>
        <v>33076165.836052578</v>
      </c>
      <c r="H92" s="270"/>
      <c r="I92" s="327">
        <f>ABS((F96/D96*D95)-F95)/D95</f>
        <v>1.6473741240996466E-2</v>
      </c>
    </row>
    <row r="93" spans="1:12" ht="26.25" customHeight="1" x14ac:dyDescent="0.4">
      <c r="A93" s="311" t="s">
        <v>133</v>
      </c>
      <c r="B93" s="312">
        <v>1</v>
      </c>
      <c r="C93" s="342">
        <v>3</v>
      </c>
      <c r="D93" s="324">
        <v>31680671</v>
      </c>
      <c r="E93" s="325">
        <f>IF(ISBLANK(D93),"-",$D$101/$D$98*D93)</f>
        <v>33920988.085462458</v>
      </c>
      <c r="F93" s="324">
        <v>30680179</v>
      </c>
      <c r="G93" s="326">
        <f>IF(ISBLANK(F93),"-",$D$101/$F$98*F93)</f>
        <v>33084997.796646893</v>
      </c>
      <c r="H93" s="270"/>
      <c r="I93" s="327"/>
    </row>
    <row r="94" spans="1:12" ht="27" customHeight="1" thickBot="1" x14ac:dyDescent="0.45">
      <c r="A94" s="311" t="s">
        <v>134</v>
      </c>
      <c r="B94" s="312">
        <v>1</v>
      </c>
      <c r="C94" s="411">
        <v>4</v>
      </c>
      <c r="D94" s="329"/>
      <c r="E94" s="330" t="str">
        <f>IF(ISBLANK(D94),"-",$D$101/$D$98*D94)</f>
        <v>-</v>
      </c>
      <c r="F94" s="412"/>
      <c r="G94" s="331" t="str">
        <f>IF(ISBLANK(F94),"-",$D$101/$F$98*F94)</f>
        <v>-</v>
      </c>
      <c r="H94" s="270"/>
      <c r="I94" s="332"/>
    </row>
    <row r="95" spans="1:12" ht="27" customHeight="1" thickBot="1" x14ac:dyDescent="0.45">
      <c r="A95" s="311" t="s">
        <v>135</v>
      </c>
      <c r="B95" s="312">
        <v>1</v>
      </c>
      <c r="C95" s="287" t="s">
        <v>65</v>
      </c>
      <c r="D95" s="413">
        <f>AVERAGE(D91:D94)</f>
        <v>31429158.333333332</v>
      </c>
      <c r="E95" s="335">
        <f>AVERAGE(E91:E94)</f>
        <v>33651689.554211564</v>
      </c>
      <c r="F95" s="414">
        <f>AVERAGE(F91:F94)</f>
        <v>30687924.333333332</v>
      </c>
      <c r="G95" s="415">
        <f>AVERAGE(G91:G94)</f>
        <v>33093350.236059573</v>
      </c>
      <c r="H95" s="270"/>
      <c r="I95" s="270"/>
    </row>
    <row r="96" spans="1:12" ht="26.25" customHeight="1" x14ac:dyDescent="0.4">
      <c r="A96" s="311" t="s">
        <v>136</v>
      </c>
      <c r="B96" s="289">
        <v>1</v>
      </c>
      <c r="C96" s="416" t="s">
        <v>97</v>
      </c>
      <c r="D96" s="417">
        <v>15.47</v>
      </c>
      <c r="E96" s="269"/>
      <c r="F96" s="339">
        <v>15.36</v>
      </c>
      <c r="G96" s="270"/>
      <c r="H96" s="270"/>
      <c r="I96" s="270"/>
    </row>
    <row r="97" spans="1:10" ht="26.25" customHeight="1" x14ac:dyDescent="0.4">
      <c r="A97" s="311" t="s">
        <v>137</v>
      </c>
      <c r="B97" s="289">
        <v>1</v>
      </c>
      <c r="C97" s="418" t="s">
        <v>98</v>
      </c>
      <c r="D97" s="419">
        <f>D96*$B$87</f>
        <v>15.47</v>
      </c>
      <c r="E97" s="342"/>
      <c r="F97" s="341">
        <f>F96*$B$87</f>
        <v>15.36</v>
      </c>
      <c r="G97" s="270"/>
      <c r="H97" s="270"/>
      <c r="I97" s="270"/>
    </row>
    <row r="98" spans="1:10" ht="19.5" customHeight="1" thickBot="1" x14ac:dyDescent="0.35">
      <c r="A98" s="311" t="s">
        <v>68</v>
      </c>
      <c r="B98" s="342">
        <f>(B97/B96)*(B95/B94)*(B93/B92)*(B91/B90)*B89</f>
        <v>100</v>
      </c>
      <c r="C98" s="418" t="s">
        <v>99</v>
      </c>
      <c r="D98" s="420">
        <f>D97*$B$83/100</f>
        <v>15.565913999999999</v>
      </c>
      <c r="E98" s="344"/>
      <c r="F98" s="343">
        <f>F97*$B$83/100</f>
        <v>15.455232000000001</v>
      </c>
      <c r="G98" s="270"/>
      <c r="H98" s="270"/>
      <c r="I98" s="270"/>
    </row>
    <row r="99" spans="1:10" ht="19.5" customHeight="1" thickBot="1" x14ac:dyDescent="0.35">
      <c r="A99" s="345" t="s">
        <v>70</v>
      </c>
      <c r="B99" s="421"/>
      <c r="C99" s="418" t="s">
        <v>100</v>
      </c>
      <c r="D99" s="422">
        <f>D98/$B$98</f>
        <v>0.15565914</v>
      </c>
      <c r="E99" s="344"/>
      <c r="F99" s="349">
        <f>F98/$B$98</f>
        <v>0.15455231999999999</v>
      </c>
      <c r="G99" s="270"/>
      <c r="H99" s="337"/>
      <c r="I99" s="270"/>
    </row>
    <row r="100" spans="1:10" ht="19.5" customHeight="1" thickBot="1" x14ac:dyDescent="0.35">
      <c r="A100" s="350"/>
      <c r="B100" s="423"/>
      <c r="C100" s="418" t="s">
        <v>72</v>
      </c>
      <c r="D100" s="424">
        <f>$B$56/$B$116</f>
        <v>0.16666666666666666</v>
      </c>
      <c r="E100" s="270"/>
      <c r="F100" s="356"/>
      <c r="G100" s="425"/>
      <c r="H100" s="337"/>
      <c r="I100" s="270"/>
    </row>
    <row r="101" spans="1:10" ht="18.75" x14ac:dyDescent="0.3">
      <c r="A101" s="270"/>
      <c r="B101" s="270"/>
      <c r="C101" s="418" t="s">
        <v>73</v>
      </c>
      <c r="D101" s="419">
        <f>D100*$B$98</f>
        <v>16.666666666666664</v>
      </c>
      <c r="E101" s="270"/>
      <c r="F101" s="356"/>
      <c r="G101" s="270"/>
      <c r="H101" s="337"/>
      <c r="I101" s="270"/>
    </row>
    <row r="102" spans="1:10" ht="19.5" customHeight="1" thickBot="1" x14ac:dyDescent="0.35">
      <c r="A102" s="270"/>
      <c r="B102" s="270"/>
      <c r="C102" s="426" t="s">
        <v>74</v>
      </c>
      <c r="D102" s="427">
        <f>D101/B34</f>
        <v>16.666666666666664</v>
      </c>
      <c r="E102" s="270"/>
      <c r="F102" s="360"/>
      <c r="G102" s="270"/>
      <c r="H102" s="337"/>
      <c r="I102" s="270"/>
      <c r="J102" s="118"/>
    </row>
    <row r="103" spans="1:10" ht="18.75" x14ac:dyDescent="0.3">
      <c r="A103" s="270"/>
      <c r="B103" s="270"/>
      <c r="C103" s="428" t="s">
        <v>101</v>
      </c>
      <c r="D103" s="429">
        <f>AVERAGE(E91:E94,G91:G94)</f>
        <v>33372519.895135567</v>
      </c>
      <c r="E103" s="270"/>
      <c r="F103" s="360"/>
      <c r="G103" s="425"/>
      <c r="H103" s="337"/>
      <c r="I103" s="270"/>
      <c r="J103" s="119"/>
    </row>
    <row r="104" spans="1:10" ht="18.75" x14ac:dyDescent="0.3">
      <c r="A104" s="270"/>
      <c r="B104" s="270"/>
      <c r="C104" s="399" t="s">
        <v>76</v>
      </c>
      <c r="D104" s="430">
        <f>STDEV(E91:E94,G91:G94)/D103</f>
        <v>1.3516433935438398E-2</v>
      </c>
      <c r="E104" s="270"/>
      <c r="F104" s="360"/>
      <c r="G104" s="270"/>
      <c r="H104" s="337"/>
      <c r="I104" s="270"/>
      <c r="J104" s="119"/>
    </row>
    <row r="105" spans="1:10" ht="19.5" customHeight="1" thickBot="1" x14ac:dyDescent="0.35">
      <c r="A105" s="270"/>
      <c r="B105" s="270"/>
      <c r="C105" s="401" t="s">
        <v>20</v>
      </c>
      <c r="D105" s="431">
        <f>COUNT(E91:E94,G91:G94)</f>
        <v>6</v>
      </c>
      <c r="E105" s="270"/>
      <c r="F105" s="360"/>
      <c r="G105" s="270"/>
      <c r="H105" s="337"/>
      <c r="I105" s="270"/>
      <c r="J105" s="119"/>
    </row>
    <row r="106" spans="1:10" ht="19.5" customHeight="1" thickBot="1" x14ac:dyDescent="0.35">
      <c r="A106" s="364"/>
      <c r="B106" s="364"/>
      <c r="C106" s="364"/>
      <c r="D106" s="364"/>
      <c r="E106" s="364"/>
      <c r="F106" s="270"/>
      <c r="G106" s="270"/>
      <c r="H106" s="270"/>
      <c r="I106" s="270"/>
    </row>
    <row r="107" spans="1:10" ht="27" customHeight="1" thickBot="1" x14ac:dyDescent="0.45">
      <c r="A107" s="306" t="s">
        <v>102</v>
      </c>
      <c r="B107" s="307">
        <v>900</v>
      </c>
      <c r="C107" s="370" t="s">
        <v>103</v>
      </c>
      <c r="D107" s="370" t="s">
        <v>62</v>
      </c>
      <c r="E107" s="370" t="s">
        <v>104</v>
      </c>
      <c r="F107" s="432" t="s">
        <v>105</v>
      </c>
      <c r="G107" s="270"/>
      <c r="H107" s="270"/>
      <c r="I107" s="270"/>
    </row>
    <row r="108" spans="1:10" ht="26.25" customHeight="1" x14ac:dyDescent="0.4">
      <c r="A108" s="311" t="s">
        <v>146</v>
      </c>
      <c r="B108" s="312">
        <v>1</v>
      </c>
      <c r="C108" s="373">
        <v>1</v>
      </c>
      <c r="D108" s="433">
        <v>35778144</v>
      </c>
      <c r="E108" s="434">
        <f t="shared" ref="E108:E113" si="1">IF(ISBLANK(D108),"-",D108/$D$103*$D$100*$B$116)</f>
        <v>160.8125972166178</v>
      </c>
      <c r="F108" s="435">
        <f t="shared" ref="F108:F113" si="2">IF(ISBLANK(D108), "-", (E108/$B$56)*100)</f>
        <v>107.20839814441187</v>
      </c>
      <c r="G108" s="270"/>
      <c r="H108" s="270"/>
      <c r="I108" s="270"/>
    </row>
    <row r="109" spans="1:10" ht="26.25" customHeight="1" x14ac:dyDescent="0.4">
      <c r="A109" s="311" t="s">
        <v>139</v>
      </c>
      <c r="B109" s="312">
        <v>1</v>
      </c>
      <c r="C109" s="379">
        <v>2</v>
      </c>
      <c r="D109" s="436">
        <v>36036748</v>
      </c>
      <c r="E109" s="437">
        <f t="shared" si="1"/>
        <v>161.97494875980033</v>
      </c>
      <c r="F109" s="438">
        <f t="shared" si="2"/>
        <v>107.98329917320022</v>
      </c>
      <c r="G109" s="270"/>
      <c r="H109" s="270"/>
      <c r="I109" s="270"/>
    </row>
    <row r="110" spans="1:10" ht="26.25" customHeight="1" x14ac:dyDescent="0.4">
      <c r="A110" s="311" t="s">
        <v>140</v>
      </c>
      <c r="B110" s="312">
        <v>1</v>
      </c>
      <c r="C110" s="379">
        <v>3</v>
      </c>
      <c r="D110" s="436">
        <v>36144479</v>
      </c>
      <c r="E110" s="437">
        <f t="shared" si="1"/>
        <v>162.45916901199516</v>
      </c>
      <c r="F110" s="438">
        <f t="shared" si="2"/>
        <v>108.30611267466344</v>
      </c>
      <c r="G110" s="270"/>
      <c r="H110" s="270"/>
      <c r="I110" s="270"/>
    </row>
    <row r="111" spans="1:10" ht="26.25" customHeight="1" x14ac:dyDescent="0.4">
      <c r="A111" s="311" t="s">
        <v>141</v>
      </c>
      <c r="B111" s="312">
        <v>1</v>
      </c>
      <c r="C111" s="379">
        <v>4</v>
      </c>
      <c r="D111" s="436">
        <v>36114553</v>
      </c>
      <c r="E111" s="437">
        <f t="shared" si="1"/>
        <v>162.32466014020167</v>
      </c>
      <c r="F111" s="438">
        <f t="shared" si="2"/>
        <v>108.21644009346778</v>
      </c>
      <c r="G111" s="270"/>
      <c r="H111" s="270"/>
      <c r="I111" s="270"/>
    </row>
    <row r="112" spans="1:10" ht="26.25" customHeight="1" x14ac:dyDescent="0.4">
      <c r="A112" s="311" t="s">
        <v>142</v>
      </c>
      <c r="B112" s="312">
        <v>1</v>
      </c>
      <c r="C112" s="379">
        <v>5</v>
      </c>
      <c r="D112" s="436">
        <v>36220969</v>
      </c>
      <c r="E112" s="437">
        <f t="shared" si="1"/>
        <v>162.80296984082236</v>
      </c>
      <c r="F112" s="438">
        <f t="shared" si="2"/>
        <v>108.5353132272149</v>
      </c>
      <c r="G112" s="270"/>
      <c r="H112" s="270"/>
      <c r="I112" s="270"/>
    </row>
    <row r="113" spans="1:10" ht="27" customHeight="1" thickBot="1" x14ac:dyDescent="0.45">
      <c r="A113" s="311" t="s">
        <v>143</v>
      </c>
      <c r="B113" s="312">
        <v>1</v>
      </c>
      <c r="C113" s="385">
        <v>6</v>
      </c>
      <c r="D113" s="439">
        <v>36296249</v>
      </c>
      <c r="E113" s="440">
        <f t="shared" si="1"/>
        <v>163.14133206325815</v>
      </c>
      <c r="F113" s="441">
        <f t="shared" si="2"/>
        <v>108.7608880421721</v>
      </c>
      <c r="G113" s="270"/>
      <c r="H113" s="270"/>
      <c r="I113" s="270"/>
    </row>
    <row r="114" spans="1:10" ht="27" customHeight="1" thickBot="1" x14ac:dyDescent="0.45">
      <c r="A114" s="311" t="s">
        <v>144</v>
      </c>
      <c r="B114" s="312">
        <v>1</v>
      </c>
      <c r="C114" s="442"/>
      <c r="D114" s="342"/>
      <c r="E114" s="269"/>
      <c r="F114" s="438"/>
      <c r="G114" s="270"/>
      <c r="H114" s="270"/>
      <c r="I114" s="270"/>
    </row>
    <row r="115" spans="1:10" ht="26.25" customHeight="1" x14ac:dyDescent="0.4">
      <c r="A115" s="311" t="s">
        <v>145</v>
      </c>
      <c r="B115" s="312">
        <v>1</v>
      </c>
      <c r="C115" s="442"/>
      <c r="D115" s="443" t="s">
        <v>65</v>
      </c>
      <c r="E115" s="444">
        <f>AVERAGE(E108:E113)</f>
        <v>162.25261283878257</v>
      </c>
      <c r="F115" s="445">
        <f>AVERAGE(F108:F113)</f>
        <v>108.16840855918838</v>
      </c>
      <c r="G115" s="270"/>
      <c r="H115" s="270"/>
      <c r="I115" s="270"/>
    </row>
    <row r="116" spans="1:10" ht="27" customHeight="1" thickBot="1" x14ac:dyDescent="0.45">
      <c r="A116" s="311" t="s">
        <v>87</v>
      </c>
      <c r="B116" s="323">
        <f>(B115/B114)*(B113/B112)*(B111/B110)*(B109/B108)*B107</f>
        <v>900</v>
      </c>
      <c r="C116" s="446"/>
      <c r="D116" s="447" t="s">
        <v>76</v>
      </c>
      <c r="E116" s="400">
        <f>STDEV(E108:E113)/E115</f>
        <v>5.0004364271627501E-3</v>
      </c>
      <c r="F116" s="448">
        <f>STDEV(F108:F113)/F115</f>
        <v>5.0004364271627258E-3</v>
      </c>
      <c r="G116" s="270"/>
      <c r="H116" s="270"/>
      <c r="I116" s="269"/>
    </row>
    <row r="117" spans="1:10" ht="27" customHeight="1" thickBot="1" x14ac:dyDescent="0.45">
      <c r="A117" s="345" t="s">
        <v>70</v>
      </c>
      <c r="B117" s="346"/>
      <c r="C117" s="449"/>
      <c r="D117" s="401" t="s">
        <v>20</v>
      </c>
      <c r="E117" s="450">
        <f>COUNT(E108:E113)</f>
        <v>6</v>
      </c>
      <c r="F117" s="451">
        <f>COUNT(F108:F113)</f>
        <v>6</v>
      </c>
      <c r="G117" s="270"/>
      <c r="H117" s="270"/>
      <c r="I117" s="269"/>
      <c r="J117" s="119"/>
    </row>
    <row r="118" spans="1:10" ht="26.25" customHeight="1" thickBot="1" x14ac:dyDescent="0.35">
      <c r="A118" s="350"/>
      <c r="B118" s="351"/>
      <c r="C118" s="269"/>
      <c r="D118" s="452"/>
      <c r="E118" s="453" t="s">
        <v>106</v>
      </c>
      <c r="F118" s="454"/>
      <c r="G118" s="269"/>
      <c r="H118" s="269"/>
      <c r="I118" s="269"/>
    </row>
    <row r="119" spans="1:10" ht="25.5" customHeight="1" x14ac:dyDescent="0.4">
      <c r="A119" s="455"/>
      <c r="B119" s="304"/>
      <c r="C119" s="269"/>
      <c r="D119" s="447" t="s">
        <v>107</v>
      </c>
      <c r="E119" s="456">
        <f>MIN(E108:E113)</f>
        <v>160.8125972166178</v>
      </c>
      <c r="F119" s="457">
        <f>MIN(F108:F113)</f>
        <v>107.20839814441187</v>
      </c>
      <c r="G119" s="269"/>
      <c r="H119" s="269"/>
      <c r="I119" s="269"/>
    </row>
    <row r="120" spans="1:10" ht="24" customHeight="1" thickBot="1" x14ac:dyDescent="0.45">
      <c r="A120" s="455"/>
      <c r="B120" s="304"/>
      <c r="C120" s="269"/>
      <c r="D120" s="357" t="s">
        <v>108</v>
      </c>
      <c r="E120" s="458">
        <f>MAX(E108:E113)</f>
        <v>163.14133206325815</v>
      </c>
      <c r="F120" s="459">
        <f>MAX(F108:F113)</f>
        <v>108.7608880421721</v>
      </c>
      <c r="G120" s="269"/>
      <c r="H120" s="269"/>
      <c r="I120" s="269"/>
    </row>
    <row r="121" spans="1:10" ht="27" customHeight="1" x14ac:dyDescent="0.3">
      <c r="A121" s="455"/>
      <c r="B121" s="304"/>
      <c r="C121" s="269"/>
      <c r="D121" s="269"/>
      <c r="E121" s="269"/>
      <c r="F121" s="342"/>
      <c r="G121" s="269"/>
      <c r="H121" s="269"/>
      <c r="I121" s="269"/>
    </row>
    <row r="122" spans="1:10" ht="25.5" customHeight="1" x14ac:dyDescent="0.3">
      <c r="A122" s="455"/>
      <c r="B122" s="304"/>
      <c r="C122" s="269"/>
      <c r="D122" s="269"/>
      <c r="E122" s="269"/>
      <c r="F122" s="342"/>
      <c r="G122" s="269"/>
      <c r="H122" s="269"/>
      <c r="I122" s="269"/>
    </row>
    <row r="123" spans="1:10" ht="18.75" x14ac:dyDescent="0.3">
      <c r="A123" s="455"/>
      <c r="B123" s="304"/>
      <c r="C123" s="269"/>
      <c r="D123" s="269"/>
      <c r="E123" s="269"/>
      <c r="F123" s="342"/>
      <c r="G123" s="269"/>
      <c r="H123" s="269"/>
      <c r="I123" s="269"/>
    </row>
    <row r="124" spans="1:10" ht="45.75" customHeight="1" x14ac:dyDescent="0.65">
      <c r="A124" s="286" t="s">
        <v>90</v>
      </c>
      <c r="B124" s="287" t="s">
        <v>109</v>
      </c>
      <c r="C124" s="403" t="str">
        <f>B26</f>
        <v>Lamivudine</v>
      </c>
      <c r="D124" s="403"/>
      <c r="E124" s="269" t="s">
        <v>110</v>
      </c>
      <c r="F124" s="269"/>
      <c r="G124" s="460">
        <f>F115</f>
        <v>108.16840855918838</v>
      </c>
      <c r="H124" s="269"/>
      <c r="I124" s="269"/>
    </row>
    <row r="125" spans="1:10" ht="45.75" customHeight="1" x14ac:dyDescent="0.65">
      <c r="A125" s="286"/>
      <c r="B125" s="287" t="s">
        <v>111</v>
      </c>
      <c r="C125" s="287" t="s">
        <v>112</v>
      </c>
      <c r="D125" s="460">
        <f>MIN(F108:F113)</f>
        <v>107.20839814441187</v>
      </c>
      <c r="E125" s="287" t="s">
        <v>113</v>
      </c>
      <c r="F125" s="460">
        <f>MAX(F108:F113)</f>
        <v>108.7608880421721</v>
      </c>
      <c r="G125" s="404"/>
      <c r="H125" s="269"/>
      <c r="I125" s="269"/>
    </row>
    <row r="126" spans="1:10" ht="19.5" customHeight="1" thickBot="1" x14ac:dyDescent="0.35">
      <c r="A126" s="461"/>
      <c r="B126" s="461"/>
      <c r="C126" s="462"/>
      <c r="D126" s="462"/>
      <c r="E126" s="462"/>
      <c r="F126" s="462"/>
      <c r="G126" s="462"/>
      <c r="H126" s="462"/>
      <c r="I126" s="270"/>
    </row>
    <row r="127" spans="1:10" ht="18.75" x14ac:dyDescent="0.3">
      <c r="A127" s="270"/>
      <c r="B127" s="463" t="s">
        <v>26</v>
      </c>
      <c r="C127" s="463"/>
      <c r="D127" s="270"/>
      <c r="E127" s="408" t="s">
        <v>27</v>
      </c>
      <c r="F127" s="464"/>
      <c r="G127" s="463" t="s">
        <v>28</v>
      </c>
      <c r="H127" s="463"/>
      <c r="I127" s="270"/>
    </row>
    <row r="128" spans="1:10" ht="69.95" customHeight="1" x14ac:dyDescent="0.3">
      <c r="A128" s="286" t="s">
        <v>29</v>
      </c>
      <c r="B128" s="465"/>
      <c r="C128" s="465"/>
      <c r="D128" s="270"/>
      <c r="E128" s="465"/>
      <c r="F128" s="269"/>
      <c r="G128" s="465"/>
      <c r="H128" s="465"/>
      <c r="I128" s="270"/>
    </row>
    <row r="129" spans="1:9" ht="69.95" customHeight="1" x14ac:dyDescent="0.3">
      <c r="A129" s="286" t="s">
        <v>30</v>
      </c>
      <c r="B129" s="466"/>
      <c r="C129" s="466"/>
      <c r="D129" s="270"/>
      <c r="E129" s="466"/>
      <c r="F129" s="269"/>
      <c r="G129" s="467"/>
      <c r="H129" s="467"/>
      <c r="I129" s="270"/>
    </row>
    <row r="130" spans="1:9" ht="18.75" x14ac:dyDescent="0.3">
      <c r="A130" s="116"/>
      <c r="B130" s="116"/>
      <c r="C130" s="116"/>
      <c r="D130" s="116"/>
      <c r="E130" s="116"/>
      <c r="F130" s="117"/>
      <c r="G130" s="116"/>
      <c r="H130" s="116"/>
      <c r="I130" s="110"/>
    </row>
    <row r="131" spans="1:9" ht="18.75" x14ac:dyDescent="0.3">
      <c r="A131" s="116"/>
      <c r="B131" s="116"/>
      <c r="C131" s="116"/>
      <c r="D131" s="116"/>
      <c r="E131" s="116"/>
      <c r="F131" s="117"/>
      <c r="G131" s="116"/>
      <c r="H131" s="116"/>
      <c r="I131" s="110"/>
    </row>
    <row r="132" spans="1:9" ht="18.75" x14ac:dyDescent="0.3">
      <c r="A132" s="116"/>
      <c r="B132" s="116"/>
      <c r="C132" s="116"/>
      <c r="D132" s="116"/>
      <c r="E132" s="116"/>
      <c r="F132" s="117"/>
      <c r="G132" s="116"/>
      <c r="H132" s="116"/>
      <c r="I132" s="110"/>
    </row>
    <row r="133" spans="1:9" ht="18.75" x14ac:dyDescent="0.3">
      <c r="A133" s="116"/>
      <c r="B133" s="116"/>
      <c r="C133" s="116"/>
      <c r="D133" s="116"/>
      <c r="E133" s="116"/>
      <c r="F133" s="117"/>
      <c r="G133" s="116"/>
      <c r="H133" s="116"/>
      <c r="I133" s="110"/>
    </row>
    <row r="134" spans="1:9" ht="18.75" x14ac:dyDescent="0.3">
      <c r="A134" s="116"/>
      <c r="B134" s="116"/>
      <c r="C134" s="116"/>
      <c r="D134" s="116"/>
      <c r="E134" s="116"/>
      <c r="F134" s="117"/>
      <c r="G134" s="116"/>
      <c r="H134" s="116"/>
      <c r="I134" s="110"/>
    </row>
    <row r="135" spans="1:9" ht="18.75" x14ac:dyDescent="0.3">
      <c r="A135" s="116"/>
      <c r="B135" s="116"/>
      <c r="C135" s="116"/>
      <c r="D135" s="116"/>
      <c r="E135" s="116"/>
      <c r="F135" s="117"/>
      <c r="G135" s="116"/>
      <c r="H135" s="116"/>
      <c r="I135" s="110"/>
    </row>
    <row r="136" spans="1:9" ht="18.75" x14ac:dyDescent="0.3">
      <c r="A136" s="116"/>
      <c r="B136" s="116"/>
      <c r="C136" s="116"/>
      <c r="D136" s="116"/>
      <c r="E136" s="116"/>
      <c r="F136" s="117"/>
      <c r="G136" s="116"/>
      <c r="H136" s="116"/>
      <c r="I136" s="110"/>
    </row>
    <row r="137" spans="1:9" ht="18.75" x14ac:dyDescent="0.3">
      <c r="A137" s="116"/>
      <c r="B137" s="116"/>
      <c r="C137" s="116"/>
      <c r="D137" s="116"/>
      <c r="E137" s="116"/>
      <c r="F137" s="117"/>
      <c r="G137" s="116"/>
      <c r="H137" s="116"/>
      <c r="I137" s="110"/>
    </row>
    <row r="138" spans="1:9" ht="18.75" x14ac:dyDescent="0.3">
      <c r="A138" s="116"/>
      <c r="B138" s="116"/>
      <c r="C138" s="116"/>
      <c r="D138" s="116"/>
      <c r="E138" s="116"/>
      <c r="F138" s="117"/>
      <c r="G138" s="116"/>
      <c r="H138" s="116"/>
      <c r="I138" s="110"/>
    </row>
    <row r="250" spans="1:1" x14ac:dyDescent="0.25">
      <c r="A250" s="109">
        <v>0</v>
      </c>
    </row>
  </sheetData>
  <sheetProtection password="F258" sheet="1" objects="1" scenarios="1" formatCells="0" formatColumns="0"/>
  <mergeCells count="37">
    <mergeCell ref="I92:I93"/>
    <mergeCell ref="A99:B100"/>
    <mergeCell ref="A117:B118"/>
    <mergeCell ref="E118:F118"/>
    <mergeCell ref="C124:D124"/>
    <mergeCell ref="B127:C127"/>
    <mergeCell ref="G127:H127"/>
    <mergeCell ref="B79:C79"/>
    <mergeCell ref="B80:C80"/>
    <mergeCell ref="C82:G82"/>
    <mergeCell ref="C84:H84"/>
    <mergeCell ref="C85:H85"/>
    <mergeCell ref="F89:G89"/>
    <mergeCell ref="C76:D76"/>
    <mergeCell ref="D36:E36"/>
    <mergeCell ref="F36:G36"/>
    <mergeCell ref="I39:I40"/>
    <mergeCell ref="A46:B47"/>
    <mergeCell ref="C60:C63"/>
    <mergeCell ref="D60:D63"/>
    <mergeCell ref="C64:C67"/>
    <mergeCell ref="D64:D67"/>
    <mergeCell ref="C68:C71"/>
    <mergeCell ref="D68:D71"/>
    <mergeCell ref="A70:B71"/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</mergeCells>
  <conditionalFormatting sqref="E51">
    <cfRule type="cellIs" dxfId="29" priority="1" operator="greaterThan">
      <formula>0.02</formula>
    </cfRule>
  </conditionalFormatting>
  <conditionalFormatting sqref="D51">
    <cfRule type="cellIs" dxfId="28" priority="2" operator="greaterThan">
      <formula>0.02</formula>
    </cfRule>
  </conditionalFormatting>
  <conditionalFormatting sqref="G73">
    <cfRule type="cellIs" dxfId="27" priority="3" operator="greaterThan">
      <formula>0.02</formula>
    </cfRule>
  </conditionalFormatting>
  <conditionalFormatting sqref="H73">
    <cfRule type="cellIs" dxfId="26" priority="4" operator="greaterThan">
      <formula>0.02</formula>
    </cfRule>
  </conditionalFormatting>
  <conditionalFormatting sqref="D104">
    <cfRule type="cellIs" dxfId="25" priority="5" operator="greaterThan">
      <formula>0.02</formula>
    </cfRule>
  </conditionalFormatting>
  <conditionalFormatting sqref="I39">
    <cfRule type="cellIs" dxfId="24" priority="6" operator="lessThanOrEqual">
      <formula>0.02</formula>
    </cfRule>
  </conditionalFormatting>
  <conditionalFormatting sqref="I39">
    <cfRule type="cellIs" dxfId="23" priority="7" operator="greaterThan">
      <formula>0.02</formula>
    </cfRule>
  </conditionalFormatting>
  <conditionalFormatting sqref="I92">
    <cfRule type="cellIs" dxfId="22" priority="8" operator="lessThanOrEqual">
      <formula>0.02</formula>
    </cfRule>
  </conditionalFormatting>
  <conditionalFormatting sqref="I92">
    <cfRule type="cellIs" dxfId="21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2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zoomScale="60" zoomScaleNormal="100" workbookViewId="0">
      <selection activeCell="E37" sqref="A1:XFD1048576"/>
    </sheetView>
  </sheetViews>
  <sheetFormatPr defaultRowHeight="13.5" x14ac:dyDescent="0.25"/>
  <cols>
    <col min="1" max="1" width="27.5703125" style="206" customWidth="1"/>
    <col min="2" max="2" width="20.42578125" style="206" customWidth="1"/>
    <col min="3" max="3" width="31.85546875" style="206" customWidth="1"/>
    <col min="4" max="4" width="25.85546875" style="206" customWidth="1"/>
    <col min="5" max="5" width="25.7109375" style="206" customWidth="1"/>
    <col min="6" max="6" width="23.140625" style="206" customWidth="1"/>
    <col min="7" max="7" width="28.42578125" style="206" customWidth="1"/>
    <col min="8" max="8" width="21.5703125" style="206" customWidth="1"/>
    <col min="9" max="9" width="9.140625" style="206" customWidth="1"/>
    <col min="10" max="16384" width="9.140625" style="257"/>
  </cols>
  <sheetData>
    <row r="14" spans="1:6" s="206" customFormat="1" ht="15" customHeight="1" x14ac:dyDescent="0.3">
      <c r="A14" s="265"/>
      <c r="C14" s="266"/>
      <c r="F14" s="266"/>
    </row>
    <row r="15" spans="1:6" s="206" customFormat="1" ht="18.75" customHeight="1" x14ac:dyDescent="0.3">
      <c r="A15" s="205" t="s">
        <v>0</v>
      </c>
      <c r="B15" s="205"/>
      <c r="C15" s="205"/>
      <c r="D15" s="205"/>
      <c r="E15" s="205"/>
    </row>
    <row r="16" spans="1:6" s="206" customFormat="1" ht="16.5" customHeight="1" x14ac:dyDescent="0.3">
      <c r="A16" s="207" t="s">
        <v>1</v>
      </c>
      <c r="B16" s="208" t="s">
        <v>2</v>
      </c>
    </row>
    <row r="17" spans="1:7" s="206" customFormat="1" ht="16.5" customHeight="1" x14ac:dyDescent="0.3">
      <c r="A17" s="209" t="s">
        <v>3</v>
      </c>
      <c r="B17" s="209" t="s">
        <v>114</v>
      </c>
      <c r="D17" s="210"/>
      <c r="E17" s="211"/>
    </row>
    <row r="18" spans="1:7" s="206" customFormat="1" ht="16.5" customHeight="1" x14ac:dyDescent="0.3">
      <c r="A18" s="212" t="s">
        <v>4</v>
      </c>
      <c r="B18" s="206" t="s">
        <v>115</v>
      </c>
      <c r="C18" s="211"/>
      <c r="D18" s="211"/>
      <c r="E18" s="211"/>
    </row>
    <row r="19" spans="1:7" s="206" customFormat="1" ht="16.5" customHeight="1" x14ac:dyDescent="0.3">
      <c r="A19" s="212" t="s">
        <v>6</v>
      </c>
      <c r="B19" s="213">
        <v>99.8</v>
      </c>
      <c r="C19" s="211"/>
      <c r="D19" s="211"/>
      <c r="E19" s="211"/>
    </row>
    <row r="20" spans="1:7" s="206" customFormat="1" ht="16.5" customHeight="1" x14ac:dyDescent="0.3">
      <c r="A20" s="209" t="s">
        <v>8</v>
      </c>
      <c r="B20" s="213">
        <v>15.47</v>
      </c>
      <c r="C20" s="211"/>
      <c r="D20" s="211"/>
      <c r="E20" s="211"/>
    </row>
    <row r="21" spans="1:7" s="206" customFormat="1" ht="16.5" customHeight="1" x14ac:dyDescent="0.3">
      <c r="A21" s="209" t="s">
        <v>10</v>
      </c>
      <c r="B21" s="214">
        <f>B20/50*5/10</f>
        <v>0.1547</v>
      </c>
      <c r="C21" s="211"/>
      <c r="D21" s="211"/>
      <c r="E21" s="211"/>
    </row>
    <row r="22" spans="1:7" s="206" customFormat="1" ht="15.75" customHeight="1" x14ac:dyDescent="0.25">
      <c r="A22" s="211"/>
      <c r="B22" s="211" t="s">
        <v>116</v>
      </c>
      <c r="C22" s="211"/>
      <c r="D22" s="211"/>
      <c r="E22" s="211"/>
    </row>
    <row r="23" spans="1:7" s="206" customFormat="1" ht="16.5" customHeight="1" x14ac:dyDescent="0.3">
      <c r="A23" s="215" t="s">
        <v>13</v>
      </c>
      <c r="B23" s="216" t="s">
        <v>14</v>
      </c>
      <c r="C23" s="215" t="s">
        <v>15</v>
      </c>
      <c r="D23" s="215" t="s">
        <v>16</v>
      </c>
      <c r="E23" s="215" t="s">
        <v>17</v>
      </c>
      <c r="F23" s="217" t="s">
        <v>117</v>
      </c>
    </row>
    <row r="24" spans="1:7" s="206" customFormat="1" ht="16.5" customHeight="1" x14ac:dyDescent="0.3">
      <c r="A24" s="218">
        <v>1</v>
      </c>
      <c r="B24" s="219">
        <v>31158535</v>
      </c>
      <c r="C24" s="219">
        <v>6184.8</v>
      </c>
      <c r="D24" s="220">
        <v>1.3</v>
      </c>
      <c r="E24" s="221">
        <v>2.9</v>
      </c>
      <c r="F24" s="222">
        <v>4.5</v>
      </c>
    </row>
    <row r="25" spans="1:7" s="206" customFormat="1" ht="16.5" customHeight="1" x14ac:dyDescent="0.3">
      <c r="A25" s="218">
        <v>2</v>
      </c>
      <c r="B25" s="219">
        <v>30965515</v>
      </c>
      <c r="C25" s="219">
        <v>6169.4</v>
      </c>
      <c r="D25" s="220">
        <v>1.3</v>
      </c>
      <c r="E25" s="220">
        <v>2.9</v>
      </c>
      <c r="F25" s="222">
        <v>4.5</v>
      </c>
    </row>
    <row r="26" spans="1:7" s="206" customFormat="1" ht="16.5" customHeight="1" x14ac:dyDescent="0.3">
      <c r="A26" s="218">
        <v>3</v>
      </c>
      <c r="B26" s="219">
        <v>31052667</v>
      </c>
      <c r="C26" s="219">
        <v>6124.5</v>
      </c>
      <c r="D26" s="220">
        <v>1.3</v>
      </c>
      <c r="E26" s="220">
        <v>2.9</v>
      </c>
      <c r="F26" s="222">
        <v>4.5</v>
      </c>
    </row>
    <row r="27" spans="1:7" s="206" customFormat="1" ht="16.5" customHeight="1" x14ac:dyDescent="0.3">
      <c r="A27" s="218">
        <v>4</v>
      </c>
      <c r="B27" s="219">
        <v>31157278</v>
      </c>
      <c r="C27" s="219">
        <v>6121.6</v>
      </c>
      <c r="D27" s="220">
        <v>1.3</v>
      </c>
      <c r="E27" s="220">
        <v>2.9</v>
      </c>
      <c r="F27" s="222">
        <v>4.5</v>
      </c>
      <c r="G27" s="223"/>
    </row>
    <row r="28" spans="1:7" s="206" customFormat="1" ht="16.5" customHeight="1" x14ac:dyDescent="0.3">
      <c r="A28" s="218">
        <v>5</v>
      </c>
      <c r="B28" s="219">
        <v>30996303</v>
      </c>
      <c r="C28" s="219">
        <v>6114.5</v>
      </c>
      <c r="D28" s="220">
        <v>1.3</v>
      </c>
      <c r="E28" s="220">
        <v>2.9</v>
      </c>
      <c r="F28" s="222">
        <v>4.5</v>
      </c>
    </row>
    <row r="29" spans="1:7" s="206" customFormat="1" ht="16.5" customHeight="1" x14ac:dyDescent="0.3">
      <c r="A29" s="218">
        <v>6</v>
      </c>
      <c r="B29" s="224">
        <v>31080794</v>
      </c>
      <c r="C29" s="224">
        <v>6104.5</v>
      </c>
      <c r="D29" s="225">
        <v>1.2</v>
      </c>
      <c r="E29" s="225">
        <v>2.9</v>
      </c>
      <c r="F29" s="222">
        <v>4.5</v>
      </c>
    </row>
    <row r="30" spans="1:7" s="206" customFormat="1" ht="16.5" customHeight="1" x14ac:dyDescent="0.3">
      <c r="A30" s="226" t="s">
        <v>18</v>
      </c>
      <c r="B30" s="227">
        <f>AVERAGE(B24:B29)</f>
        <v>31068515.333333332</v>
      </c>
      <c r="C30" s="228">
        <f>AVERAGE(C24:C29)</f>
        <v>6136.55</v>
      </c>
      <c r="D30" s="229">
        <f>AVERAGE(D24:D29)</f>
        <v>1.2833333333333334</v>
      </c>
      <c r="E30" s="229">
        <f>AVERAGE(E24:E29)</f>
        <v>2.9</v>
      </c>
      <c r="F30" s="230">
        <f>AVERAGE(F24:F29)</f>
        <v>4.5</v>
      </c>
    </row>
    <row r="31" spans="1:7" s="206" customFormat="1" ht="16.5" customHeight="1" x14ac:dyDescent="0.3">
      <c r="A31" s="231" t="s">
        <v>19</v>
      </c>
      <c r="B31" s="232">
        <f>(STDEV(B24:B29)/B30)</f>
        <v>2.5833081714175541E-3</v>
      </c>
      <c r="C31" s="233"/>
      <c r="D31" s="233"/>
      <c r="E31" s="234"/>
      <c r="F31" s="235"/>
    </row>
    <row r="32" spans="1:7" s="206" customFormat="1" ht="16.5" customHeight="1" x14ac:dyDescent="0.3">
      <c r="A32" s="236" t="s">
        <v>20</v>
      </c>
      <c r="B32" s="237">
        <f>COUNT(B24:B29)</f>
        <v>6</v>
      </c>
      <c r="C32" s="238"/>
      <c r="D32" s="239"/>
      <c r="E32" s="240"/>
      <c r="F32" s="241"/>
    </row>
    <row r="33" spans="1:6" s="206" customFormat="1" ht="15.75" customHeight="1" x14ac:dyDescent="0.25">
      <c r="A33" s="211"/>
      <c r="B33" s="211"/>
      <c r="C33" s="211"/>
      <c r="D33" s="211"/>
      <c r="E33" s="211"/>
    </row>
    <row r="34" spans="1:6" s="206" customFormat="1" ht="16.5" customHeight="1" x14ac:dyDescent="0.3">
      <c r="A34" s="212" t="s">
        <v>21</v>
      </c>
      <c r="B34" s="242" t="s">
        <v>125</v>
      </c>
      <c r="C34" s="243"/>
      <c r="D34" s="243"/>
      <c r="E34" s="243"/>
    </row>
    <row r="35" spans="1:6" s="206" customFormat="1" ht="16.5" customHeight="1" x14ac:dyDescent="0.3">
      <c r="A35" s="212"/>
      <c r="B35" s="242" t="s">
        <v>126</v>
      </c>
      <c r="C35" s="243"/>
      <c r="D35" s="243"/>
      <c r="E35" s="243"/>
    </row>
    <row r="36" spans="1:6" s="206" customFormat="1" ht="16.5" customHeight="1" x14ac:dyDescent="0.3">
      <c r="A36" s="212"/>
      <c r="B36" s="242" t="s">
        <v>127</v>
      </c>
      <c r="C36" s="243"/>
      <c r="D36" s="243"/>
      <c r="E36" s="243"/>
    </row>
    <row r="37" spans="1:6" s="206" customFormat="1" ht="15.75" customHeight="1" x14ac:dyDescent="0.3">
      <c r="A37" s="211"/>
      <c r="B37" s="211" t="s">
        <v>128</v>
      </c>
      <c r="C37" s="211"/>
      <c r="D37" s="211"/>
      <c r="E37" s="211"/>
    </row>
    <row r="38" spans="1:6" s="206" customFormat="1" ht="16.5" customHeight="1" x14ac:dyDescent="0.3">
      <c r="A38" s="207" t="s">
        <v>1</v>
      </c>
      <c r="B38" s="208" t="s">
        <v>25</v>
      </c>
    </row>
    <row r="39" spans="1:6" s="206" customFormat="1" ht="16.5" customHeight="1" x14ac:dyDescent="0.3">
      <c r="A39" s="212" t="s">
        <v>4</v>
      </c>
      <c r="B39" s="209" t="s">
        <v>115</v>
      </c>
      <c r="C39" s="211"/>
      <c r="D39" s="211"/>
      <c r="E39" s="211"/>
    </row>
    <row r="40" spans="1:6" s="206" customFormat="1" ht="16.5" customHeight="1" x14ac:dyDescent="0.3">
      <c r="A40" s="212" t="s">
        <v>6</v>
      </c>
      <c r="B40" s="213">
        <v>100</v>
      </c>
      <c r="C40" s="211"/>
      <c r="D40" s="211"/>
      <c r="E40" s="211"/>
    </row>
    <row r="41" spans="1:6" s="206" customFormat="1" ht="16.5" customHeight="1" x14ac:dyDescent="0.3">
      <c r="A41" s="209" t="s">
        <v>8</v>
      </c>
      <c r="B41" s="213">
        <v>15.47</v>
      </c>
      <c r="C41" s="211"/>
      <c r="D41" s="211"/>
      <c r="E41" s="211"/>
    </row>
    <row r="42" spans="1:6" s="206" customFormat="1" ht="16.5" customHeight="1" x14ac:dyDescent="0.3">
      <c r="A42" s="209" t="s">
        <v>10</v>
      </c>
      <c r="B42" s="214">
        <v>0.1547</v>
      </c>
      <c r="C42" s="211"/>
      <c r="D42" s="211"/>
      <c r="E42" s="211"/>
    </row>
    <row r="43" spans="1:6" s="206" customFormat="1" ht="15.75" customHeight="1" x14ac:dyDescent="0.25">
      <c r="A43" s="211"/>
      <c r="B43" s="211"/>
      <c r="C43" s="211"/>
      <c r="D43" s="211"/>
      <c r="E43" s="211"/>
    </row>
    <row r="44" spans="1:6" s="206" customFormat="1" ht="16.5" customHeight="1" x14ac:dyDescent="0.3">
      <c r="A44" s="215" t="s">
        <v>13</v>
      </c>
      <c r="B44" s="216" t="s">
        <v>14</v>
      </c>
      <c r="C44" s="215" t="s">
        <v>15</v>
      </c>
      <c r="D44" s="215" t="s">
        <v>16</v>
      </c>
      <c r="E44" s="216" t="s">
        <v>17</v>
      </c>
      <c r="F44" s="244" t="s">
        <v>117</v>
      </c>
    </row>
    <row r="45" spans="1:6" s="206" customFormat="1" ht="16.5" customHeight="1" x14ac:dyDescent="0.3">
      <c r="A45" s="218">
        <v>1</v>
      </c>
      <c r="B45" s="219">
        <v>31800104</v>
      </c>
      <c r="C45" s="219">
        <v>6226.7</v>
      </c>
      <c r="D45" s="220">
        <v>1.3</v>
      </c>
      <c r="E45" s="245">
        <v>3.4</v>
      </c>
      <c r="F45" s="246">
        <v>10</v>
      </c>
    </row>
    <row r="46" spans="1:6" s="206" customFormat="1" ht="16.5" customHeight="1" x14ac:dyDescent="0.3">
      <c r="A46" s="218">
        <v>2</v>
      </c>
      <c r="B46" s="219">
        <v>31131673</v>
      </c>
      <c r="C46" s="219">
        <v>6271.5</v>
      </c>
      <c r="D46" s="220">
        <v>1.2</v>
      </c>
      <c r="E46" s="247">
        <v>3.4</v>
      </c>
      <c r="F46" s="246">
        <v>10</v>
      </c>
    </row>
    <row r="47" spans="1:6" s="206" customFormat="1" ht="16.5" customHeight="1" x14ac:dyDescent="0.3">
      <c r="A47" s="218">
        <v>3</v>
      </c>
      <c r="B47" s="219">
        <v>31646616</v>
      </c>
      <c r="C47" s="219">
        <v>6206.3</v>
      </c>
      <c r="D47" s="220">
        <v>1.2</v>
      </c>
      <c r="E47" s="247">
        <v>3.4</v>
      </c>
      <c r="F47" s="246">
        <v>10</v>
      </c>
    </row>
    <row r="48" spans="1:6" s="206" customFormat="1" ht="16.5" customHeight="1" x14ac:dyDescent="0.3">
      <c r="A48" s="218">
        <v>4</v>
      </c>
      <c r="B48" s="219">
        <v>31057346</v>
      </c>
      <c r="C48" s="219">
        <v>6226.7</v>
      </c>
      <c r="D48" s="220">
        <v>1.2</v>
      </c>
      <c r="E48" s="247">
        <v>3.4</v>
      </c>
      <c r="F48" s="246">
        <v>10</v>
      </c>
    </row>
    <row r="49" spans="1:7" s="206" customFormat="1" ht="16.5" customHeight="1" x14ac:dyDescent="0.3">
      <c r="A49" s="218">
        <v>5</v>
      </c>
      <c r="B49" s="219">
        <v>31736650</v>
      </c>
      <c r="C49" s="219">
        <v>6213.1</v>
      </c>
      <c r="D49" s="220">
        <v>1.3</v>
      </c>
      <c r="E49" s="247">
        <v>3.4</v>
      </c>
      <c r="F49" s="246">
        <v>10</v>
      </c>
    </row>
    <row r="50" spans="1:7" s="206" customFormat="1" ht="16.5" customHeight="1" x14ac:dyDescent="0.3">
      <c r="A50" s="218">
        <v>6</v>
      </c>
      <c r="B50" s="224">
        <v>31540133</v>
      </c>
      <c r="C50" s="224">
        <v>6212.9</v>
      </c>
      <c r="D50" s="225">
        <v>1.3</v>
      </c>
      <c r="E50" s="248">
        <v>3.4</v>
      </c>
      <c r="F50" s="246">
        <v>10</v>
      </c>
    </row>
    <row r="51" spans="1:7" s="206" customFormat="1" ht="16.5" customHeight="1" x14ac:dyDescent="0.3">
      <c r="A51" s="226" t="s">
        <v>18</v>
      </c>
      <c r="B51" s="227">
        <f>AVERAGE(B45:B50)</f>
        <v>31485420.333333332</v>
      </c>
      <c r="C51" s="228">
        <f>AVERAGE(C45:C50)</f>
        <v>6226.2000000000007</v>
      </c>
      <c r="D51" s="229">
        <f>AVERAGE(D45:D50)</f>
        <v>1.25</v>
      </c>
      <c r="E51" s="249">
        <f>AVERAGE(E45:E50)</f>
        <v>3.4</v>
      </c>
      <c r="F51" s="250">
        <v>10</v>
      </c>
    </row>
    <row r="52" spans="1:7" s="206" customFormat="1" ht="16.5" customHeight="1" x14ac:dyDescent="0.3">
      <c r="A52" s="231" t="s">
        <v>19</v>
      </c>
      <c r="B52" s="232">
        <f>(STDEV(B45:B50)/B51)</f>
        <v>1.0038647355995247E-2</v>
      </c>
      <c r="C52" s="233"/>
      <c r="D52" s="233"/>
      <c r="E52" s="251"/>
      <c r="F52" s="252"/>
    </row>
    <row r="53" spans="1:7" s="206" customFormat="1" ht="16.5" customHeight="1" x14ac:dyDescent="0.3">
      <c r="A53" s="236" t="s">
        <v>20</v>
      </c>
      <c r="B53" s="237">
        <f>COUNT(B45:B50)</f>
        <v>6</v>
      </c>
      <c r="C53" s="238"/>
      <c r="D53" s="239"/>
      <c r="E53" s="239"/>
      <c r="F53" s="253"/>
    </row>
    <row r="54" spans="1:7" s="206" customFormat="1" ht="15.75" customHeight="1" x14ac:dyDescent="0.25">
      <c r="A54" s="211"/>
      <c r="B54" s="211"/>
      <c r="C54" s="211"/>
      <c r="D54" s="211"/>
      <c r="E54" s="211"/>
    </row>
    <row r="55" spans="1:7" s="206" customFormat="1" ht="16.5" customHeight="1" x14ac:dyDescent="0.3">
      <c r="A55" s="212" t="s">
        <v>21</v>
      </c>
      <c r="B55" s="242" t="s">
        <v>125</v>
      </c>
      <c r="C55" s="243"/>
      <c r="D55" s="243"/>
      <c r="E55" s="243"/>
    </row>
    <row r="56" spans="1:7" s="206" customFormat="1" ht="16.5" customHeight="1" x14ac:dyDescent="0.3">
      <c r="A56" s="212"/>
      <c r="B56" s="242" t="s">
        <v>126</v>
      </c>
      <c r="C56" s="243"/>
      <c r="D56" s="243"/>
      <c r="E56" s="243"/>
    </row>
    <row r="57" spans="1:7" s="206" customFormat="1" ht="16.5" customHeight="1" x14ac:dyDescent="0.3">
      <c r="A57" s="212"/>
      <c r="B57" s="242" t="s">
        <v>127</v>
      </c>
      <c r="C57" s="243"/>
      <c r="D57" s="243"/>
      <c r="E57" s="243"/>
    </row>
    <row r="58" spans="1:7" s="206" customFormat="1" ht="14.25" customHeight="1" thickBot="1" x14ac:dyDescent="0.35">
      <c r="A58" s="254"/>
      <c r="B58" s="255" t="s">
        <v>119</v>
      </c>
      <c r="D58" s="256"/>
      <c r="F58" s="257"/>
      <c r="G58" s="257"/>
    </row>
    <row r="59" spans="1:7" s="206" customFormat="1" ht="15" customHeight="1" x14ac:dyDescent="0.3">
      <c r="B59" s="258" t="s">
        <v>26</v>
      </c>
      <c r="C59" s="258"/>
      <c r="E59" s="259" t="s">
        <v>27</v>
      </c>
      <c r="F59" s="260"/>
      <c r="G59" s="259" t="s">
        <v>28</v>
      </c>
    </row>
    <row r="60" spans="1:7" s="206" customFormat="1" ht="15" customHeight="1" x14ac:dyDescent="0.3">
      <c r="A60" s="261" t="s">
        <v>29</v>
      </c>
      <c r="B60" s="262"/>
      <c r="C60" s="262"/>
      <c r="E60" s="262"/>
      <c r="G60" s="262"/>
    </row>
    <row r="61" spans="1:7" s="206" customFormat="1" ht="15" customHeight="1" x14ac:dyDescent="0.3">
      <c r="A61" s="261" t="s">
        <v>30</v>
      </c>
      <c r="B61" s="263"/>
      <c r="C61" s="263"/>
      <c r="E61" s="263"/>
      <c r="G61" s="26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rintOptions horizontalCentered="1"/>
  <pageMargins left="0.7" right="0.7" top="0.75" bottom="0.75" header="0.3" footer="0.3"/>
  <pageSetup scale="5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27" zoomScale="87" zoomScaleNormal="87" workbookViewId="0">
      <selection activeCell="H56" sqref="H56"/>
    </sheetView>
  </sheetViews>
  <sheetFormatPr defaultRowHeight="13.5" x14ac:dyDescent="0.25"/>
  <cols>
    <col min="1" max="1" width="27.5703125" style="49" customWidth="1"/>
    <col min="2" max="2" width="20.42578125" style="49" customWidth="1"/>
    <col min="3" max="3" width="31.85546875" style="49" customWidth="1"/>
    <col min="4" max="4" width="25.85546875" style="49" customWidth="1"/>
    <col min="5" max="5" width="25.7109375" style="49" customWidth="1"/>
    <col min="6" max="6" width="23.140625" style="49" customWidth="1"/>
    <col min="7" max="7" width="28.42578125" style="49" customWidth="1"/>
    <col min="8" max="8" width="21.5703125" style="49" customWidth="1"/>
    <col min="9" max="9" width="9.140625" style="49" customWidth="1"/>
    <col min="10" max="16384" width="9.140625" style="102"/>
  </cols>
  <sheetData>
    <row r="14" spans="1:6" ht="15" customHeight="1" x14ac:dyDescent="0.3">
      <c r="A14" s="48"/>
      <c r="C14" s="50"/>
      <c r="F14" s="50"/>
    </row>
    <row r="15" spans="1:6" ht="18.75" customHeight="1" x14ac:dyDescent="0.3">
      <c r="A15" s="195" t="s">
        <v>0</v>
      </c>
      <c r="B15" s="195"/>
      <c r="C15" s="195"/>
      <c r="D15" s="195"/>
      <c r="E15" s="195"/>
    </row>
    <row r="16" spans="1:6" ht="16.5" customHeight="1" x14ac:dyDescent="0.3">
      <c r="A16" s="51" t="s">
        <v>1</v>
      </c>
      <c r="B16" s="52" t="s">
        <v>2</v>
      </c>
    </row>
    <row r="17" spans="1:7" ht="16.5" customHeight="1" x14ac:dyDescent="0.3">
      <c r="A17" s="53" t="s">
        <v>3</v>
      </c>
      <c r="B17" s="53" t="s">
        <v>114</v>
      </c>
      <c r="D17" s="54"/>
      <c r="E17" s="55"/>
    </row>
    <row r="18" spans="1:7" ht="16.5" customHeight="1" x14ac:dyDescent="0.3">
      <c r="A18" s="56" t="s">
        <v>4</v>
      </c>
      <c r="B18" s="49" t="s">
        <v>115</v>
      </c>
      <c r="C18" s="55"/>
      <c r="D18" s="55"/>
      <c r="E18" s="55"/>
    </row>
    <row r="19" spans="1:7" ht="16.5" customHeight="1" x14ac:dyDescent="0.3">
      <c r="A19" s="56" t="s">
        <v>6</v>
      </c>
      <c r="B19" s="57">
        <v>100</v>
      </c>
      <c r="C19" s="55"/>
      <c r="D19" s="55"/>
      <c r="E19" s="55"/>
    </row>
    <row r="20" spans="1:7" ht="16.5" customHeight="1" x14ac:dyDescent="0.3">
      <c r="A20" s="53" t="s">
        <v>8</v>
      </c>
      <c r="B20" s="57">
        <v>15.47</v>
      </c>
      <c r="C20" s="55"/>
      <c r="D20" s="55"/>
      <c r="E20" s="55"/>
    </row>
    <row r="21" spans="1:7" ht="16.5" customHeight="1" x14ac:dyDescent="0.3">
      <c r="A21" s="53" t="s">
        <v>10</v>
      </c>
      <c r="B21" s="58">
        <f>B20/50*5/10</f>
        <v>0.1547</v>
      </c>
      <c r="C21" s="55"/>
      <c r="D21" s="55"/>
      <c r="E21" s="55"/>
    </row>
    <row r="22" spans="1:7" ht="15.75" customHeight="1" x14ac:dyDescent="0.25">
      <c r="A22" s="55"/>
      <c r="B22" s="55" t="s">
        <v>116</v>
      </c>
      <c r="C22" s="55"/>
      <c r="D22" s="55"/>
      <c r="E22" s="55"/>
    </row>
    <row r="23" spans="1:7" ht="16.5" customHeight="1" x14ac:dyDescent="0.3">
      <c r="A23" s="59" t="s">
        <v>13</v>
      </c>
      <c r="B23" s="60" t="s">
        <v>14</v>
      </c>
      <c r="C23" s="59" t="s">
        <v>15</v>
      </c>
      <c r="D23" s="59" t="s">
        <v>16</v>
      </c>
      <c r="E23" s="59" t="s">
        <v>17</v>
      </c>
      <c r="F23" s="61" t="s">
        <v>117</v>
      </c>
    </row>
    <row r="24" spans="1:7" ht="16.5" customHeight="1" x14ac:dyDescent="0.3">
      <c r="A24" s="62">
        <v>1</v>
      </c>
      <c r="B24" s="63">
        <v>31158535</v>
      </c>
      <c r="C24" s="63">
        <v>6184.8</v>
      </c>
      <c r="D24" s="64">
        <v>1.3</v>
      </c>
      <c r="E24" s="65">
        <v>2.9</v>
      </c>
      <c r="F24" s="66">
        <v>4.5</v>
      </c>
    </row>
    <row r="25" spans="1:7" ht="16.5" customHeight="1" x14ac:dyDescent="0.3">
      <c r="A25" s="62">
        <v>2</v>
      </c>
      <c r="B25" s="63">
        <v>30965515</v>
      </c>
      <c r="C25" s="63">
        <v>6169.4</v>
      </c>
      <c r="D25" s="64">
        <v>1.3</v>
      </c>
      <c r="E25" s="64">
        <v>2.9</v>
      </c>
      <c r="F25" s="66">
        <v>4.5</v>
      </c>
    </row>
    <row r="26" spans="1:7" ht="16.5" customHeight="1" x14ac:dyDescent="0.3">
      <c r="A26" s="62">
        <v>3</v>
      </c>
      <c r="B26" s="63">
        <v>31052667</v>
      </c>
      <c r="C26" s="63">
        <v>6124.5</v>
      </c>
      <c r="D26" s="64">
        <v>1.3</v>
      </c>
      <c r="E26" s="64">
        <v>2.9</v>
      </c>
      <c r="F26" s="66">
        <v>4.5</v>
      </c>
    </row>
    <row r="27" spans="1:7" ht="16.5" customHeight="1" x14ac:dyDescent="0.3">
      <c r="A27" s="62">
        <v>4</v>
      </c>
      <c r="B27" s="63">
        <v>31157278</v>
      </c>
      <c r="C27" s="63">
        <v>6121.6</v>
      </c>
      <c r="D27" s="64">
        <v>1.3</v>
      </c>
      <c r="E27" s="64">
        <v>2.9</v>
      </c>
      <c r="F27" s="66">
        <v>4.5</v>
      </c>
      <c r="G27" s="67"/>
    </row>
    <row r="28" spans="1:7" ht="16.5" customHeight="1" x14ac:dyDescent="0.3">
      <c r="A28" s="62">
        <v>5</v>
      </c>
      <c r="B28" s="63">
        <v>30996303</v>
      </c>
      <c r="C28" s="63">
        <v>6114.5</v>
      </c>
      <c r="D28" s="64">
        <v>1.3</v>
      </c>
      <c r="E28" s="64">
        <v>2.9</v>
      </c>
      <c r="F28" s="66">
        <v>4.5</v>
      </c>
    </row>
    <row r="29" spans="1:7" ht="16.5" customHeight="1" x14ac:dyDescent="0.3">
      <c r="A29" s="62">
        <v>6</v>
      </c>
      <c r="B29" s="68">
        <v>31080794</v>
      </c>
      <c r="C29" s="68">
        <v>6104.5</v>
      </c>
      <c r="D29" s="69">
        <v>1.3</v>
      </c>
      <c r="E29" s="69">
        <v>2.9</v>
      </c>
      <c r="F29" s="66">
        <v>4.5</v>
      </c>
    </row>
    <row r="30" spans="1:7" ht="16.5" customHeight="1" x14ac:dyDescent="0.3">
      <c r="A30" s="70" t="s">
        <v>18</v>
      </c>
      <c r="B30" s="71">
        <f>AVERAGE(B24:B29)</f>
        <v>31068515.333333332</v>
      </c>
      <c r="C30" s="72">
        <f>AVERAGE(C24:C29)</f>
        <v>6136.55</v>
      </c>
      <c r="D30" s="73">
        <f>AVERAGE(D24:D29)</f>
        <v>1.3</v>
      </c>
      <c r="E30" s="73">
        <f>AVERAGE(E24:E29)</f>
        <v>2.9</v>
      </c>
      <c r="F30" s="74">
        <f>AVERAGE(F24:F29)</f>
        <v>4.5</v>
      </c>
    </row>
    <row r="31" spans="1:7" ht="16.5" customHeight="1" x14ac:dyDescent="0.3">
      <c r="A31" s="75" t="s">
        <v>19</v>
      </c>
      <c r="B31" s="76">
        <f>(STDEV(B24:B29)/B30)</f>
        <v>2.5833081714175541E-3</v>
      </c>
      <c r="C31" s="77"/>
      <c r="D31" s="77"/>
      <c r="E31" s="78"/>
      <c r="F31" s="79"/>
    </row>
    <row r="32" spans="1:7" s="49" customFormat="1" ht="16.5" customHeight="1" x14ac:dyDescent="0.3">
      <c r="A32" s="80" t="s">
        <v>20</v>
      </c>
      <c r="B32" s="81">
        <f>COUNT(B24:B29)</f>
        <v>6</v>
      </c>
      <c r="C32" s="82"/>
      <c r="D32" s="83"/>
      <c r="E32" s="84"/>
      <c r="F32" s="85"/>
    </row>
    <row r="33" spans="1:6" s="49" customFormat="1" ht="15.75" customHeight="1" x14ac:dyDescent="0.25">
      <c r="A33" s="55"/>
      <c r="B33" s="55"/>
      <c r="C33" s="55"/>
      <c r="D33" s="55"/>
      <c r="E33" s="55"/>
    </row>
    <row r="34" spans="1:6" s="49" customFormat="1" ht="16.5" customHeight="1" x14ac:dyDescent="0.3">
      <c r="A34" s="56" t="s">
        <v>21</v>
      </c>
      <c r="B34" s="86" t="s">
        <v>22</v>
      </c>
      <c r="C34" s="87"/>
      <c r="D34" s="87"/>
      <c r="E34" s="87"/>
    </row>
    <row r="35" spans="1:6" ht="16.5" customHeight="1" x14ac:dyDescent="0.3">
      <c r="A35" s="56"/>
      <c r="B35" s="86" t="s">
        <v>23</v>
      </c>
      <c r="C35" s="87"/>
      <c r="D35" s="87"/>
      <c r="E35" s="87"/>
    </row>
    <row r="36" spans="1:6" ht="16.5" customHeight="1" x14ac:dyDescent="0.3">
      <c r="A36" s="56"/>
      <c r="B36" s="86" t="s">
        <v>24</v>
      </c>
      <c r="C36" s="87"/>
      <c r="D36" s="87"/>
      <c r="E36" s="87"/>
    </row>
    <row r="37" spans="1:6" ht="15.75" customHeight="1" x14ac:dyDescent="0.3">
      <c r="A37" s="55"/>
      <c r="B37" s="88" t="s">
        <v>118</v>
      </c>
      <c r="C37" s="55"/>
      <c r="D37" s="55"/>
      <c r="E37" s="55"/>
    </row>
    <row r="38" spans="1:6" ht="16.5" customHeight="1" x14ac:dyDescent="0.3">
      <c r="A38" s="51" t="s">
        <v>1</v>
      </c>
      <c r="B38" s="52" t="s">
        <v>25</v>
      </c>
    </row>
    <row r="39" spans="1:6" ht="16.5" customHeight="1" x14ac:dyDescent="0.3">
      <c r="A39" s="56" t="s">
        <v>4</v>
      </c>
      <c r="B39" s="53" t="s">
        <v>115</v>
      </c>
      <c r="C39" s="55"/>
      <c r="D39" s="55"/>
      <c r="E39" s="55"/>
    </row>
    <row r="40" spans="1:6" ht="16.5" customHeight="1" x14ac:dyDescent="0.3">
      <c r="A40" s="56" t="s">
        <v>6</v>
      </c>
      <c r="B40" s="57">
        <v>100</v>
      </c>
      <c r="C40" s="55"/>
      <c r="D40" s="55"/>
      <c r="E40" s="55"/>
    </row>
    <row r="41" spans="1:6" ht="16.5" customHeight="1" x14ac:dyDescent="0.3">
      <c r="A41" s="53" t="s">
        <v>8</v>
      </c>
      <c r="B41" s="57">
        <v>15.47</v>
      </c>
      <c r="C41" s="55"/>
      <c r="D41" s="55"/>
      <c r="E41" s="55"/>
    </row>
    <row r="42" spans="1:6" ht="16.5" customHeight="1" x14ac:dyDescent="0.3">
      <c r="A42" s="53" t="s">
        <v>10</v>
      </c>
      <c r="B42" s="58">
        <v>0.1547</v>
      </c>
      <c r="C42" s="55"/>
      <c r="D42" s="55"/>
      <c r="E42" s="55"/>
    </row>
    <row r="43" spans="1:6" ht="15.75" customHeight="1" x14ac:dyDescent="0.25">
      <c r="A43" s="55"/>
      <c r="B43" s="55"/>
      <c r="C43" s="55"/>
      <c r="D43" s="55"/>
      <c r="E43" s="55"/>
    </row>
    <row r="44" spans="1:6" ht="16.5" customHeight="1" x14ac:dyDescent="0.3">
      <c r="A44" s="59" t="s">
        <v>13</v>
      </c>
      <c r="B44" s="60" t="s">
        <v>14</v>
      </c>
      <c r="C44" s="59" t="s">
        <v>15</v>
      </c>
      <c r="D44" s="59" t="s">
        <v>16</v>
      </c>
      <c r="E44" s="60" t="s">
        <v>17</v>
      </c>
      <c r="F44" s="89" t="s">
        <v>117</v>
      </c>
    </row>
    <row r="45" spans="1:6" ht="16.5" customHeight="1" x14ac:dyDescent="0.3">
      <c r="A45" s="62">
        <v>1</v>
      </c>
      <c r="B45" s="63">
        <v>31800104</v>
      </c>
      <c r="C45" s="63">
        <v>7042.5</v>
      </c>
      <c r="D45" s="64">
        <v>1.3</v>
      </c>
      <c r="E45" s="90">
        <v>5.6</v>
      </c>
      <c r="F45" s="91">
        <v>10</v>
      </c>
    </row>
    <row r="46" spans="1:6" ht="16.5" customHeight="1" x14ac:dyDescent="0.3">
      <c r="A46" s="62">
        <v>2</v>
      </c>
      <c r="B46" s="63">
        <v>31131673</v>
      </c>
      <c r="C46" s="63">
        <v>7048.4</v>
      </c>
      <c r="D46" s="64">
        <v>1.3</v>
      </c>
      <c r="E46" s="92">
        <v>5.6</v>
      </c>
      <c r="F46" s="91">
        <v>10</v>
      </c>
    </row>
    <row r="47" spans="1:6" ht="16.5" customHeight="1" x14ac:dyDescent="0.3">
      <c r="A47" s="62">
        <v>3</v>
      </c>
      <c r="B47" s="63">
        <v>31646616</v>
      </c>
      <c r="C47" s="63">
        <v>7058.7</v>
      </c>
      <c r="D47" s="64">
        <v>1.3</v>
      </c>
      <c r="E47" s="92">
        <v>5.6</v>
      </c>
      <c r="F47" s="91">
        <v>10</v>
      </c>
    </row>
    <row r="48" spans="1:6" ht="16.5" customHeight="1" x14ac:dyDescent="0.3">
      <c r="A48" s="62">
        <v>4</v>
      </c>
      <c r="B48" s="63">
        <v>31057346</v>
      </c>
      <c r="C48" s="63">
        <v>7073.9</v>
      </c>
      <c r="D48" s="64">
        <v>1.3</v>
      </c>
      <c r="E48" s="92">
        <v>5.6</v>
      </c>
      <c r="F48" s="91">
        <v>10</v>
      </c>
    </row>
    <row r="49" spans="1:7" ht="16.5" customHeight="1" x14ac:dyDescent="0.3">
      <c r="A49" s="62">
        <v>5</v>
      </c>
      <c r="B49" s="63">
        <v>31736650</v>
      </c>
      <c r="C49" s="63">
        <v>7043.4</v>
      </c>
      <c r="D49" s="64">
        <v>1.3</v>
      </c>
      <c r="E49" s="92">
        <v>5.6</v>
      </c>
      <c r="F49" s="91">
        <v>10</v>
      </c>
    </row>
    <row r="50" spans="1:7" ht="16.5" customHeight="1" x14ac:dyDescent="0.3">
      <c r="A50" s="62">
        <v>6</v>
      </c>
      <c r="B50" s="68">
        <v>31540133</v>
      </c>
      <c r="C50" s="68">
        <v>7063</v>
      </c>
      <c r="D50" s="69">
        <v>1.3</v>
      </c>
      <c r="E50" s="93">
        <v>5.6</v>
      </c>
      <c r="F50" s="91">
        <v>10</v>
      </c>
    </row>
    <row r="51" spans="1:7" ht="16.5" customHeight="1" x14ac:dyDescent="0.3">
      <c r="A51" s="70" t="s">
        <v>18</v>
      </c>
      <c r="B51" s="71">
        <f>AVERAGE(B45:B50)</f>
        <v>31485420.333333332</v>
      </c>
      <c r="C51" s="72">
        <f>AVERAGE(C45:C50)</f>
        <v>7054.9833333333336</v>
      </c>
      <c r="D51" s="73">
        <f>AVERAGE(D45:D50)</f>
        <v>1.3</v>
      </c>
      <c r="E51" s="94">
        <f>AVERAGE(E45:E50)</f>
        <v>5.6000000000000005</v>
      </c>
      <c r="F51" s="95">
        <v>10</v>
      </c>
    </row>
    <row r="52" spans="1:7" ht="16.5" customHeight="1" x14ac:dyDescent="0.3">
      <c r="A52" s="75" t="s">
        <v>19</v>
      </c>
      <c r="B52" s="76">
        <f>(STDEV(B45:B50)/B51)</f>
        <v>1.0038647355995247E-2</v>
      </c>
      <c r="C52" s="77"/>
      <c r="D52" s="77"/>
      <c r="E52" s="96"/>
      <c r="F52" s="97"/>
    </row>
    <row r="53" spans="1:7" s="49" customFormat="1" ht="16.5" customHeight="1" x14ac:dyDescent="0.3">
      <c r="A53" s="80" t="s">
        <v>20</v>
      </c>
      <c r="B53" s="81">
        <f>COUNT(B45:B50)</f>
        <v>6</v>
      </c>
      <c r="C53" s="82"/>
      <c r="D53" s="83"/>
      <c r="E53" s="83"/>
      <c r="F53" s="98"/>
    </row>
    <row r="54" spans="1:7" s="49" customFormat="1" ht="15.75" customHeight="1" x14ac:dyDescent="0.25">
      <c r="A54" s="55"/>
      <c r="B54" s="55"/>
      <c r="C54" s="55"/>
      <c r="D54" s="55"/>
      <c r="E54" s="55"/>
    </row>
    <row r="55" spans="1:7" s="49" customFormat="1" ht="16.5" customHeight="1" x14ac:dyDescent="0.3">
      <c r="A55" s="56" t="s">
        <v>21</v>
      </c>
      <c r="B55" s="86" t="s">
        <v>22</v>
      </c>
      <c r="C55" s="87"/>
      <c r="D55" s="87"/>
      <c r="E55" s="87"/>
    </row>
    <row r="56" spans="1:7" ht="16.5" customHeight="1" x14ac:dyDescent="0.3">
      <c r="A56" s="56"/>
      <c r="B56" s="86" t="s">
        <v>23</v>
      </c>
      <c r="C56" s="87"/>
      <c r="D56" s="87"/>
      <c r="E56" s="87"/>
    </row>
    <row r="57" spans="1:7" ht="16.5" customHeight="1" x14ac:dyDescent="0.3">
      <c r="A57" s="56"/>
      <c r="B57" s="86" t="s">
        <v>24</v>
      </c>
      <c r="C57" s="87"/>
      <c r="D57" s="87"/>
      <c r="E57" s="87"/>
    </row>
    <row r="58" spans="1:7" ht="14.25" customHeight="1" thickBot="1" x14ac:dyDescent="0.35">
      <c r="A58" s="99"/>
      <c r="B58" s="100" t="s">
        <v>119</v>
      </c>
      <c r="D58" s="101"/>
      <c r="F58" s="102"/>
      <c r="G58" s="102"/>
    </row>
    <row r="59" spans="1:7" ht="15" customHeight="1" x14ac:dyDescent="0.3">
      <c r="B59" s="196" t="s">
        <v>26</v>
      </c>
      <c r="C59" s="196"/>
      <c r="E59" s="103" t="s">
        <v>27</v>
      </c>
      <c r="F59" s="104"/>
      <c r="G59" s="103" t="s">
        <v>28</v>
      </c>
    </row>
    <row r="60" spans="1:7" ht="15" customHeight="1" x14ac:dyDescent="0.3">
      <c r="A60" s="105" t="s">
        <v>29</v>
      </c>
      <c r="B60" s="106"/>
      <c r="C60" s="106"/>
      <c r="E60" s="106"/>
      <c r="G60" s="106"/>
    </row>
    <row r="61" spans="1:7" ht="15" customHeight="1" x14ac:dyDescent="0.3">
      <c r="A61" s="105" t="s">
        <v>30</v>
      </c>
      <c r="B61" s="107"/>
      <c r="C61" s="107"/>
      <c r="E61" s="107"/>
      <c r="G61" s="10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F22" sqref="F22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00" t="s">
        <v>31</v>
      </c>
      <c r="B11" s="201"/>
      <c r="C11" s="201"/>
      <c r="D11" s="201"/>
      <c r="E11" s="201"/>
      <c r="F11" s="202"/>
      <c r="G11" s="41"/>
    </row>
    <row r="12" spans="1:7" ht="16.5" customHeight="1" x14ac:dyDescent="0.3">
      <c r="A12" s="199" t="s">
        <v>32</v>
      </c>
      <c r="B12" s="199"/>
      <c r="C12" s="199"/>
      <c r="D12" s="199"/>
      <c r="E12" s="199"/>
      <c r="F12" s="199"/>
      <c r="G12" s="40"/>
    </row>
    <row r="14" spans="1:7" ht="16.5" customHeight="1" x14ac:dyDescent="0.3">
      <c r="A14" s="204" t="s">
        <v>33</v>
      </c>
      <c r="B14" s="204"/>
      <c r="C14" s="10" t="s">
        <v>5</v>
      </c>
    </row>
    <row r="15" spans="1:7" ht="16.5" customHeight="1" x14ac:dyDescent="0.3">
      <c r="A15" s="204" t="s">
        <v>34</v>
      </c>
      <c r="B15" s="204"/>
      <c r="C15" s="10" t="s">
        <v>7</v>
      </c>
    </row>
    <row r="16" spans="1:7" ht="16.5" customHeight="1" x14ac:dyDescent="0.3">
      <c r="A16" s="204" t="s">
        <v>35</v>
      </c>
      <c r="B16" s="204"/>
      <c r="C16" s="10" t="s">
        <v>9</v>
      </c>
    </row>
    <row r="17" spans="1:5" ht="16.5" customHeight="1" x14ac:dyDescent="0.3">
      <c r="A17" s="204" t="s">
        <v>36</v>
      </c>
      <c r="B17" s="204"/>
      <c r="C17" s="10" t="s">
        <v>11</v>
      </c>
    </row>
    <row r="18" spans="1:5" ht="16.5" customHeight="1" x14ac:dyDescent="0.3">
      <c r="A18" s="204" t="s">
        <v>37</v>
      </c>
      <c r="B18" s="204"/>
      <c r="C18" s="47" t="s">
        <v>12</v>
      </c>
    </row>
    <row r="19" spans="1:5" ht="16.5" customHeight="1" x14ac:dyDescent="0.3">
      <c r="A19" s="204" t="s">
        <v>38</v>
      </c>
      <c r="B19" s="204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199" t="s">
        <v>1</v>
      </c>
      <c r="B21" s="199"/>
      <c r="C21" s="9" t="s">
        <v>39</v>
      </c>
      <c r="D21" s="16"/>
    </row>
    <row r="22" spans="1:5" ht="15.75" customHeight="1" x14ac:dyDescent="0.3">
      <c r="A22" s="203"/>
      <c r="B22" s="203"/>
      <c r="C22" s="7"/>
      <c r="D22" s="203"/>
      <c r="E22" s="203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766.44</v>
      </c>
      <c r="D24" s="37">
        <f t="shared" ref="D24:D43" si="0">(C24-$C$46)/$C$46</f>
        <v>-3.1585375132416947E-3</v>
      </c>
      <c r="E24" s="3"/>
    </row>
    <row r="25" spans="1:5" ht="15.75" customHeight="1" x14ac:dyDescent="0.3">
      <c r="C25" s="45">
        <v>765.92</v>
      </c>
      <c r="D25" s="38">
        <f t="shared" si="0"/>
        <v>-3.834856025445141E-3</v>
      </c>
      <c r="E25" s="3"/>
    </row>
    <row r="26" spans="1:5" ht="15.75" customHeight="1" x14ac:dyDescent="0.3">
      <c r="C26" s="45">
        <v>768.68</v>
      </c>
      <c r="D26" s="38">
        <f t="shared" si="0"/>
        <v>-2.4516546067367357E-4</v>
      </c>
      <c r="E26" s="3"/>
    </row>
    <row r="27" spans="1:5" ht="15.75" customHeight="1" x14ac:dyDescent="0.3">
      <c r="C27" s="45">
        <v>769.99</v>
      </c>
      <c r="D27" s="38">
        <f t="shared" si="0"/>
        <v>1.4586369450693881E-3</v>
      </c>
      <c r="E27" s="3"/>
    </row>
    <row r="28" spans="1:5" ht="15.75" customHeight="1" x14ac:dyDescent="0.3">
      <c r="C28" s="45">
        <v>766.58</v>
      </c>
      <c r="D28" s="38">
        <f t="shared" si="0"/>
        <v>-2.9764517599562028E-3</v>
      </c>
      <c r="E28" s="3"/>
    </row>
    <row r="29" spans="1:5" ht="15.75" customHeight="1" x14ac:dyDescent="0.3">
      <c r="C29" s="45">
        <v>759.38</v>
      </c>
      <c r="D29" s="38">
        <f t="shared" si="0"/>
        <v>-1.2340861928925339E-2</v>
      </c>
      <c r="E29" s="3"/>
    </row>
    <row r="30" spans="1:5" ht="15.75" customHeight="1" x14ac:dyDescent="0.3">
      <c r="C30" s="45">
        <v>773.28</v>
      </c>
      <c r="D30" s="38">
        <f t="shared" si="0"/>
        <v>5.7376521472788222E-3</v>
      </c>
      <c r="E30" s="3"/>
    </row>
    <row r="31" spans="1:5" ht="15.75" customHeight="1" x14ac:dyDescent="0.3">
      <c r="C31" s="45">
        <v>774.21</v>
      </c>
      <c r="D31" s="38">
        <f t="shared" si="0"/>
        <v>6.9472217941040767E-3</v>
      </c>
      <c r="E31" s="3"/>
    </row>
    <row r="32" spans="1:5" ht="15.75" customHeight="1" x14ac:dyDescent="0.3">
      <c r="C32" s="45">
        <v>768.72</v>
      </c>
      <c r="D32" s="38">
        <f t="shared" si="0"/>
        <v>-1.9314095973485592E-4</v>
      </c>
      <c r="E32" s="3"/>
    </row>
    <row r="33" spans="1:7" ht="15.75" customHeight="1" x14ac:dyDescent="0.3">
      <c r="C33" s="45">
        <v>773.22</v>
      </c>
      <c r="D33" s="38">
        <f t="shared" si="0"/>
        <v>5.6596153958708168E-3</v>
      </c>
      <c r="E33" s="3"/>
    </row>
    <row r="34" spans="1:7" ht="15.75" customHeight="1" x14ac:dyDescent="0.3">
      <c r="C34" s="45">
        <v>772.81</v>
      </c>
      <c r="D34" s="38">
        <f t="shared" si="0"/>
        <v>5.1263642612488607E-3</v>
      </c>
      <c r="E34" s="3"/>
    </row>
    <row r="35" spans="1:7" ht="15.75" customHeight="1" x14ac:dyDescent="0.3">
      <c r="C35" s="45">
        <v>762.9</v>
      </c>
      <c r="D35" s="38">
        <f t="shared" si="0"/>
        <v>-7.7627058463182585E-3</v>
      </c>
      <c r="E35" s="3"/>
    </row>
    <row r="36" spans="1:7" ht="15.75" customHeight="1" x14ac:dyDescent="0.3">
      <c r="C36" s="45">
        <v>770.63</v>
      </c>
      <c r="D36" s="38">
        <f t="shared" si="0"/>
        <v>2.291028960088844E-3</v>
      </c>
      <c r="E36" s="3"/>
    </row>
    <row r="37" spans="1:7" ht="15.75" customHeight="1" x14ac:dyDescent="0.3">
      <c r="C37" s="45">
        <v>766.9</v>
      </c>
      <c r="D37" s="38">
        <f t="shared" si="0"/>
        <v>-2.5602557524465486E-3</v>
      </c>
      <c r="E37" s="3"/>
    </row>
    <row r="38" spans="1:7" ht="15.75" customHeight="1" x14ac:dyDescent="0.3">
      <c r="C38" s="45">
        <v>766.34</v>
      </c>
      <c r="D38" s="38">
        <f t="shared" si="0"/>
        <v>-3.2885987655885173E-3</v>
      </c>
      <c r="E38" s="3"/>
    </row>
    <row r="39" spans="1:7" ht="15.75" customHeight="1" x14ac:dyDescent="0.3">
      <c r="C39" s="45">
        <v>765.09</v>
      </c>
      <c r="D39" s="38">
        <f t="shared" si="0"/>
        <v>-4.914364419923426E-3</v>
      </c>
      <c r="E39" s="3"/>
    </row>
    <row r="40" spans="1:7" ht="15.75" customHeight="1" x14ac:dyDescent="0.3">
      <c r="C40" s="45">
        <v>770.46</v>
      </c>
      <c r="D40" s="38">
        <f t="shared" si="0"/>
        <v>2.0699248310993494E-3</v>
      </c>
      <c r="E40" s="3"/>
    </row>
    <row r="41" spans="1:7" ht="15.75" customHeight="1" x14ac:dyDescent="0.3">
      <c r="C41" s="45">
        <v>764.88</v>
      </c>
      <c r="D41" s="38">
        <f t="shared" si="0"/>
        <v>-5.1874930498517387E-3</v>
      </c>
      <c r="E41" s="3"/>
    </row>
    <row r="42" spans="1:7" ht="15.75" customHeight="1" x14ac:dyDescent="0.3">
      <c r="C42" s="45">
        <v>779.75</v>
      </c>
      <c r="D42" s="38">
        <f t="shared" si="0"/>
        <v>1.4152615174116347E-2</v>
      </c>
      <c r="E42" s="3"/>
    </row>
    <row r="43" spans="1:7" ht="16.5" customHeight="1" x14ac:dyDescent="0.3">
      <c r="C43" s="46">
        <v>771.19</v>
      </c>
      <c r="D43" s="39">
        <f t="shared" si="0"/>
        <v>3.0193719732309601E-3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15377.369999999999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768.86849999999993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197">
        <f>C46</f>
        <v>768.86849999999993</v>
      </c>
      <c r="C49" s="43">
        <f>-IF(C46&lt;=80,10%,IF(C46&lt;250,7.5%,5%))</f>
        <v>-0.05</v>
      </c>
      <c r="D49" s="31">
        <f>IF(C46&lt;=80,C46*0.9,IF(C46&lt;250,C46*0.925,C46*0.95))</f>
        <v>730.42507499999988</v>
      </c>
    </row>
    <row r="50" spans="1:6" ht="17.25" customHeight="1" x14ac:dyDescent="0.3">
      <c r="B50" s="198"/>
      <c r="C50" s="44">
        <f>IF(C46&lt;=80, 10%, IF(C46&lt;250, 7.5%, 5%))</f>
        <v>0.05</v>
      </c>
      <c r="D50" s="31">
        <f>IF(C46&lt;=80, C46*1.1, IF(C46&lt;250, C46*1.075, C46*1.05))</f>
        <v>807.31192499999997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" sqref="C2:C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zido sst (corrected)</vt:lpstr>
      <vt:lpstr>zido sst</vt:lpstr>
      <vt:lpstr>Zidovudine</vt:lpstr>
      <vt:lpstr>Lamivudine</vt:lpstr>
      <vt:lpstr>lam sst (Corrected)</vt:lpstr>
      <vt:lpstr>lam sst</vt:lpstr>
      <vt:lpstr>Uniformity</vt:lpstr>
      <vt:lpstr>Sheet2</vt:lpstr>
      <vt:lpstr>'lam sst (Corrected)'!Print_Area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USER</cp:lastModifiedBy>
  <cp:lastPrinted>2017-03-18T13:04:56Z</cp:lastPrinted>
  <dcterms:created xsi:type="dcterms:W3CDTF">2005-07-05T10:19:27Z</dcterms:created>
  <dcterms:modified xsi:type="dcterms:W3CDTF">2017-03-18T13:09:24Z</dcterms:modified>
</cp:coreProperties>
</file>