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4"/>
  </bookViews>
  <sheets>
    <sheet name="ATAZANAVIR SST" sheetId="9" r:id="rId1"/>
    <sheet name="RITONAVIR SST" sheetId="10" r:id="rId2"/>
    <sheet name="Uniformity" sheetId="11" r:id="rId3"/>
    <sheet name="Atazanavir" sheetId="6" r:id="rId4"/>
    <sheet name="Ritonavir" sheetId="7" r:id="rId5"/>
  </sheets>
  <definedNames>
    <definedName name="_xlnm.Print_Area" localSheetId="3">Atazanavir!$A$1:$H$178</definedName>
    <definedName name="_xlnm.Print_Area" localSheetId="0">'ATAZANAVIR SST'!$A$15:$G$61</definedName>
    <definedName name="_xlnm.Print_Area" localSheetId="4">Ritonavir!$A$1:$H$178</definedName>
    <definedName name="_xlnm.Print_Area" localSheetId="1">'RITONAVIR SST'!$A$15:$H$61</definedName>
    <definedName name="_xlnm.Print_Area" localSheetId="2">Uniformity!$A$12:$K$54</definedName>
  </definedNames>
  <calcPr calcId="145621"/>
</workbook>
</file>

<file path=xl/calcChain.xml><?xml version="1.0" encoding="utf-8"?>
<calcChain xmlns="http://schemas.openxmlformats.org/spreadsheetml/2006/main">
  <c r="B42" i="9" l="1"/>
  <c r="B42" i="10"/>
  <c r="B21" i="10" l="1"/>
  <c r="B21" i="9"/>
  <c r="B57" i="7"/>
  <c r="B57" i="6"/>
  <c r="C19" i="11"/>
  <c r="D24" i="11"/>
  <c r="D26" i="11"/>
  <c r="D27" i="11"/>
  <c r="D28" i="11"/>
  <c r="D30" i="11"/>
  <c r="D31" i="11"/>
  <c r="D32" i="11"/>
  <c r="D34" i="11"/>
  <c r="D35" i="11"/>
  <c r="D36" i="11"/>
  <c r="D38" i="11"/>
  <c r="D39" i="11"/>
  <c r="D40" i="11"/>
  <c r="D42" i="11"/>
  <c r="D43" i="11"/>
  <c r="C45" i="11"/>
  <c r="C46" i="11"/>
  <c r="D25" i="11" s="1"/>
  <c r="B49" i="11"/>
  <c r="C49" i="11"/>
  <c r="D49" i="11"/>
  <c r="C50" i="11"/>
  <c r="D50" i="11"/>
  <c r="D41" i="11" l="1"/>
  <c r="D37" i="11"/>
  <c r="D33" i="11"/>
  <c r="D29" i="11"/>
  <c r="B53" i="10" l="1"/>
  <c r="F51" i="10"/>
  <c r="D51" i="10"/>
  <c r="C51" i="10"/>
  <c r="B51" i="10"/>
  <c r="B52" i="10" s="1"/>
  <c r="B32" i="10"/>
  <c r="F30" i="10"/>
  <c r="D30" i="10"/>
  <c r="C30" i="10"/>
  <c r="B30" i="10"/>
  <c r="B31" i="10" s="1"/>
  <c r="B53" i="9"/>
  <c r="E51" i="9"/>
  <c r="D51" i="9"/>
  <c r="C51" i="9"/>
  <c r="B51" i="9"/>
  <c r="B52" i="9" s="1"/>
  <c r="B32" i="9"/>
  <c r="E30" i="9"/>
  <c r="D30" i="9"/>
  <c r="C30" i="9"/>
  <c r="B30" i="9"/>
  <c r="B31" i="9" s="1"/>
  <c r="C173" i="7" l="1"/>
  <c r="B169" i="7"/>
  <c r="C156" i="7"/>
  <c r="B152" i="7"/>
  <c r="C139" i="7"/>
  <c r="B135" i="7"/>
  <c r="C122" i="7"/>
  <c r="B118" i="7"/>
  <c r="D102" i="7" s="1"/>
  <c r="B100" i="7"/>
  <c r="F97" i="7"/>
  <c r="D97" i="7"/>
  <c r="G96" i="7"/>
  <c r="E96" i="7"/>
  <c r="B89" i="7"/>
  <c r="F99" i="7" s="1"/>
  <c r="B84" i="7"/>
  <c r="B83" i="7"/>
  <c r="B81" i="7"/>
  <c r="B80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D42" i="7"/>
  <c r="G41" i="7"/>
  <c r="E41" i="7"/>
  <c r="B34" i="7"/>
  <c r="D44" i="7" s="1"/>
  <c r="B30" i="7"/>
  <c r="C173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C156" i="6"/>
  <c r="B152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C139" i="6"/>
  <c r="B135" i="6"/>
  <c r="C122" i="6"/>
  <c r="B118" i="6"/>
  <c r="D102" i="6"/>
  <c r="B100" i="6"/>
  <c r="D103" i="6" s="1"/>
  <c r="F97" i="6"/>
  <c r="D97" i="6"/>
  <c r="G96" i="6"/>
  <c r="E96" i="6"/>
  <c r="B89" i="6"/>
  <c r="F99" i="6" s="1"/>
  <c r="F100" i="6" s="1"/>
  <c r="B84" i="6"/>
  <c r="B83" i="6"/>
  <c r="B82" i="6"/>
  <c r="B80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F45" i="6" s="1"/>
  <c r="B30" i="6"/>
  <c r="D45" i="7" l="1"/>
  <c r="D46" i="7" s="1"/>
  <c r="F46" i="6"/>
  <c r="F100" i="7"/>
  <c r="F101" i="7" s="1"/>
  <c r="D103" i="7"/>
  <c r="D104" i="7" s="1"/>
  <c r="B69" i="6"/>
  <c r="F101" i="6"/>
  <c r="F170" i="6"/>
  <c r="F151" i="6"/>
  <c r="F152" i="6" s="1"/>
  <c r="B69" i="7"/>
  <c r="D49" i="7"/>
  <c r="E39" i="7"/>
  <c r="D104" i="6"/>
  <c r="G95" i="6"/>
  <c r="G93" i="6"/>
  <c r="G94" i="6"/>
  <c r="G40" i="6"/>
  <c r="G38" i="6"/>
  <c r="D49" i="6"/>
  <c r="G39" i="6"/>
  <c r="F168" i="6"/>
  <c r="F44" i="7"/>
  <c r="F45" i="7" s="1"/>
  <c r="F46" i="7" s="1"/>
  <c r="D44" i="6"/>
  <c r="D45" i="6" s="1"/>
  <c r="D46" i="6" s="1"/>
  <c r="D99" i="6"/>
  <c r="D100" i="6" s="1"/>
  <c r="D101" i="6" s="1"/>
  <c r="F153" i="6"/>
  <c r="D99" i="7"/>
  <c r="D100" i="7" s="1"/>
  <c r="D101" i="7" s="1"/>
  <c r="E38" i="7" l="1"/>
  <c r="E40" i="7"/>
  <c r="G38" i="7"/>
  <c r="E93" i="6"/>
  <c r="G94" i="7"/>
  <c r="G93" i="7"/>
  <c r="G95" i="7"/>
  <c r="E93" i="7"/>
  <c r="E94" i="7"/>
  <c r="G97" i="6"/>
  <c r="G156" i="6"/>
  <c r="E42" i="7"/>
  <c r="E40" i="6"/>
  <c r="E39" i="6"/>
  <c r="E95" i="7"/>
  <c r="G40" i="7"/>
  <c r="E38" i="6"/>
  <c r="F169" i="6"/>
  <c r="G173" i="6"/>
  <c r="G42" i="6"/>
  <c r="E95" i="6"/>
  <c r="E94" i="6"/>
  <c r="G39" i="7"/>
  <c r="D52" i="7" l="1"/>
  <c r="G97" i="7"/>
  <c r="D105" i="7"/>
  <c r="E148" i="7" s="1"/>
  <c r="F148" i="7" s="1"/>
  <c r="E97" i="7"/>
  <c r="D107" i="7"/>
  <c r="E97" i="6"/>
  <c r="D107" i="6"/>
  <c r="D105" i="6"/>
  <c r="G42" i="7"/>
  <c r="D50" i="6"/>
  <c r="E42" i="6"/>
  <c r="D52" i="6"/>
  <c r="D50" i="7"/>
  <c r="D106" i="7" l="1"/>
  <c r="E131" i="7"/>
  <c r="F131" i="7" s="1"/>
  <c r="E113" i="7"/>
  <c r="F113" i="7" s="1"/>
  <c r="E161" i="7"/>
  <c r="F161" i="7" s="1"/>
  <c r="E112" i="7"/>
  <c r="F112" i="7" s="1"/>
  <c r="E132" i="7"/>
  <c r="F132" i="7" s="1"/>
  <c r="E162" i="7"/>
  <c r="F162" i="7" s="1"/>
  <c r="E115" i="7"/>
  <c r="F115" i="7" s="1"/>
  <c r="E145" i="7"/>
  <c r="F145" i="7" s="1"/>
  <c r="E163" i="7"/>
  <c r="F163" i="7" s="1"/>
  <c r="E114" i="7"/>
  <c r="F114" i="7" s="1"/>
  <c r="E144" i="7"/>
  <c r="F144" i="7" s="1"/>
  <c r="E164" i="7"/>
  <c r="F164" i="7" s="1"/>
  <c r="E127" i="7"/>
  <c r="F127" i="7" s="1"/>
  <c r="E165" i="7"/>
  <c r="F165" i="7" s="1"/>
  <c r="E128" i="7"/>
  <c r="F128" i="7" s="1"/>
  <c r="E146" i="7"/>
  <c r="F146" i="7" s="1"/>
  <c r="E166" i="7"/>
  <c r="F166" i="7" s="1"/>
  <c r="E147" i="7"/>
  <c r="F147" i="7" s="1"/>
  <c r="E111" i="7"/>
  <c r="F111" i="7" s="1"/>
  <c r="E129" i="7"/>
  <c r="F129" i="7" s="1"/>
  <c r="E149" i="7"/>
  <c r="F149" i="7" s="1"/>
  <c r="E110" i="7"/>
  <c r="F110" i="7" s="1"/>
  <c r="E130" i="7"/>
  <c r="F130" i="7" s="1"/>
  <c r="G70" i="7"/>
  <c r="H70" i="7" s="1"/>
  <c r="G62" i="7"/>
  <c r="H62" i="7" s="1"/>
  <c r="G60" i="7"/>
  <c r="H60" i="7" s="1"/>
  <c r="G68" i="7"/>
  <c r="H68" i="7" s="1"/>
  <c r="G65" i="7"/>
  <c r="H65" i="7" s="1"/>
  <c r="G69" i="7"/>
  <c r="H69" i="7" s="1"/>
  <c r="G61" i="7"/>
  <c r="H61" i="7" s="1"/>
  <c r="D51" i="7"/>
  <c r="G66" i="7"/>
  <c r="H66" i="7" s="1"/>
  <c r="G64" i="7"/>
  <c r="H64" i="7" s="1"/>
  <c r="E132" i="6"/>
  <c r="F132" i="6" s="1"/>
  <c r="E130" i="6"/>
  <c r="F130" i="6" s="1"/>
  <c r="E128" i="6"/>
  <c r="F128" i="6" s="1"/>
  <c r="E114" i="6"/>
  <c r="F114" i="6" s="1"/>
  <c r="E112" i="6"/>
  <c r="F112" i="6" s="1"/>
  <c r="E110" i="6"/>
  <c r="F110" i="6" s="1"/>
  <c r="E131" i="6"/>
  <c r="F131" i="6" s="1"/>
  <c r="E129" i="6"/>
  <c r="F129" i="6" s="1"/>
  <c r="E127" i="6"/>
  <c r="F127" i="6" s="1"/>
  <c r="E115" i="6"/>
  <c r="F115" i="6" s="1"/>
  <c r="E113" i="6"/>
  <c r="F113" i="6" s="1"/>
  <c r="E111" i="6"/>
  <c r="F111" i="6" s="1"/>
  <c r="D106" i="6"/>
  <c r="D51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H60" i="6" s="1"/>
  <c r="F134" i="7" l="1"/>
  <c r="G139" i="7" s="1"/>
  <c r="F119" i="7"/>
  <c r="F168" i="7"/>
  <c r="F169" i="7" s="1"/>
  <c r="F151" i="7"/>
  <c r="F152" i="7" s="1"/>
  <c r="F136" i="7"/>
  <c r="F117" i="7"/>
  <c r="G122" i="7" s="1"/>
  <c r="F153" i="7"/>
  <c r="F170" i="7"/>
  <c r="H72" i="6"/>
  <c r="H74" i="6"/>
  <c r="H72" i="7"/>
  <c r="H74" i="7"/>
  <c r="F136" i="6"/>
  <c r="F134" i="6"/>
  <c r="F117" i="6"/>
  <c r="F119" i="6"/>
  <c r="F135" i="7" l="1"/>
  <c r="G173" i="7"/>
  <c r="F118" i="7"/>
  <c r="G156" i="7"/>
  <c r="G76" i="7"/>
  <c r="H73" i="7"/>
  <c r="H73" i="6"/>
  <c r="G76" i="6"/>
  <c r="F135" i="6"/>
  <c r="G139" i="6"/>
  <c r="G122" i="6"/>
  <c r="F118" i="6"/>
</calcChain>
</file>

<file path=xl/sharedStrings.xml><?xml version="1.0" encoding="utf-8"?>
<sst xmlns="http://schemas.openxmlformats.org/spreadsheetml/2006/main" count="582" uniqueCount="131">
  <si>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</si>
  <si>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</si>
  <si>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</si>
  <si>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</si>
  <si>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</si>
  <si>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</si>
  <si>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</si>
  <si>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</si>
  <si>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</si>
  <si>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</si>
  <si>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</si>
  <si>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</si>
  <si>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</si>
  <si>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</si>
  <si>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</si>
  <si>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</si>
  <si>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</si>
  <si>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</si>
  <si>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</si>
  <si>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</si>
  <si>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</si>
  <si>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</si>
  <si>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</si>
  <si>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</si>
  <si>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</si>
  <si>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</si>
  <si>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</si>
  <si>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</si>
  <si>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</si>
  <si>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</si>
  <si>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</si>
  <si>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</si>
  <si>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</si>
  <si>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</si>
  <si>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</si>
  <si>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</si>
  <si>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</si>
  <si>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</si>
  <si>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</si>
  <si>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</si>
  <si>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</si>
  <si>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</si>
  <si>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</si>
  <si>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</si>
  <si>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</si>
  <si>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</si>
  <si>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</si>
  <si>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</si>
  <si>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</si>
  <si>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</si>
  <si>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</si>
  <si>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</si>
  <si>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</si>
  <si>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</si>
  <si>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</si>
  <si>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</si>
  <si>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</si>
  <si>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</si>
  <si>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</si>
  <si>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</si>
  <si>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</si>
  <si>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</si>
  <si>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</si>
  <si>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</si>
  <si>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</si>
  <si>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</si>
  <si>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</si>
  <si>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</si>
  <si>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</si>
  <si>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</si>
  <si>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</si>
  <si>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</si>
  <si>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</si>
  <si>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</si>
  <si>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</si>
  <si>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</si>
  <si>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</si>
  <si>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</si>
  <si>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</si>
  <si>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</si>
  <si>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</si>
  <si>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</si>
  <si>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</si>
  <si>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</si>
  <si>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</si>
  <si>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</si>
  <si>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</si>
  <si>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</si>
  <si>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</si>
  <si>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</si>
  <si>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</si>
  <si>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</si>
  <si>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</si>
  <si>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</si>
  <si>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</si>
  <si>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</si>
  <si>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</si>
  <si>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</si>
  <si>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</si>
  <si>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</si>
  <si>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</si>
  <si>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</si>
  <si>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</si>
  <si>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</si>
  <si>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</si>
  <si>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</si>
  <si>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</si>
  <si>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</si>
  <si>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</si>
  <si>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</si>
  <si>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</si>
  <si>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ATAZANAVIR SULFATE /RITONAVIR TABLETS</t>
  </si>
  <si>
    <t>ATAZANAVIR</t>
  </si>
  <si>
    <t>ATAZANAVIR, RITONAVIR</t>
  </si>
  <si>
    <t xml:space="preserve">EACH TABLETS CONTAINS ATAZANAVIR AND RITONAVIR TALETS 300/100 </t>
  </si>
  <si>
    <t>Atazanavi Sulfate</t>
  </si>
  <si>
    <t>Ritonavir</t>
  </si>
  <si>
    <t>R14-3</t>
  </si>
  <si>
    <t>NDQB201702334</t>
  </si>
  <si>
    <t>A48-3</t>
  </si>
  <si>
    <t>2017-02-14 12:19:02</t>
  </si>
  <si>
    <t>Each film coated tablet contains:Atazanavir(as sulfate) equivalent to Atazanavir 300 mg/Ritonavir USP 100 mg.</t>
  </si>
  <si>
    <t>ANZAVIR-R TABLETS</t>
  </si>
  <si>
    <t>RITONAVIR</t>
  </si>
  <si>
    <t>ATAZANAVIR SULFATE</t>
  </si>
  <si>
    <t>RUTTO KENNEDY</t>
  </si>
  <si>
    <t>The Resolution between Atazanavir and Ritonavir should NLT 2.5 @210 nm</t>
  </si>
  <si>
    <r>
      <t xml:space="preserve">The Resolution between Atazanavir and Ritonavir should </t>
    </r>
    <r>
      <rPr>
        <b/>
        <sz val="12"/>
        <color rgb="FF000000"/>
        <rFont val="Book Antiqua"/>
        <family val="1"/>
      </rPr>
      <t>NLT 2.5</t>
    </r>
    <r>
      <rPr>
        <sz val="12"/>
        <color rgb="FF000000"/>
        <rFont val="Book Antiqua"/>
        <family val="1"/>
      </rPr>
      <t xml:space="preserve"> @210 nm</t>
    </r>
  </si>
  <si>
    <t>Resolution(USP)</t>
  </si>
  <si>
    <t>23/02/2017</t>
  </si>
  <si>
    <t>NQCL-PRS-A48-3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</si>
</sst>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347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4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/>
    <xf numFmtId="0" fontId="12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left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21" fillId="3" borderId="0" xfId="1" applyFont="1" applyFill="1" applyAlignment="1" applyProtection="1">
      <alignment horizontal="left"/>
      <protection locked="0"/>
    </xf>
    <xf numFmtId="0" fontId="11" fillId="3" borderId="0" xfId="1" applyFont="1" applyFill="1"/>
    <xf numFmtId="0" fontId="11" fillId="2" borderId="0" xfId="1" applyFont="1" applyFill="1" applyAlignment="1">
      <alignment horizontal="right"/>
    </xf>
    <xf numFmtId="0" fontId="21" fillId="3" borderId="0" xfId="1" applyFont="1" applyFill="1" applyAlignment="1" applyProtection="1">
      <alignment horizontal="center"/>
      <protection locked="0"/>
    </xf>
    <xf numFmtId="0" fontId="13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4" fillId="2" borderId="0" xfId="1" applyFont="1" applyFill="1"/>
    <xf numFmtId="0" fontId="15" fillId="2" borderId="0" xfId="1" applyFont="1" applyFill="1"/>
    <xf numFmtId="2" fontId="21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6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21" fillId="3" borderId="24" xfId="1" applyFont="1" applyFill="1" applyBorder="1" applyAlignment="1" applyProtection="1">
      <alignment horizontal="center"/>
      <protection locked="0"/>
    </xf>
    <xf numFmtId="0" fontId="11" fillId="2" borderId="22" xfId="1" applyFont="1" applyFill="1" applyBorder="1" applyAlignment="1">
      <alignment horizontal="right"/>
    </xf>
    <xf numFmtId="0" fontId="21" fillId="3" borderId="23" xfId="1" applyFont="1" applyFill="1" applyBorder="1" applyAlignment="1" applyProtection="1">
      <alignment horizontal="center"/>
      <protection locked="0"/>
    </xf>
    <xf numFmtId="0" fontId="12" fillId="2" borderId="24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1" fillId="2" borderId="27" xfId="1" applyFont="1" applyFill="1" applyBorder="1" applyAlignment="1">
      <alignment horizontal="center"/>
    </xf>
    <xf numFmtId="0" fontId="21" fillId="3" borderId="55" xfId="1" applyFont="1" applyFill="1" applyBorder="1" applyAlignment="1" applyProtection="1">
      <alignment horizontal="center"/>
      <protection locked="0"/>
    </xf>
    <xf numFmtId="170" fontId="11" fillId="2" borderId="38" xfId="1" applyNumberFormat="1" applyFont="1" applyFill="1" applyBorder="1" applyAlignment="1">
      <alignment horizontal="center"/>
    </xf>
    <xf numFmtId="170" fontId="11" fillId="2" borderId="26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0" fontId="21" fillId="3" borderId="22" xfId="1" applyFont="1" applyFill="1" applyBorder="1" applyAlignment="1" applyProtection="1">
      <alignment horizontal="center"/>
      <protection locked="0"/>
    </xf>
    <xf numFmtId="170" fontId="11" fillId="2" borderId="39" xfId="1" applyNumberFormat="1" applyFont="1" applyFill="1" applyBorder="1" applyAlignment="1">
      <alignment horizontal="center"/>
    </xf>
    <xf numFmtId="170" fontId="11" fillId="2" borderId="48" xfId="1" applyNumberFormat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21" fillId="3" borderId="29" xfId="1" applyFont="1" applyFill="1" applyBorder="1" applyAlignment="1" applyProtection="1">
      <alignment horizontal="center"/>
      <protection locked="0"/>
    </xf>
    <xf numFmtId="170" fontId="11" fillId="2" borderId="40" xfId="1" applyNumberFormat="1" applyFont="1" applyFill="1" applyBorder="1" applyAlignment="1">
      <alignment horizontal="center"/>
    </xf>
    <xf numFmtId="170" fontId="11" fillId="2" borderId="49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1" fontId="12" fillId="6" borderId="51" xfId="1" applyNumberFormat="1" applyFont="1" applyFill="1" applyBorder="1" applyAlignment="1">
      <alignment horizontal="center"/>
    </xf>
    <xf numFmtId="170" fontId="12" fillId="6" borderId="34" xfId="1" applyNumberFormat="1" applyFont="1" applyFill="1" applyBorder="1" applyAlignment="1">
      <alignment horizontal="center"/>
    </xf>
    <xf numFmtId="1" fontId="12" fillId="6" borderId="30" xfId="1" applyNumberFormat="1" applyFont="1" applyFill="1" applyBorder="1" applyAlignment="1">
      <alignment horizontal="center"/>
    </xf>
    <xf numFmtId="170" fontId="12" fillId="6" borderId="31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right"/>
    </xf>
    <xf numFmtId="0" fontId="21" fillId="3" borderId="56" xfId="1" applyFont="1" applyFill="1" applyBorder="1" applyAlignment="1" applyProtection="1">
      <alignment horizontal="center"/>
      <protection locked="0"/>
    </xf>
    <xf numFmtId="0" fontId="21" fillId="3" borderId="16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6" borderId="32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32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21" fillId="3" borderId="41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51" xfId="1" applyFont="1" applyFill="1" applyBorder="1" applyAlignment="1">
      <alignment horizontal="right"/>
    </xf>
    <xf numFmtId="2" fontId="11" fillId="7" borderId="26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right"/>
    </xf>
    <xf numFmtId="10" fontId="11" fillId="6" borderId="32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7" borderId="17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21" fillId="3" borderId="21" xfId="1" applyFont="1" applyFill="1" applyBorder="1" applyAlignment="1" applyProtection="1">
      <alignment horizontal="center"/>
      <protection locked="0"/>
    </xf>
    <xf numFmtId="2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2" fontId="11" fillId="2" borderId="22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/>
    </xf>
    <xf numFmtId="0" fontId="21" fillId="3" borderId="42" xfId="1" applyFont="1" applyFill="1" applyBorder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2" fontId="11" fillId="2" borderId="14" xfId="1" applyNumberFormat="1" applyFont="1" applyFill="1" applyBorder="1" applyAlignment="1">
      <alignment horizontal="center"/>
    </xf>
    <xf numFmtId="10" fontId="11" fillId="2" borderId="23" xfId="1" applyNumberFormat="1" applyFont="1" applyFill="1" applyBorder="1" applyAlignment="1">
      <alignment horizontal="center" vertical="center"/>
    </xf>
    <xf numFmtId="2" fontId="11" fillId="2" borderId="15" xfId="1" applyNumberFormat="1" applyFont="1" applyFill="1" applyBorder="1" applyAlignment="1">
      <alignment horizontal="center"/>
    </xf>
    <xf numFmtId="10" fontId="11" fillId="2" borderId="50" xfId="1" applyNumberFormat="1" applyFont="1" applyFill="1" applyBorder="1" applyAlignment="1">
      <alignment horizontal="center" vertical="center"/>
    </xf>
    <xf numFmtId="0" fontId="12" fillId="2" borderId="23" xfId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2" fontId="11" fillId="2" borderId="50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right"/>
    </xf>
    <xf numFmtId="10" fontId="21" fillId="7" borderId="28" xfId="1" applyNumberFormat="1" applyFont="1" applyFill="1" applyBorder="1" applyAlignment="1">
      <alignment horizontal="center"/>
    </xf>
    <xf numFmtId="10" fontId="21" fillId="6" borderId="57" xfId="1" applyNumberFormat="1" applyFont="1" applyFill="1" applyBorder="1" applyAlignment="1">
      <alignment horizontal="center"/>
    </xf>
    <xf numFmtId="0" fontId="21" fillId="7" borderId="58" xfId="1" applyFont="1" applyFill="1" applyBorder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22" fillId="3" borderId="0" xfId="1" applyFont="1" applyFill="1" applyAlignment="1" applyProtection="1">
      <alignment horizontal="center"/>
      <protection locked="0"/>
    </xf>
    <xf numFmtId="0" fontId="12" fillId="2" borderId="35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45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21" fillId="3" borderId="29" xfId="1" applyNumberFormat="1" applyFont="1" applyFill="1" applyBorder="1" applyAlignment="1" applyProtection="1">
      <alignment horizontal="center"/>
      <protection locked="0"/>
    </xf>
    <xf numFmtId="1" fontId="12" fillId="6" borderId="53" xfId="1" applyNumberFormat="1" applyFont="1" applyFill="1" applyBorder="1" applyAlignment="1">
      <alignment horizontal="center"/>
    </xf>
    <xf numFmtId="1" fontId="12" fillId="6" borderId="46" xfId="1" applyNumberFormat="1" applyFont="1" applyFill="1" applyBorder="1" applyAlignment="1">
      <alignment horizontal="center"/>
    </xf>
    <xf numFmtId="1" fontId="12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center" wrapText="1"/>
    </xf>
    <xf numFmtId="10" fontId="11" fillId="2" borderId="0" xfId="1" applyNumberFormat="1" applyFont="1" applyFill="1" applyAlignment="1">
      <alignment horizontal="center"/>
    </xf>
    <xf numFmtId="10" fontId="12" fillId="6" borderId="32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36" xfId="1" applyFont="1" applyFill="1" applyBorder="1" applyAlignment="1">
      <alignment horizontal="center"/>
    </xf>
    <xf numFmtId="0" fontId="12" fillId="2" borderId="37" xfId="1" applyFont="1" applyFill="1" applyBorder="1"/>
    <xf numFmtId="0" fontId="12" fillId="2" borderId="24" xfId="1" applyFont="1" applyFill="1" applyBorder="1" applyAlignment="1">
      <alignment horizontal="center" wrapText="1"/>
    </xf>
    <xf numFmtId="0" fontId="11" fillId="2" borderId="22" xfId="1" applyFont="1" applyFill="1" applyBorder="1" applyAlignment="1">
      <alignment horizontal="center"/>
    </xf>
    <xf numFmtId="1" fontId="21" fillId="3" borderId="39" xfId="1" applyNumberFormat="1" applyFont="1" applyFill="1" applyBorder="1" applyAlignment="1" applyProtection="1">
      <alignment horizontal="center"/>
      <protection locked="0"/>
    </xf>
    <xf numFmtId="2" fontId="11" fillId="2" borderId="38" xfId="1" applyNumberFormat="1" applyFont="1" applyFill="1" applyBorder="1" applyAlignment="1">
      <alignment horizontal="center"/>
    </xf>
    <xf numFmtId="10" fontId="11" fillId="2" borderId="26" xfId="1" applyNumberFormat="1" applyFont="1" applyFill="1" applyBorder="1" applyAlignment="1">
      <alignment horizontal="center"/>
    </xf>
    <xf numFmtId="2" fontId="11" fillId="2" borderId="39" xfId="1" applyNumberFormat="1" applyFont="1" applyFill="1" applyBorder="1" applyAlignment="1">
      <alignment horizontal="center"/>
    </xf>
    <xf numFmtId="10" fontId="11" fillId="2" borderId="48" xfId="1" applyNumberFormat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1" fontId="21" fillId="3" borderId="40" xfId="1" applyNumberFormat="1" applyFont="1" applyFill="1" applyBorder="1" applyAlignment="1" applyProtection="1">
      <alignment horizontal="center"/>
      <protection locked="0"/>
    </xf>
    <xf numFmtId="2" fontId="11" fillId="2" borderId="40" xfId="1" applyNumberFormat="1" applyFont="1" applyFill="1" applyBorder="1" applyAlignment="1">
      <alignment horizontal="center"/>
    </xf>
    <xf numFmtId="10" fontId="11" fillId="2" borderId="49" xfId="1" applyNumberFormat="1" applyFont="1" applyFill="1" applyBorder="1" applyAlignment="1">
      <alignment horizontal="center"/>
    </xf>
    <xf numFmtId="2" fontId="11" fillId="2" borderId="23" xfId="1" applyNumberFormat="1" applyFont="1" applyFill="1" applyBorder="1" applyAlignment="1">
      <alignment horizontal="center"/>
    </xf>
    <xf numFmtId="170" fontId="12" fillId="2" borderId="0" xfId="1" applyNumberFormat="1" applyFont="1" applyFill="1" applyAlignment="1">
      <alignment horizontal="center"/>
    </xf>
    <xf numFmtId="170" fontId="11" fillId="2" borderId="2" xfId="1" applyNumberFormat="1" applyFont="1" applyFill="1" applyBorder="1" applyAlignment="1">
      <alignment horizontal="right"/>
    </xf>
    <xf numFmtId="10" fontId="12" fillId="7" borderId="41" xfId="1" applyNumberFormat="1" applyFont="1" applyFill="1" applyBorder="1" applyAlignment="1">
      <alignment horizontal="center"/>
    </xf>
    <xf numFmtId="0" fontId="11" fillId="2" borderId="22" xfId="1" applyFont="1" applyFill="1" applyBorder="1"/>
    <xf numFmtId="0" fontId="11" fillId="2" borderId="6" xfId="1" applyFont="1" applyFill="1" applyBorder="1"/>
    <xf numFmtId="10" fontId="12" fillId="6" borderId="41" xfId="1" applyNumberFormat="1" applyFont="1" applyFill="1" applyBorder="1" applyAlignment="1">
      <alignment horizontal="center"/>
    </xf>
    <xf numFmtId="0" fontId="11" fillId="2" borderId="42" xfId="1" applyFont="1" applyFill="1" applyBorder="1"/>
    <xf numFmtId="0" fontId="11" fillId="2" borderId="43" xfId="1" applyFont="1" applyFill="1" applyBorder="1" applyAlignment="1">
      <alignment horizontal="center"/>
    </xf>
    <xf numFmtId="0" fontId="11" fillId="2" borderId="44" xfId="1" applyFont="1" applyFill="1" applyBorder="1" applyAlignment="1">
      <alignment horizontal="right"/>
    </xf>
    <xf numFmtId="2" fontId="11" fillId="2" borderId="4" xfId="1" applyNumberFormat="1" applyFont="1" applyFill="1" applyBorder="1" applyAlignment="1">
      <alignment horizontal="center"/>
    </xf>
    <xf numFmtId="10" fontId="11" fillId="2" borderId="27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10" fontId="11" fillId="2" borderId="23" xfId="1" applyNumberFormat="1" applyFont="1" applyFill="1" applyBorder="1" applyAlignment="1">
      <alignment horizontal="center"/>
    </xf>
    <xf numFmtId="2" fontId="11" fillId="2" borderId="5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10" fontId="21" fillId="7" borderId="41" xfId="1" applyNumberFormat="1" applyFont="1" applyFill="1" applyBorder="1" applyAlignment="1">
      <alignment horizontal="center"/>
    </xf>
    <xf numFmtId="10" fontId="21" fillId="6" borderId="41" xfId="1" applyNumberFormat="1" applyFont="1" applyFill="1" applyBorder="1" applyAlignment="1">
      <alignment horizontal="center"/>
    </xf>
    <xf numFmtId="0" fontId="21" fillId="7" borderId="17" xfId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 applyProtection="1">
      <protection locked="0"/>
    </xf>
    <xf numFmtId="0" fontId="11" fillId="2" borderId="7" xfId="1" applyFont="1" applyFill="1" applyBorder="1"/>
    <xf numFmtId="0" fontId="12" fillId="2" borderId="11" xfId="1" applyFont="1" applyFill="1" applyBorder="1" applyProtection="1">
      <protection locked="0"/>
    </xf>
    <xf numFmtId="0" fontId="12" fillId="2" borderId="11" xfId="1" applyFont="1" applyFill="1" applyBorder="1"/>
    <xf numFmtId="0" fontId="11" fillId="2" borderId="11" xfId="1" applyFont="1" applyFill="1" applyBorder="1"/>
    <xf numFmtId="14" fontId="1" fillId="2" borderId="10" xfId="1" applyNumberFormat="1" applyFont="1" applyFill="1" applyBorder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4" fillId="2" borderId="0" xfId="3" applyFill="1"/>
    <xf numFmtId="0" fontId="1" fillId="2" borderId="0" xfId="3" applyFont="1" applyFill="1"/>
    <xf numFmtId="0" fontId="6" fillId="2" borderId="11" xfId="3" applyFont="1" applyFill="1" applyBorder="1"/>
    <xf numFmtId="0" fontId="6" fillId="2" borderId="0" xfId="3" applyFont="1" applyFill="1"/>
    <xf numFmtId="0" fontId="5" fillId="2" borderId="11" xfId="3" applyFont="1" applyFill="1" applyBorder="1"/>
    <xf numFmtId="0" fontId="5" fillId="2" borderId="0" xfId="3" applyFont="1" applyFill="1"/>
    <xf numFmtId="0" fontId="5" fillId="2" borderId="0" xfId="3" applyFont="1" applyFill="1" applyAlignment="1">
      <alignment horizontal="right"/>
    </xf>
    <xf numFmtId="0" fontId="6" fillId="2" borderId="7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5" fillId="2" borderId="10" xfId="3" applyFont="1" applyFill="1" applyBorder="1"/>
    <xf numFmtId="0" fontId="9" fillId="2" borderId="0" xfId="3" applyFont="1" applyFill="1"/>
    <xf numFmtId="10" fontId="6" fillId="2" borderId="9" xfId="3" applyNumberFormat="1" applyFont="1" applyFill="1" applyBorder="1"/>
    <xf numFmtId="0" fontId="6" fillId="2" borderId="0" xfId="3" applyFont="1" applyFill="1" applyAlignment="1">
      <alignment horizontal="center"/>
    </xf>
    <xf numFmtId="0" fontId="6" fillId="2" borderId="9" xfId="3" applyFont="1" applyFill="1" applyBorder="1"/>
    <xf numFmtId="2" fontId="5" fillId="2" borderId="12" xfId="3" applyNumberFormat="1" applyFont="1" applyFill="1" applyBorder="1" applyAlignment="1">
      <alignment horizontal="center" vertical="center"/>
    </xf>
    <xf numFmtId="165" fontId="5" fillId="2" borderId="17" xfId="3" applyNumberFormat="1" applyFont="1" applyFill="1" applyBorder="1" applyAlignment="1">
      <alignment horizontal="center"/>
    </xf>
    <xf numFmtId="165" fontId="5" fillId="2" borderId="16" xfId="3" applyNumberFormat="1" applyFont="1" applyFill="1" applyBorder="1" applyAlignment="1">
      <alignment horizontal="center"/>
    </xf>
    <xf numFmtId="2" fontId="8" fillId="2" borderId="0" xfId="3" applyNumberFormat="1" applyFont="1" applyFill="1"/>
    <xf numFmtId="10" fontId="2" fillId="2" borderId="0" xfId="3" applyNumberFormat="1" applyFont="1" applyFill="1"/>
    <xf numFmtId="0" fontId="5" fillId="2" borderId="12" xfId="3" applyFont="1" applyFill="1" applyBorder="1" applyAlignment="1">
      <alignment horizontal="center" wrapText="1"/>
    </xf>
    <xf numFmtId="0" fontId="5" fillId="2" borderId="12" xfId="3" applyFont="1" applyFill="1" applyBorder="1" applyAlignment="1">
      <alignment horizontal="center" vertical="center"/>
    </xf>
    <xf numFmtId="2" fontId="8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164" fontId="5" fillId="2" borderId="12" xfId="3" applyNumberFormat="1" applyFont="1" applyFill="1" applyBorder="1" applyAlignment="1">
      <alignment horizontal="center" vertical="center"/>
    </xf>
    <xf numFmtId="0" fontId="6" fillId="2" borderId="12" xfId="3" applyFont="1" applyFill="1" applyBorder="1" applyAlignment="1">
      <alignment horizontal="right" vertical="center"/>
    </xf>
    <xf numFmtId="166" fontId="2" fillId="2" borderId="0" xfId="3" applyNumberFormat="1" applyFont="1" applyFill="1" applyAlignment="1">
      <alignment horizontal="center"/>
    </xf>
    <xf numFmtId="166" fontId="6" fillId="2" borderId="0" xfId="3" applyNumberFormat="1" applyFont="1" applyFill="1" applyAlignment="1">
      <alignment horizontal="center"/>
    </xf>
    <xf numFmtId="166" fontId="6" fillId="2" borderId="12" xfId="3" applyNumberFormat="1" applyFont="1" applyFill="1" applyBorder="1" applyAlignment="1">
      <alignment horizontal="center" vertical="center"/>
    </xf>
    <xf numFmtId="10" fontId="2" fillId="2" borderId="0" xfId="3" applyNumberFormat="1" applyFont="1" applyFill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15" xfId="3" applyNumberFormat="1" applyFont="1" applyFill="1" applyBorder="1" applyAlignment="1">
      <alignment horizontal="center"/>
    </xf>
    <xf numFmtId="2" fontId="6" fillId="3" borderId="15" xfId="3" applyNumberFormat="1" applyFont="1" applyFill="1" applyBorder="1" applyProtection="1">
      <protection locked="0"/>
    </xf>
    <xf numFmtId="10" fontId="6" fillId="2" borderId="14" xfId="3" applyNumberFormat="1" applyFont="1" applyFill="1" applyBorder="1" applyAlignment="1">
      <alignment horizontal="center"/>
    </xf>
    <xf numFmtId="2" fontId="6" fillId="3" borderId="14" xfId="3" applyNumberFormat="1" applyFont="1" applyFill="1" applyBorder="1" applyProtection="1">
      <protection locked="0"/>
    </xf>
    <xf numFmtId="10" fontId="6" fillId="2" borderId="13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164" fontId="5" fillId="2" borderId="12" xfId="3" applyNumberFormat="1" applyFont="1" applyFill="1" applyBorder="1" applyAlignment="1">
      <alignment horizontal="center" wrapText="1"/>
    </xf>
    <xf numFmtId="164" fontId="1" fillId="2" borderId="0" xfId="3" applyNumberFormat="1" applyFont="1" applyFill="1"/>
    <xf numFmtId="0" fontId="4" fillId="2" borderId="0" xfId="3" applyFont="1" applyFill="1" applyAlignment="1">
      <alignment horizontal="left"/>
    </xf>
    <xf numFmtId="167" fontId="6" fillId="2" borderId="0" xfId="3" applyNumberFormat="1" applyFont="1" applyFill="1"/>
    <xf numFmtId="167" fontId="6" fillId="2" borderId="0" xfId="3" applyNumberFormat="1" applyFont="1" applyFill="1" applyAlignment="1">
      <alignment horizontal="center"/>
    </xf>
    <xf numFmtId="0" fontId="4" fillId="2" borderId="0" xfId="3" applyFont="1" applyFill="1"/>
    <xf numFmtId="0" fontId="10" fillId="2" borderId="0" xfId="3" applyFont="1" applyFill="1" applyAlignment="1">
      <alignment wrapText="1"/>
    </xf>
    <xf numFmtId="0" fontId="25" fillId="2" borderId="0" xfId="0" applyFont="1" applyFill="1"/>
    <xf numFmtId="10" fontId="2" fillId="2" borderId="0" xfId="1" applyNumberFormat="1" applyFont="1" applyFill="1" applyBorder="1"/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171" fontId="26" fillId="3" borderId="5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5" fillId="2" borderId="0" xfId="3" applyFont="1" applyFill="1" applyAlignment="1">
      <alignment horizontal="right"/>
    </xf>
    <xf numFmtId="0" fontId="4" fillId="2" borderId="0" xfId="3" applyFont="1" applyFill="1" applyAlignment="1">
      <alignment horizontal="center"/>
    </xf>
    <xf numFmtId="166" fontId="5" fillId="2" borderId="13" xfId="3" applyNumberFormat="1" applyFont="1" applyFill="1" applyBorder="1" applyAlignment="1">
      <alignment horizontal="center" vertical="center"/>
    </xf>
    <xf numFmtId="166" fontId="5" fillId="2" borderId="15" xfId="3" applyNumberFormat="1" applyFont="1" applyFill="1" applyBorder="1" applyAlignment="1">
      <alignment horizontal="center" vertical="center"/>
    </xf>
    <xf numFmtId="0" fontId="10" fillId="2" borderId="18" xfId="3" applyFont="1" applyFill="1" applyBorder="1" applyAlignment="1">
      <alignment horizontal="center" wrapText="1"/>
    </xf>
    <xf numFmtId="0" fontId="10" fillId="2" borderId="19" xfId="3" applyFont="1" applyFill="1" applyBorder="1" applyAlignment="1">
      <alignment horizontal="center" wrapText="1"/>
    </xf>
    <xf numFmtId="0" fontId="10" fillId="2" borderId="20" xfId="3" applyFont="1" applyFill="1" applyBorder="1" applyAlignment="1">
      <alignment horizontal="center" wrapText="1"/>
    </xf>
    <xf numFmtId="164" fontId="1" fillId="2" borderId="0" xfId="3" applyNumberFormat="1" applyFont="1" applyFill="1" applyAlignment="1">
      <alignment horizontal="center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20" fillId="2" borderId="18" xfId="1" applyFont="1" applyFill="1" applyBorder="1" applyAlignment="1">
      <alignment horizontal="center"/>
    </xf>
    <xf numFmtId="0" fontId="20" fillId="2" borderId="19" xfId="1" applyFont="1" applyFill="1" applyBorder="1" applyAlignment="1">
      <alignment horizontal="center"/>
    </xf>
    <xf numFmtId="0" fontId="20" fillId="2" borderId="20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2" fillId="2" borderId="35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0" fontId="17" fillId="2" borderId="42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21" fillId="3" borderId="13" xfId="1" applyNumberFormat="1" applyFont="1" applyFill="1" applyBorder="1" applyAlignment="1" applyProtection="1">
      <alignment horizontal="center" vertical="center"/>
      <protection locked="0"/>
    </xf>
    <xf numFmtId="2" fontId="21" fillId="3" borderId="14" xfId="1" applyNumberFormat="1" applyFont="1" applyFill="1" applyBorder="1" applyAlignment="1" applyProtection="1">
      <alignment horizontal="center" vertical="center"/>
      <protection locked="0"/>
    </xf>
    <xf numFmtId="2" fontId="21" fillId="3" borderId="15" xfId="1" applyNumberFormat="1" applyFont="1" applyFill="1" applyBorder="1" applyAlignment="1" applyProtection="1">
      <alignment horizontal="center" vertical="center"/>
      <protection locked="0"/>
    </xf>
    <xf numFmtId="0" fontId="17" fillId="2" borderId="24" xfId="1" applyFont="1" applyFill="1" applyBorder="1" applyAlignment="1">
      <alignment horizontal="left" vertical="center" wrapText="1"/>
    </xf>
    <xf numFmtId="0" fontId="17" fillId="2" borderId="50" xfId="1" applyFont="1" applyFill="1" applyBorder="1" applyAlignment="1">
      <alignment horizontal="left" vertical="center" wrapText="1"/>
    </xf>
    <xf numFmtId="0" fontId="12" fillId="2" borderId="42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4" xfId="1" applyFont="1" applyFill="1" applyBorder="1" applyAlignment="1">
      <alignment horizontal="center" vertical="center" wrapText="1"/>
    </xf>
    <xf numFmtId="0" fontId="17" fillId="2" borderId="42" xfId="1" applyFont="1" applyFill="1" applyBorder="1" applyAlignment="1">
      <alignment horizontal="center" vertical="center" wrapText="1"/>
    </xf>
    <xf numFmtId="0" fontId="17" fillId="2" borderId="50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2" fontId="21" fillId="3" borderId="16" xfId="1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21" sqref="B21"/>
    </sheetView>
  </sheetViews>
  <sheetFormatPr defaultRowHeight="13.5" x14ac:dyDescent="0.25"/>
  <cols>
    <col min="1" max="1" width="27.5703125" style="204" customWidth="1"/>
    <col min="2" max="2" width="20.42578125" style="204" customWidth="1"/>
    <col min="3" max="3" width="31.85546875" style="204" customWidth="1"/>
    <col min="4" max="4" width="25.85546875" style="204" customWidth="1"/>
    <col min="5" max="5" width="25.7109375" style="204" customWidth="1"/>
    <col min="6" max="6" width="23.140625" style="204" customWidth="1"/>
    <col min="7" max="7" width="28.42578125" style="204" customWidth="1"/>
    <col min="8" max="8" width="21.5703125" style="204" customWidth="1"/>
    <col min="9" max="9" width="9.140625" style="204" customWidth="1"/>
    <col min="10" max="16384" width="9.140625" style="240"/>
  </cols>
  <sheetData>
    <row r="14" spans="1:6" ht="15" customHeight="1" x14ac:dyDescent="0.3">
      <c r="A14" s="203"/>
      <c r="C14" s="205"/>
      <c r="F14" s="205"/>
    </row>
    <row r="15" spans="1:6" ht="18.75" customHeight="1" x14ac:dyDescent="0.3">
      <c r="A15" s="300" t="s">
        <v>0</v>
      </c>
      <c r="B15" s="300"/>
      <c r="C15" s="300"/>
      <c r="D15" s="300"/>
      <c r="E15" s="300"/>
    </row>
    <row r="16" spans="1:6" ht="16.5" customHeight="1" x14ac:dyDescent="0.3">
      <c r="A16" s="206" t="s">
        <v>1</v>
      </c>
      <c r="B16" s="207" t="s">
        <v>2</v>
      </c>
    </row>
    <row r="17" spans="1:5" ht="16.5" customHeight="1" x14ac:dyDescent="0.3">
      <c r="A17" s="208" t="s">
        <v>3</v>
      </c>
      <c r="B17" s="208" t="s">
        <v>111</v>
      </c>
      <c r="D17" s="209"/>
      <c r="E17" s="210"/>
    </row>
    <row r="18" spans="1:5" ht="16.5" customHeight="1" x14ac:dyDescent="0.3">
      <c r="A18" s="211" t="s">
        <v>4</v>
      </c>
      <c r="B18" s="208" t="s">
        <v>124</v>
      </c>
      <c r="C18" s="210"/>
      <c r="D18" s="210"/>
      <c r="E18" s="210"/>
    </row>
    <row r="19" spans="1:5" ht="16.5" customHeight="1" x14ac:dyDescent="0.3">
      <c r="A19" s="211" t="s">
        <v>5</v>
      </c>
      <c r="B19" s="212">
        <v>99.6</v>
      </c>
      <c r="C19" s="210"/>
      <c r="D19" s="210"/>
      <c r="E19" s="210"/>
    </row>
    <row r="20" spans="1:5" ht="16.5" customHeight="1" x14ac:dyDescent="0.3">
      <c r="A20" s="208" t="s">
        <v>6</v>
      </c>
      <c r="B20" s="212">
        <v>10.58</v>
      </c>
      <c r="C20" s="210"/>
      <c r="D20" s="210"/>
      <c r="E20" s="210"/>
    </row>
    <row r="21" spans="1:5" ht="16.5" customHeight="1" x14ac:dyDescent="0.3">
      <c r="A21" s="208" t="s">
        <v>7</v>
      </c>
      <c r="B21" s="213">
        <f>10.58/50</f>
        <v>0.21160000000000001</v>
      </c>
      <c r="C21" s="210"/>
      <c r="D21" s="210"/>
      <c r="E21" s="210"/>
    </row>
    <row r="22" spans="1:5" ht="15.75" customHeight="1" x14ac:dyDescent="0.25">
      <c r="A22" s="210"/>
      <c r="B22" s="210"/>
      <c r="C22" s="210"/>
      <c r="D22" s="210"/>
      <c r="E22" s="210"/>
    </row>
    <row r="23" spans="1:5" ht="16.5" customHeight="1" x14ac:dyDescent="0.3">
      <c r="A23" s="214" t="s">
        <v>8</v>
      </c>
      <c r="B23" s="215" t="s">
        <v>9</v>
      </c>
      <c r="C23" s="214" t="s">
        <v>10</v>
      </c>
      <c r="D23" s="214" t="s">
        <v>11</v>
      </c>
      <c r="E23" s="214" t="s">
        <v>12</v>
      </c>
    </row>
    <row r="24" spans="1:5" ht="16.5" customHeight="1" x14ac:dyDescent="0.3">
      <c r="A24" s="216">
        <v>1</v>
      </c>
      <c r="B24" s="294">
        <v>70875954</v>
      </c>
      <c r="C24" s="294">
        <v>2248.9</v>
      </c>
      <c r="D24" s="295">
        <v>1</v>
      </c>
      <c r="E24" s="296">
        <v>4.4000000000000004</v>
      </c>
    </row>
    <row r="25" spans="1:5" ht="16.5" customHeight="1" x14ac:dyDescent="0.3">
      <c r="A25" s="216">
        <v>2</v>
      </c>
      <c r="B25" s="294">
        <v>70815030</v>
      </c>
      <c r="C25" s="294">
        <v>2249.6</v>
      </c>
      <c r="D25" s="295">
        <v>1</v>
      </c>
      <c r="E25" s="295">
        <v>4.4000000000000004</v>
      </c>
    </row>
    <row r="26" spans="1:5" ht="16.5" customHeight="1" x14ac:dyDescent="0.3">
      <c r="A26" s="216">
        <v>3</v>
      </c>
      <c r="B26" s="294">
        <v>70661155</v>
      </c>
      <c r="C26" s="294">
        <v>2243.6</v>
      </c>
      <c r="D26" s="295">
        <v>1</v>
      </c>
      <c r="E26" s="295">
        <v>4.4000000000000004</v>
      </c>
    </row>
    <row r="27" spans="1:5" ht="16.5" customHeight="1" x14ac:dyDescent="0.3">
      <c r="A27" s="216">
        <v>4</v>
      </c>
      <c r="B27" s="294">
        <v>70647588</v>
      </c>
      <c r="C27" s="294">
        <v>2246.6</v>
      </c>
      <c r="D27" s="295">
        <v>1</v>
      </c>
      <c r="E27" s="295">
        <v>4.4000000000000004</v>
      </c>
    </row>
    <row r="28" spans="1:5" ht="16.5" customHeight="1" x14ac:dyDescent="0.3">
      <c r="A28" s="216">
        <v>5</v>
      </c>
      <c r="B28" s="294">
        <v>70333171</v>
      </c>
      <c r="C28" s="294">
        <v>2237.5</v>
      </c>
      <c r="D28" s="295">
        <v>1</v>
      </c>
      <c r="E28" s="295">
        <v>4.4000000000000004</v>
      </c>
    </row>
    <row r="29" spans="1:5" ht="16.5" customHeight="1" x14ac:dyDescent="0.3">
      <c r="A29" s="216">
        <v>6</v>
      </c>
      <c r="B29" s="297">
        <v>70805087</v>
      </c>
      <c r="C29" s="298">
        <v>2240</v>
      </c>
      <c r="D29" s="299">
        <v>1</v>
      </c>
      <c r="E29" s="299">
        <v>4.4000000000000004</v>
      </c>
    </row>
    <row r="30" spans="1:5" ht="16.5" customHeight="1" x14ac:dyDescent="0.3">
      <c r="A30" s="222" t="s">
        <v>13</v>
      </c>
      <c r="B30" s="223">
        <f>AVERAGE(B24:B29)</f>
        <v>70689664.166666672</v>
      </c>
      <c r="C30" s="224">
        <f>AVERAGE(C24:C29)</f>
        <v>2244.3666666666668</v>
      </c>
      <c r="D30" s="225">
        <f>AVERAGE(D24:D29)</f>
        <v>1</v>
      </c>
      <c r="E30" s="225">
        <f>AVERAGE(E24:E29)</f>
        <v>4.3999999999999995</v>
      </c>
    </row>
    <row r="31" spans="1:5" ht="16.5" customHeight="1" x14ac:dyDescent="0.3">
      <c r="A31" s="226" t="s">
        <v>14</v>
      </c>
      <c r="B31" s="227">
        <f>(STDEV(B24:B29)/B30)</f>
        <v>2.7822903387450643E-3</v>
      </c>
      <c r="C31" s="228"/>
      <c r="D31" s="228"/>
      <c r="E31" s="229"/>
    </row>
    <row r="32" spans="1:5" s="204" customFormat="1" ht="16.5" customHeight="1" x14ac:dyDescent="0.3">
      <c r="A32" s="230" t="s">
        <v>15</v>
      </c>
      <c r="B32" s="231">
        <f>COUNT(B24:B29)</f>
        <v>6</v>
      </c>
      <c r="C32" s="232"/>
      <c r="D32" s="233"/>
      <c r="E32" s="234"/>
    </row>
    <row r="33" spans="1:5" s="204" customFormat="1" ht="15.75" customHeight="1" x14ac:dyDescent="0.25">
      <c r="A33" s="210"/>
      <c r="B33" s="210"/>
      <c r="C33" s="210"/>
      <c r="D33" s="210"/>
      <c r="E33" s="210"/>
    </row>
    <row r="34" spans="1:5" s="204" customFormat="1" ht="16.5" customHeight="1" x14ac:dyDescent="0.3">
      <c r="A34" s="211" t="s">
        <v>16</v>
      </c>
      <c r="B34" s="235" t="s">
        <v>17</v>
      </c>
      <c r="C34" s="236"/>
      <c r="D34" s="236"/>
      <c r="E34" s="236"/>
    </row>
    <row r="35" spans="1:5" ht="16.5" customHeight="1" x14ac:dyDescent="0.3">
      <c r="A35" s="211"/>
      <c r="B35" s="235" t="s">
        <v>18</v>
      </c>
      <c r="C35" s="236"/>
      <c r="D35" s="236"/>
      <c r="E35" s="236"/>
    </row>
    <row r="36" spans="1:5" ht="16.5" customHeight="1" x14ac:dyDescent="0.3">
      <c r="A36" s="211"/>
      <c r="B36" s="235" t="s">
        <v>19</v>
      </c>
      <c r="C36" s="236"/>
      <c r="D36" s="236"/>
      <c r="E36" s="236"/>
    </row>
    <row r="37" spans="1:5" ht="15.75" customHeight="1" x14ac:dyDescent="0.25">
      <c r="A37" s="210"/>
      <c r="B37" s="210" t="s">
        <v>126</v>
      </c>
      <c r="C37" s="210"/>
      <c r="D37" s="210"/>
      <c r="E37" s="210"/>
    </row>
    <row r="38" spans="1:5" ht="16.5" customHeight="1" x14ac:dyDescent="0.3">
      <c r="A38" s="206" t="s">
        <v>1</v>
      </c>
      <c r="B38" s="207" t="s">
        <v>20</v>
      </c>
    </row>
    <row r="39" spans="1:5" ht="16.5" customHeight="1" x14ac:dyDescent="0.3">
      <c r="A39" s="211" t="s">
        <v>4</v>
      </c>
      <c r="B39" s="208" t="s">
        <v>124</v>
      </c>
      <c r="C39" s="210"/>
      <c r="D39" s="210"/>
      <c r="E39" s="210"/>
    </row>
    <row r="40" spans="1:5" ht="16.5" customHeight="1" x14ac:dyDescent="0.3">
      <c r="A40" s="211" t="s">
        <v>5</v>
      </c>
      <c r="B40" s="212">
        <v>99.6</v>
      </c>
      <c r="C40" s="210"/>
      <c r="D40" s="210"/>
      <c r="E40" s="210"/>
    </row>
    <row r="41" spans="1:5" ht="16.5" customHeight="1" x14ac:dyDescent="0.3">
      <c r="A41" s="208" t="s">
        <v>6</v>
      </c>
      <c r="B41" s="212">
        <v>14.37</v>
      </c>
      <c r="C41" s="210"/>
      <c r="D41" s="210"/>
      <c r="E41" s="210"/>
    </row>
    <row r="42" spans="1:5" ht="16.5" customHeight="1" x14ac:dyDescent="0.3">
      <c r="A42" s="208" t="s">
        <v>7</v>
      </c>
      <c r="B42" s="213">
        <f>14.37/25*10/20</f>
        <v>0.28739999999999999</v>
      </c>
      <c r="C42" s="210"/>
      <c r="D42" s="210"/>
      <c r="E42" s="210"/>
    </row>
    <row r="43" spans="1:5" ht="15.75" customHeight="1" x14ac:dyDescent="0.25">
      <c r="A43" s="210"/>
      <c r="B43" s="210"/>
      <c r="C43" s="210"/>
      <c r="D43" s="210"/>
      <c r="E43" s="210"/>
    </row>
    <row r="44" spans="1:5" ht="16.5" customHeight="1" x14ac:dyDescent="0.3">
      <c r="A44" s="214" t="s">
        <v>8</v>
      </c>
      <c r="B44" s="215" t="s">
        <v>9</v>
      </c>
      <c r="C44" s="214" t="s">
        <v>10</v>
      </c>
      <c r="D44" s="214" t="s">
        <v>11</v>
      </c>
      <c r="E44" s="214" t="s">
        <v>12</v>
      </c>
    </row>
    <row r="45" spans="1:5" ht="16.5" customHeight="1" x14ac:dyDescent="0.3">
      <c r="A45" s="216">
        <v>1</v>
      </c>
      <c r="B45" s="217">
        <v>49705859</v>
      </c>
      <c r="C45" s="217">
        <v>2313.1</v>
      </c>
      <c r="D45" s="218">
        <v>1.2</v>
      </c>
      <c r="E45" s="219">
        <v>4.3</v>
      </c>
    </row>
    <row r="46" spans="1:5" ht="16.5" customHeight="1" x14ac:dyDescent="0.3">
      <c r="A46" s="216">
        <v>2</v>
      </c>
      <c r="B46" s="217">
        <v>49699252</v>
      </c>
      <c r="C46" s="217">
        <v>2321.6</v>
      </c>
      <c r="D46" s="218">
        <v>1.3</v>
      </c>
      <c r="E46" s="218">
        <v>4.3</v>
      </c>
    </row>
    <row r="47" spans="1:5" ht="16.5" customHeight="1" x14ac:dyDescent="0.3">
      <c r="A47" s="216">
        <v>3</v>
      </c>
      <c r="B47" s="217">
        <v>49848190</v>
      </c>
      <c r="C47" s="217">
        <v>2320.6</v>
      </c>
      <c r="D47" s="218">
        <v>1.3</v>
      </c>
      <c r="E47" s="218">
        <v>4.3</v>
      </c>
    </row>
    <row r="48" spans="1:5" ht="16.5" customHeight="1" x14ac:dyDescent="0.3">
      <c r="A48" s="216">
        <v>4</v>
      </c>
      <c r="B48" s="217">
        <v>49912838</v>
      </c>
      <c r="C48" s="217">
        <v>2319.8000000000002</v>
      </c>
      <c r="D48" s="218">
        <v>1.3</v>
      </c>
      <c r="E48" s="218">
        <v>4.3</v>
      </c>
    </row>
    <row r="49" spans="1:7" ht="16.5" customHeight="1" x14ac:dyDescent="0.3">
      <c r="A49" s="216">
        <v>5</v>
      </c>
      <c r="B49" s="217">
        <v>49943691</v>
      </c>
      <c r="C49" s="217">
        <v>2316.6</v>
      </c>
      <c r="D49" s="218">
        <v>1.3</v>
      </c>
      <c r="E49" s="218">
        <v>4.4000000000000004</v>
      </c>
    </row>
    <row r="50" spans="1:7" ht="16.5" customHeight="1" x14ac:dyDescent="0.3">
      <c r="A50" s="216">
        <v>6</v>
      </c>
      <c r="B50" s="220">
        <v>50190571</v>
      </c>
      <c r="C50" s="220">
        <v>2330.6999999999998</v>
      </c>
      <c r="D50" s="221">
        <v>1.2</v>
      </c>
      <c r="E50" s="221">
        <v>4.4000000000000004</v>
      </c>
    </row>
    <row r="51" spans="1:7" ht="16.5" customHeight="1" x14ac:dyDescent="0.3">
      <c r="A51" s="222" t="s">
        <v>13</v>
      </c>
      <c r="B51" s="223">
        <f>AVERAGE(B45:B50)</f>
        <v>49883400.166666664</v>
      </c>
      <c r="C51" s="224">
        <f>AVERAGE(C45:C50)</f>
        <v>2320.3999999999996</v>
      </c>
      <c r="D51" s="225">
        <f>AVERAGE(D45:D50)</f>
        <v>1.2666666666666666</v>
      </c>
      <c r="E51" s="225">
        <f>AVERAGE(E45:E50)</f>
        <v>4.333333333333333</v>
      </c>
    </row>
    <row r="52" spans="1:7" ht="16.5" customHeight="1" x14ac:dyDescent="0.3">
      <c r="A52" s="226" t="s">
        <v>14</v>
      </c>
      <c r="B52" s="227">
        <f>(STDEV(B45:B50)/B51)</f>
        <v>3.6474800574470274E-3</v>
      </c>
      <c r="C52" s="228"/>
      <c r="D52" s="228"/>
      <c r="E52" s="229"/>
    </row>
    <row r="53" spans="1:7" s="204" customFormat="1" ht="16.5" customHeight="1" x14ac:dyDescent="0.3">
      <c r="A53" s="230" t="s">
        <v>15</v>
      </c>
      <c r="B53" s="231">
        <f>COUNT(B45:B50)</f>
        <v>6</v>
      </c>
      <c r="C53" s="232"/>
      <c r="D53" s="233"/>
      <c r="E53" s="234"/>
    </row>
    <row r="54" spans="1:7" s="204" customFormat="1" ht="15.75" customHeight="1" x14ac:dyDescent="0.25">
      <c r="A54" s="210"/>
      <c r="B54" s="210"/>
      <c r="C54" s="210"/>
      <c r="D54" s="210"/>
      <c r="E54" s="210"/>
    </row>
    <row r="55" spans="1:7" s="204" customFormat="1" ht="16.5" customHeight="1" x14ac:dyDescent="0.3">
      <c r="A55" s="211" t="s">
        <v>16</v>
      </c>
      <c r="B55" s="235" t="s">
        <v>17</v>
      </c>
      <c r="C55" s="236"/>
      <c r="D55" s="236"/>
      <c r="E55" s="236"/>
    </row>
    <row r="56" spans="1:7" ht="16.5" customHeight="1" x14ac:dyDescent="0.3">
      <c r="A56" s="211"/>
      <c r="B56" s="235" t="s">
        <v>18</v>
      </c>
      <c r="C56" s="236"/>
      <c r="D56" s="236"/>
      <c r="E56" s="236"/>
    </row>
    <row r="57" spans="1:7" ht="16.5" customHeight="1" x14ac:dyDescent="0.3">
      <c r="A57" s="211"/>
      <c r="B57" s="235" t="s">
        <v>19</v>
      </c>
      <c r="C57" s="236"/>
      <c r="D57" s="236"/>
      <c r="E57" s="236"/>
    </row>
    <row r="58" spans="1:7" ht="14.25" customHeight="1" thickBot="1" x14ac:dyDescent="0.3">
      <c r="A58" s="237"/>
      <c r="B58" s="238"/>
      <c r="D58" s="239"/>
      <c r="F58" s="240"/>
      <c r="G58" s="240"/>
    </row>
    <row r="59" spans="1:7" ht="15" customHeight="1" x14ac:dyDescent="0.3">
      <c r="B59" s="301" t="s">
        <v>21</v>
      </c>
      <c r="C59" s="301"/>
      <c r="E59" s="241" t="s">
        <v>22</v>
      </c>
      <c r="F59" s="242"/>
      <c r="G59" s="241" t="s">
        <v>23</v>
      </c>
    </row>
    <row r="60" spans="1:7" ht="15" customHeight="1" x14ac:dyDescent="0.3">
      <c r="A60" s="243" t="s">
        <v>24</v>
      </c>
      <c r="B60" s="244" t="s">
        <v>125</v>
      </c>
      <c r="C60" s="244"/>
      <c r="E60" s="245" t="s">
        <v>129</v>
      </c>
      <c r="G60" s="244"/>
    </row>
    <row r="61" spans="1:7" ht="15" customHeight="1" x14ac:dyDescent="0.3">
      <c r="A61" s="243" t="s">
        <v>25</v>
      </c>
      <c r="B61" s="246"/>
      <c r="C61" s="246"/>
      <c r="E61" s="246"/>
      <c r="G61" s="2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2" workbookViewId="0">
      <selection activeCell="B42" sqref="B42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5" width="25.85546875" style="2" customWidth="1"/>
    <col min="6" max="6" width="25.7109375" style="2" customWidth="1"/>
    <col min="7" max="7" width="23.140625" style="2" customWidth="1"/>
    <col min="8" max="8" width="28.42578125" style="2" customWidth="1"/>
    <col min="9" max="9" width="21.5703125" style="2" customWidth="1"/>
    <col min="10" max="10" width="9.140625" style="2" customWidth="1"/>
    <col min="11" max="16384" width="9.140625" style="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302" t="s">
        <v>0</v>
      </c>
      <c r="B15" s="302"/>
      <c r="C15" s="302"/>
      <c r="D15" s="302"/>
      <c r="E15" s="302"/>
      <c r="F15" s="302"/>
    </row>
    <row r="16" spans="1:7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7" t="s">
        <v>111</v>
      </c>
      <c r="D17" s="8"/>
      <c r="E17" s="8"/>
      <c r="F17" s="9"/>
    </row>
    <row r="18" spans="1:6" ht="16.5" customHeight="1" x14ac:dyDescent="0.3">
      <c r="A18" s="10" t="s">
        <v>4</v>
      </c>
      <c r="B18" s="7" t="s">
        <v>116</v>
      </c>
      <c r="C18" s="9"/>
      <c r="D18" s="9"/>
      <c r="E18" s="9"/>
      <c r="F18" s="9"/>
    </row>
    <row r="19" spans="1:6" ht="16.5" customHeight="1" x14ac:dyDescent="0.3">
      <c r="A19" s="10" t="s">
        <v>5</v>
      </c>
      <c r="B19" s="11">
        <v>99.4</v>
      </c>
      <c r="C19" s="9"/>
      <c r="D19" s="9"/>
      <c r="E19" s="9"/>
      <c r="F19" s="9"/>
    </row>
    <row r="20" spans="1:6" ht="16.5" customHeight="1" x14ac:dyDescent="0.3">
      <c r="A20" s="7" t="s">
        <v>6</v>
      </c>
      <c r="B20" s="11">
        <v>14.25</v>
      </c>
      <c r="C20" s="9"/>
      <c r="D20" s="9"/>
      <c r="E20" s="9"/>
      <c r="F20" s="9"/>
    </row>
    <row r="21" spans="1:6" ht="16.5" customHeight="1" x14ac:dyDescent="0.3">
      <c r="A21" s="7" t="s">
        <v>7</v>
      </c>
      <c r="B21" s="12">
        <f>14.25/25*5/50</f>
        <v>5.6999999999999995E-2</v>
      </c>
      <c r="C21" s="9"/>
      <c r="D21" s="9"/>
      <c r="E21" s="9"/>
      <c r="F21" s="9"/>
    </row>
    <row r="22" spans="1:6" ht="15.75" customHeight="1" x14ac:dyDescent="0.25">
      <c r="A22" s="9"/>
      <c r="B22" s="9"/>
      <c r="C22" s="9"/>
      <c r="D22" s="9"/>
      <c r="E22" s="9"/>
      <c r="F22" s="9"/>
    </row>
    <row r="23" spans="1:6" ht="16.5" customHeight="1" x14ac:dyDescent="0.3">
      <c r="A23" s="13" t="s">
        <v>8</v>
      </c>
      <c r="B23" s="14" t="s">
        <v>9</v>
      </c>
      <c r="C23" s="13" t="s">
        <v>10</v>
      </c>
      <c r="D23" s="13" t="s">
        <v>11</v>
      </c>
      <c r="E23" s="13" t="s">
        <v>128</v>
      </c>
      <c r="F23" s="13" t="s">
        <v>12</v>
      </c>
    </row>
    <row r="24" spans="1:6" ht="16.5" customHeight="1" x14ac:dyDescent="0.3">
      <c r="A24" s="15">
        <v>1</v>
      </c>
      <c r="B24" s="16">
        <v>19812477</v>
      </c>
      <c r="C24" s="16">
        <v>2226</v>
      </c>
      <c r="D24" s="17">
        <v>1</v>
      </c>
      <c r="E24" s="17">
        <v>2.71739</v>
      </c>
      <c r="F24" s="18">
        <v>5.5</v>
      </c>
    </row>
    <row r="25" spans="1:6" ht="16.5" customHeight="1" x14ac:dyDescent="0.3">
      <c r="A25" s="15">
        <v>2</v>
      </c>
      <c r="B25" s="16">
        <v>19799972</v>
      </c>
      <c r="C25" s="16">
        <v>2223.1999999999998</v>
      </c>
      <c r="D25" s="17">
        <v>1</v>
      </c>
      <c r="E25" s="17">
        <v>2.70634</v>
      </c>
      <c r="F25" s="17">
        <v>5.5</v>
      </c>
    </row>
    <row r="26" spans="1:6" ht="16.5" customHeight="1" x14ac:dyDescent="0.3">
      <c r="A26" s="15">
        <v>3</v>
      </c>
      <c r="B26" s="16">
        <v>19758072</v>
      </c>
      <c r="C26" s="16">
        <v>2220.6999999999998</v>
      </c>
      <c r="D26" s="17">
        <v>1</v>
      </c>
      <c r="E26" s="17">
        <v>2.7141700000000002</v>
      </c>
      <c r="F26" s="17">
        <v>5.5</v>
      </c>
    </row>
    <row r="27" spans="1:6" ht="16.5" customHeight="1" x14ac:dyDescent="0.3">
      <c r="A27" s="15">
        <v>4</v>
      </c>
      <c r="B27" s="16">
        <v>19751172</v>
      </c>
      <c r="C27" s="16">
        <v>2221.4</v>
      </c>
      <c r="D27" s="17">
        <v>1</v>
      </c>
      <c r="E27" s="17">
        <v>2.7022699999999999</v>
      </c>
      <c r="F27" s="17">
        <v>5.5</v>
      </c>
    </row>
    <row r="28" spans="1:6" ht="16.5" customHeight="1" x14ac:dyDescent="0.3">
      <c r="A28" s="15">
        <v>5</v>
      </c>
      <c r="B28" s="16">
        <v>19661027</v>
      </c>
      <c r="C28" s="16">
        <v>2212.4</v>
      </c>
      <c r="D28" s="17">
        <v>1</v>
      </c>
      <c r="E28" s="17">
        <v>2.6994699999999998</v>
      </c>
      <c r="F28" s="17">
        <v>5.5</v>
      </c>
    </row>
    <row r="29" spans="1:6" ht="16.5" customHeight="1" x14ac:dyDescent="0.3">
      <c r="A29" s="15">
        <v>6</v>
      </c>
      <c r="B29" s="19">
        <v>19798756</v>
      </c>
      <c r="C29" s="19">
        <v>2218.4</v>
      </c>
      <c r="D29" s="20">
        <v>1</v>
      </c>
      <c r="E29" s="20">
        <v>2.6995</v>
      </c>
      <c r="F29" s="20">
        <v>5.5</v>
      </c>
    </row>
    <row r="30" spans="1:6" ht="16.5" customHeight="1" x14ac:dyDescent="0.3">
      <c r="A30" s="21" t="s">
        <v>13</v>
      </c>
      <c r="B30" s="22">
        <f>AVERAGE(B24:B29)</f>
        <v>19763579.333333332</v>
      </c>
      <c r="C30" s="23">
        <f>AVERAGE(C24:C29)</f>
        <v>2220.35</v>
      </c>
      <c r="D30" s="24">
        <f>AVERAGE(D24:D29)</f>
        <v>1</v>
      </c>
      <c r="E30" s="24">
        <v>2.71</v>
      </c>
      <c r="F30" s="24">
        <f>AVERAGE(F24:F29)</f>
        <v>5.5</v>
      </c>
    </row>
    <row r="31" spans="1:6" ht="16.5" customHeight="1" x14ac:dyDescent="0.3">
      <c r="A31" s="25" t="s">
        <v>14</v>
      </c>
      <c r="B31" s="26">
        <f>(STDEV(B24:B29)/B30)</f>
        <v>2.8311500517884279E-3</v>
      </c>
      <c r="C31" s="27"/>
      <c r="D31" s="27"/>
      <c r="E31" s="27"/>
      <c r="F31" s="28"/>
    </row>
    <row r="32" spans="1:6" s="2" customFormat="1" ht="16.5" customHeight="1" x14ac:dyDescent="0.3">
      <c r="A32" s="29" t="s">
        <v>15</v>
      </c>
      <c r="B32" s="30">
        <f>COUNT(B24:B29)</f>
        <v>6</v>
      </c>
      <c r="C32" s="31"/>
      <c r="D32" s="32"/>
      <c r="E32" s="32"/>
      <c r="F32" s="33"/>
    </row>
    <row r="33" spans="1:6" s="2" customFormat="1" ht="15.75" customHeight="1" x14ac:dyDescent="0.25">
      <c r="A33" s="9"/>
      <c r="B33" s="9"/>
      <c r="C33" s="9"/>
      <c r="D33" s="9"/>
      <c r="E33" s="9"/>
      <c r="F33" s="9"/>
    </row>
    <row r="34" spans="1:6" s="2" customFormat="1" ht="16.5" customHeight="1" x14ac:dyDescent="0.3">
      <c r="A34" s="10" t="s">
        <v>16</v>
      </c>
      <c r="B34" s="34" t="s">
        <v>17</v>
      </c>
      <c r="C34" s="35"/>
      <c r="D34" s="35"/>
      <c r="E34" s="35"/>
      <c r="F34" s="35"/>
    </row>
    <row r="35" spans="1:6" ht="16.5" customHeight="1" x14ac:dyDescent="0.3">
      <c r="A35" s="10"/>
      <c r="B35" s="34" t="s">
        <v>18</v>
      </c>
      <c r="C35" s="35"/>
      <c r="D35" s="35"/>
      <c r="E35" s="35"/>
      <c r="F35" s="35"/>
    </row>
    <row r="36" spans="1:6" ht="16.5" customHeight="1" x14ac:dyDescent="0.3">
      <c r="A36" s="10"/>
      <c r="B36" s="34" t="s">
        <v>19</v>
      </c>
      <c r="C36" s="35"/>
      <c r="D36" s="35"/>
      <c r="E36" s="35"/>
      <c r="F36" s="35"/>
    </row>
    <row r="37" spans="1:6" ht="15.75" customHeight="1" x14ac:dyDescent="0.3">
      <c r="A37" s="9"/>
      <c r="B37" s="292" t="s">
        <v>127</v>
      </c>
      <c r="C37" s="9"/>
      <c r="D37" s="9"/>
      <c r="E37" s="9"/>
      <c r="F37" s="9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0" t="s">
        <v>4</v>
      </c>
      <c r="B39" s="7" t="s">
        <v>116</v>
      </c>
      <c r="C39" s="9"/>
      <c r="D39" s="9"/>
      <c r="E39" s="9"/>
      <c r="F39" s="9"/>
    </row>
    <row r="40" spans="1:6" ht="16.5" customHeight="1" x14ac:dyDescent="0.3">
      <c r="A40" s="10" t="s">
        <v>5</v>
      </c>
      <c r="B40" s="11">
        <v>99.4</v>
      </c>
      <c r="C40" s="9"/>
      <c r="D40" s="9"/>
      <c r="E40" s="9"/>
      <c r="F40" s="9"/>
    </row>
    <row r="41" spans="1:6" ht="16.5" customHeight="1" x14ac:dyDescent="0.3">
      <c r="A41" s="7" t="s">
        <v>6</v>
      </c>
      <c r="B41" s="11">
        <v>10.75</v>
      </c>
      <c r="C41" s="9"/>
      <c r="D41" s="9"/>
      <c r="E41" s="9"/>
      <c r="F41" s="9"/>
    </row>
    <row r="42" spans="1:6" ht="16.5" customHeight="1" x14ac:dyDescent="0.3">
      <c r="A42" s="7" t="s">
        <v>7</v>
      </c>
      <c r="B42" s="12">
        <f>10.75/20*4/20</f>
        <v>0.1075</v>
      </c>
      <c r="C42" s="9"/>
      <c r="D42" s="9"/>
      <c r="E42" s="9"/>
      <c r="F42" s="9"/>
    </row>
    <row r="43" spans="1:6" ht="15.75" customHeight="1" x14ac:dyDescent="0.25">
      <c r="A43" s="9"/>
      <c r="B43" s="9"/>
      <c r="C43" s="9"/>
      <c r="D43" s="9"/>
      <c r="E43" s="9"/>
      <c r="F43" s="9"/>
    </row>
    <row r="44" spans="1:6" ht="16.5" customHeight="1" x14ac:dyDescent="0.3">
      <c r="A44" s="13" t="s">
        <v>8</v>
      </c>
      <c r="B44" s="14" t="s">
        <v>9</v>
      </c>
      <c r="C44" s="13" t="s">
        <v>10</v>
      </c>
      <c r="D44" s="13" t="s">
        <v>11</v>
      </c>
      <c r="E44" s="13" t="s">
        <v>128</v>
      </c>
      <c r="F44" s="13" t="s">
        <v>12</v>
      </c>
    </row>
    <row r="45" spans="1:6" ht="16.5" customHeight="1" x14ac:dyDescent="0.3">
      <c r="A45" s="15">
        <v>1</v>
      </c>
      <c r="B45" s="16">
        <v>19522435</v>
      </c>
      <c r="C45" s="16">
        <v>2348.5</v>
      </c>
      <c r="D45" s="17">
        <v>1.2</v>
      </c>
      <c r="E45" s="17"/>
      <c r="F45" s="18">
        <v>5.5</v>
      </c>
    </row>
    <row r="46" spans="1:6" ht="16.5" customHeight="1" x14ac:dyDescent="0.3">
      <c r="A46" s="15">
        <v>2</v>
      </c>
      <c r="B46" s="16">
        <v>19610418</v>
      </c>
      <c r="C46" s="16">
        <v>2334.8000000000002</v>
      </c>
      <c r="D46" s="17">
        <v>1.2</v>
      </c>
      <c r="E46" s="17"/>
      <c r="F46" s="17">
        <v>5.5</v>
      </c>
    </row>
    <row r="47" spans="1:6" ht="16.5" customHeight="1" x14ac:dyDescent="0.3">
      <c r="A47" s="15">
        <v>3</v>
      </c>
      <c r="B47" s="16">
        <v>19540183</v>
      </c>
      <c r="C47" s="16">
        <v>2352</v>
      </c>
      <c r="D47" s="17">
        <v>1.2</v>
      </c>
      <c r="E47" s="17"/>
      <c r="F47" s="17">
        <v>5.5</v>
      </c>
    </row>
    <row r="48" spans="1:6" ht="16.5" customHeight="1" x14ac:dyDescent="0.3">
      <c r="A48" s="15">
        <v>4</v>
      </c>
      <c r="B48" s="16">
        <v>19536324</v>
      </c>
      <c r="C48" s="16">
        <v>2332.4</v>
      </c>
      <c r="D48" s="17">
        <v>1.2</v>
      </c>
      <c r="E48" s="17"/>
      <c r="F48" s="17">
        <v>5.5</v>
      </c>
    </row>
    <row r="49" spans="1:8" ht="16.5" customHeight="1" x14ac:dyDescent="0.3">
      <c r="A49" s="15">
        <v>5</v>
      </c>
      <c r="B49" s="16">
        <v>19490694</v>
      </c>
      <c r="C49" s="16">
        <v>2353.1</v>
      </c>
      <c r="D49" s="17">
        <v>1.2</v>
      </c>
      <c r="E49" s="17"/>
      <c r="F49" s="17">
        <v>5.5</v>
      </c>
    </row>
    <row r="50" spans="1:8" ht="16.5" customHeight="1" x14ac:dyDescent="0.3">
      <c r="A50" s="15">
        <v>6</v>
      </c>
      <c r="B50" s="19">
        <v>19643582</v>
      </c>
      <c r="C50" s="19">
        <v>2331.1999999999998</v>
      </c>
      <c r="D50" s="20">
        <v>1.2</v>
      </c>
      <c r="E50" s="20"/>
      <c r="F50" s="20">
        <v>5.5</v>
      </c>
    </row>
    <row r="51" spans="1:8" ht="16.5" customHeight="1" x14ac:dyDescent="0.3">
      <c r="A51" s="21" t="s">
        <v>13</v>
      </c>
      <c r="B51" s="22">
        <f>AVERAGE(B45:B50)</f>
        <v>19557272.666666668</v>
      </c>
      <c r="C51" s="23">
        <f>AVERAGE(C45:C50)</f>
        <v>2342</v>
      </c>
      <c r="D51" s="24">
        <f>AVERAGE(D45:D50)</f>
        <v>1.2</v>
      </c>
      <c r="E51" s="24"/>
      <c r="F51" s="24">
        <f>AVERAGE(F45:F50)</f>
        <v>5.5</v>
      </c>
    </row>
    <row r="52" spans="1:8" ht="16.5" customHeight="1" x14ac:dyDescent="0.3">
      <c r="A52" s="25" t="s">
        <v>14</v>
      </c>
      <c r="B52" s="26">
        <f>(STDEV(B45:B50)/B51)</f>
        <v>2.9507134278085709E-3</v>
      </c>
      <c r="C52" s="27"/>
      <c r="D52" s="27"/>
      <c r="E52" s="27"/>
      <c r="F52" s="28"/>
    </row>
    <row r="53" spans="1:8" s="2" customFormat="1" ht="16.5" customHeight="1" x14ac:dyDescent="0.3">
      <c r="A53" s="29" t="s">
        <v>15</v>
      </c>
      <c r="B53" s="30">
        <f>COUNT(B45:B50)</f>
        <v>6</v>
      </c>
      <c r="C53" s="31"/>
      <c r="D53" s="32"/>
      <c r="E53" s="32"/>
      <c r="F53" s="33"/>
    </row>
    <row r="54" spans="1:8" s="2" customFormat="1" ht="15.75" customHeight="1" x14ac:dyDescent="0.25">
      <c r="A54" s="9"/>
      <c r="B54" s="9"/>
      <c r="C54" s="9"/>
      <c r="D54" s="9"/>
      <c r="E54" s="9"/>
      <c r="F54" s="9"/>
    </row>
    <row r="55" spans="1:8" s="2" customFormat="1" ht="16.5" customHeight="1" x14ac:dyDescent="0.3">
      <c r="A55" s="10" t="s">
        <v>16</v>
      </c>
      <c r="B55" s="34" t="s">
        <v>17</v>
      </c>
      <c r="C55" s="35"/>
      <c r="D55" s="35"/>
      <c r="E55" s="35"/>
      <c r="F55" s="35"/>
    </row>
    <row r="56" spans="1:8" ht="16.5" customHeight="1" x14ac:dyDescent="0.3">
      <c r="A56" s="10"/>
      <c r="B56" s="34" t="s">
        <v>18</v>
      </c>
      <c r="C56" s="35"/>
      <c r="D56" s="35"/>
      <c r="E56" s="35"/>
      <c r="F56" s="35"/>
    </row>
    <row r="57" spans="1:8" ht="16.5" customHeight="1" x14ac:dyDescent="0.3">
      <c r="A57" s="10"/>
      <c r="B57" s="34" t="s">
        <v>19</v>
      </c>
      <c r="C57" s="35"/>
      <c r="D57" s="35"/>
      <c r="E57" s="35"/>
      <c r="F57" s="35"/>
    </row>
    <row r="58" spans="1:8" ht="14.25" customHeight="1" thickBot="1" x14ac:dyDescent="0.3">
      <c r="A58" s="36"/>
      <c r="B58" s="37"/>
      <c r="D58" s="38"/>
      <c r="E58" s="293"/>
      <c r="G58" s="4"/>
      <c r="H58" s="4"/>
    </row>
    <row r="59" spans="1:8" ht="15" customHeight="1" x14ac:dyDescent="0.3">
      <c r="B59" s="303" t="s">
        <v>21</v>
      </c>
      <c r="C59" s="303"/>
      <c r="F59" s="202"/>
      <c r="G59" s="40"/>
      <c r="H59" s="39" t="s">
        <v>23</v>
      </c>
    </row>
    <row r="60" spans="1:8" ht="15" customHeight="1" x14ac:dyDescent="0.3">
      <c r="A60" s="41" t="s">
        <v>24</v>
      </c>
      <c r="B60" s="42" t="s">
        <v>125</v>
      </c>
      <c r="C60" s="42"/>
      <c r="F60" s="43" t="s">
        <v>129</v>
      </c>
      <c r="H60" s="42"/>
    </row>
    <row r="61" spans="1:8" ht="15" customHeight="1" x14ac:dyDescent="0.3">
      <c r="A61" s="41" t="s">
        <v>25</v>
      </c>
      <c r="B61" s="44"/>
      <c r="C61" s="44"/>
      <c r="F61" s="44"/>
      <c r="H61" s="45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C21" sqref="C21"/>
    </sheetView>
  </sheetViews>
  <sheetFormatPr defaultRowHeight="15" x14ac:dyDescent="0.3"/>
  <cols>
    <col min="1" max="1" width="15.5703125" style="249" customWidth="1"/>
    <col min="2" max="2" width="18.42578125" style="249" customWidth="1"/>
    <col min="3" max="3" width="14.28515625" style="249" customWidth="1"/>
    <col min="4" max="4" width="15" style="249" customWidth="1"/>
    <col min="5" max="5" width="9.140625" style="249" customWidth="1"/>
    <col min="6" max="6" width="27.85546875" style="249" customWidth="1"/>
    <col min="7" max="7" width="12.28515625" style="249" customWidth="1"/>
    <col min="8" max="8" width="9.140625" style="249" customWidth="1"/>
    <col min="9" max="16384" width="9.140625" style="248"/>
  </cols>
  <sheetData>
    <row r="10" spans="1:7" ht="13.5" customHeight="1" thickBot="1" x14ac:dyDescent="0.35"/>
    <row r="11" spans="1:7" ht="13.5" customHeight="1" thickBot="1" x14ac:dyDescent="0.35">
      <c r="A11" s="308" t="s">
        <v>26</v>
      </c>
      <c r="B11" s="309"/>
      <c r="C11" s="309"/>
      <c r="D11" s="309"/>
      <c r="E11" s="309"/>
      <c r="F11" s="310"/>
      <c r="G11" s="291"/>
    </row>
    <row r="12" spans="1:7" ht="16.5" customHeight="1" x14ac:dyDescent="0.3">
      <c r="A12" s="305" t="s">
        <v>27</v>
      </c>
      <c r="B12" s="305"/>
      <c r="C12" s="305"/>
      <c r="D12" s="305"/>
      <c r="E12" s="305"/>
      <c r="F12" s="305"/>
      <c r="G12" s="290"/>
    </row>
    <row r="14" spans="1:7" ht="16.5" customHeight="1" x14ac:dyDescent="0.3">
      <c r="A14" s="304" t="s">
        <v>28</v>
      </c>
      <c r="B14" s="304"/>
      <c r="C14" s="251" t="s">
        <v>122</v>
      </c>
    </row>
    <row r="15" spans="1:7" ht="16.5" customHeight="1" x14ac:dyDescent="0.3">
      <c r="A15" s="304" t="s">
        <v>29</v>
      </c>
      <c r="B15" s="304"/>
      <c r="C15" s="251" t="s">
        <v>118</v>
      </c>
    </row>
    <row r="16" spans="1:7" ht="16.5" customHeight="1" x14ac:dyDescent="0.3">
      <c r="A16" s="304" t="s">
        <v>30</v>
      </c>
      <c r="B16" s="304"/>
      <c r="C16" s="251" t="s">
        <v>113</v>
      </c>
    </row>
    <row r="17" spans="1:5" ht="16.5" customHeight="1" x14ac:dyDescent="0.3">
      <c r="A17" s="304" t="s">
        <v>31</v>
      </c>
      <c r="B17" s="304"/>
      <c r="C17" s="251" t="s">
        <v>121</v>
      </c>
    </row>
    <row r="18" spans="1:5" ht="16.5" customHeight="1" x14ac:dyDescent="0.3">
      <c r="A18" s="304" t="s">
        <v>32</v>
      </c>
      <c r="B18" s="304"/>
      <c r="C18" s="289" t="s">
        <v>120</v>
      </c>
    </row>
    <row r="19" spans="1:5" ht="16.5" customHeight="1" x14ac:dyDescent="0.3">
      <c r="A19" s="304" t="s">
        <v>33</v>
      </c>
      <c r="B19" s="304"/>
      <c r="C19" s="289" t="e">
        <f>#REF!</f>
        <v>#REF!</v>
      </c>
    </row>
    <row r="20" spans="1:5" ht="16.5" customHeight="1" x14ac:dyDescent="0.3">
      <c r="A20" s="254"/>
      <c r="B20" s="254"/>
      <c r="C20" s="288"/>
    </row>
    <row r="21" spans="1:5" ht="16.5" customHeight="1" x14ac:dyDescent="0.3">
      <c r="A21" s="305" t="s">
        <v>1</v>
      </c>
      <c r="B21" s="305"/>
      <c r="C21" s="287" t="s">
        <v>34</v>
      </c>
      <c r="D21" s="259"/>
    </row>
    <row r="22" spans="1:5" ht="15.75" customHeight="1" thickBot="1" x14ac:dyDescent="0.35">
      <c r="A22" s="311"/>
      <c r="B22" s="311"/>
      <c r="C22" s="286"/>
      <c r="D22" s="311"/>
      <c r="E22" s="311"/>
    </row>
    <row r="23" spans="1:5" ht="33.75" customHeight="1" thickBot="1" x14ac:dyDescent="0.35">
      <c r="C23" s="285" t="s">
        <v>35</v>
      </c>
      <c r="D23" s="268" t="s">
        <v>36</v>
      </c>
      <c r="E23" s="284"/>
    </row>
    <row r="24" spans="1:5" ht="15.75" customHeight="1" x14ac:dyDescent="0.3">
      <c r="C24" s="282">
        <v>1976.7</v>
      </c>
      <c r="D24" s="283">
        <f t="shared" ref="D24:D43" si="0">(C24-$C$46)/$C$46</f>
        <v>4.3554077783559382E-3</v>
      </c>
      <c r="E24" s="278"/>
    </row>
    <row r="25" spans="1:5" ht="15.75" customHeight="1" x14ac:dyDescent="0.3">
      <c r="C25" s="282">
        <v>1958.23</v>
      </c>
      <c r="D25" s="281">
        <f t="shared" si="0"/>
        <v>-5.0291444458896535E-3</v>
      </c>
      <c r="E25" s="278"/>
    </row>
    <row r="26" spans="1:5" ht="15.75" customHeight="1" x14ac:dyDescent="0.3">
      <c r="C26" s="282">
        <v>1997.66</v>
      </c>
      <c r="D26" s="281">
        <f t="shared" si="0"/>
        <v>1.5005121618106217E-2</v>
      </c>
      <c r="E26" s="278"/>
    </row>
    <row r="27" spans="1:5" ht="15.75" customHeight="1" x14ac:dyDescent="0.3">
      <c r="C27" s="282">
        <v>1963.01</v>
      </c>
      <c r="D27" s="281">
        <f t="shared" si="0"/>
        <v>-2.6004406217481476E-3</v>
      </c>
      <c r="E27" s="278"/>
    </row>
    <row r="28" spans="1:5" ht="15.75" customHeight="1" x14ac:dyDescent="0.3">
      <c r="C28" s="282">
        <v>1969.96</v>
      </c>
      <c r="D28" s="281">
        <f t="shared" si="0"/>
        <v>9.3083376690952389E-4</v>
      </c>
      <c r="E28" s="278"/>
    </row>
    <row r="29" spans="1:5" ht="15.75" customHeight="1" x14ac:dyDescent="0.3">
      <c r="C29" s="282">
        <v>1975.3</v>
      </c>
      <c r="D29" s="281">
        <f t="shared" si="0"/>
        <v>3.6440719302809703E-3</v>
      </c>
      <c r="E29" s="278"/>
    </row>
    <row r="30" spans="1:5" ht="15.75" customHeight="1" x14ac:dyDescent="0.3">
      <c r="C30" s="282">
        <v>1957.57</v>
      </c>
      <c r="D30" s="281">
        <f t="shared" si="0"/>
        <v>-5.3644884885535862E-3</v>
      </c>
      <c r="E30" s="278"/>
    </row>
    <row r="31" spans="1:5" ht="15.75" customHeight="1" x14ac:dyDescent="0.3">
      <c r="C31" s="282">
        <v>1941.9</v>
      </c>
      <c r="D31" s="281">
        <f t="shared" si="0"/>
        <v>-1.3326369016649242E-2</v>
      </c>
      <c r="E31" s="278"/>
    </row>
    <row r="32" spans="1:5" ht="15.75" customHeight="1" x14ac:dyDescent="0.3">
      <c r="C32" s="282">
        <v>1977.43</v>
      </c>
      <c r="D32" s="281">
        <f t="shared" si="0"/>
        <v>4.7263186134235856E-3</v>
      </c>
      <c r="E32" s="278"/>
    </row>
    <row r="33" spans="1:7" ht="15.75" customHeight="1" x14ac:dyDescent="0.3">
      <c r="C33" s="282">
        <v>1998.14</v>
      </c>
      <c r="D33" s="281">
        <f t="shared" si="0"/>
        <v>1.5249008194589058E-2</v>
      </c>
      <c r="E33" s="278"/>
    </row>
    <row r="34" spans="1:7" ht="15.75" customHeight="1" x14ac:dyDescent="0.3">
      <c r="C34" s="282">
        <v>1952.68</v>
      </c>
      <c r="D34" s="281">
        <f t="shared" si="0"/>
        <v>-7.8490829864723572E-3</v>
      </c>
      <c r="E34" s="278"/>
    </row>
    <row r="35" spans="1:7" ht="15.75" customHeight="1" x14ac:dyDescent="0.3">
      <c r="C35" s="282">
        <v>1971.31</v>
      </c>
      <c r="D35" s="281">
        <f t="shared" si="0"/>
        <v>1.6167647632674381E-3</v>
      </c>
      <c r="E35" s="278"/>
    </row>
    <row r="36" spans="1:7" ht="15.75" customHeight="1" x14ac:dyDescent="0.3">
      <c r="C36" s="282">
        <v>1985.8</v>
      </c>
      <c r="D36" s="281">
        <f t="shared" si="0"/>
        <v>8.9790907908428846E-3</v>
      </c>
      <c r="E36" s="278"/>
    </row>
    <row r="37" spans="1:7" ht="15.75" customHeight="1" x14ac:dyDescent="0.3">
      <c r="C37" s="282">
        <v>1963.07</v>
      </c>
      <c r="D37" s="281">
        <f t="shared" si="0"/>
        <v>-2.5699547996878218E-3</v>
      </c>
      <c r="E37" s="278"/>
    </row>
    <row r="38" spans="1:7" ht="15.75" customHeight="1" x14ac:dyDescent="0.3">
      <c r="C38" s="282">
        <v>1956.02</v>
      </c>
      <c r="D38" s="281">
        <f t="shared" si="0"/>
        <v>-6.1520388917793703E-3</v>
      </c>
      <c r="E38" s="278"/>
    </row>
    <row r="39" spans="1:7" ht="15.75" customHeight="1" x14ac:dyDescent="0.3">
      <c r="C39" s="282">
        <v>1958.41</v>
      </c>
      <c r="D39" s="281">
        <f t="shared" si="0"/>
        <v>-4.9376869797085592E-3</v>
      </c>
      <c r="E39" s="278"/>
    </row>
    <row r="40" spans="1:7" ht="15.75" customHeight="1" x14ac:dyDescent="0.3">
      <c r="C40" s="282">
        <v>1953.97</v>
      </c>
      <c r="D40" s="281">
        <f t="shared" si="0"/>
        <v>-7.1936378121747685E-3</v>
      </c>
      <c r="E40" s="278"/>
    </row>
    <row r="41" spans="1:7" ht="15.75" customHeight="1" x14ac:dyDescent="0.3">
      <c r="C41" s="282">
        <v>1978.1</v>
      </c>
      <c r="D41" s="281">
        <f t="shared" si="0"/>
        <v>5.0667436264307912E-3</v>
      </c>
      <c r="E41" s="278"/>
    </row>
    <row r="42" spans="1:7" ht="15.75" customHeight="1" x14ac:dyDescent="0.3">
      <c r="C42" s="282">
        <v>1960</v>
      </c>
      <c r="D42" s="281">
        <f t="shared" si="0"/>
        <v>-4.1298126951092255E-3</v>
      </c>
      <c r="E42" s="278"/>
    </row>
    <row r="43" spans="1:7" ht="16.5" customHeight="1" thickBot="1" x14ac:dyDescent="0.35">
      <c r="C43" s="280">
        <v>1967.3</v>
      </c>
      <c r="D43" s="279">
        <f t="shared" si="0"/>
        <v>-4.2070434443286948E-4</v>
      </c>
      <c r="E43" s="278"/>
    </row>
    <row r="44" spans="1:7" ht="16.5" customHeight="1" thickBot="1" x14ac:dyDescent="0.35">
      <c r="C44" s="274"/>
      <c r="D44" s="278"/>
      <c r="E44" s="277"/>
    </row>
    <row r="45" spans="1:7" ht="16.5" customHeight="1" thickBot="1" x14ac:dyDescent="0.35">
      <c r="B45" s="273" t="s">
        <v>37</v>
      </c>
      <c r="C45" s="276">
        <f>SUM(C24:C44)</f>
        <v>39362.559999999998</v>
      </c>
      <c r="D45" s="275"/>
      <c r="E45" s="274"/>
    </row>
    <row r="46" spans="1:7" ht="17.25" customHeight="1" thickBot="1" x14ac:dyDescent="0.35">
      <c r="B46" s="273" t="s">
        <v>38</v>
      </c>
      <c r="C46" s="272">
        <f>AVERAGE(C24:C44)</f>
        <v>1968.1279999999999</v>
      </c>
      <c r="E46" s="270"/>
    </row>
    <row r="47" spans="1:7" ht="17.25" customHeight="1" thickBot="1" x14ac:dyDescent="0.35">
      <c r="A47" s="251"/>
      <c r="B47" s="271"/>
      <c r="D47" s="266"/>
      <c r="E47" s="270"/>
    </row>
    <row r="48" spans="1:7" ht="33.75" customHeight="1" thickBot="1" x14ac:dyDescent="0.35">
      <c r="B48" s="269" t="s">
        <v>38</v>
      </c>
      <c r="C48" s="268" t="s">
        <v>39</v>
      </c>
      <c r="D48" s="267"/>
      <c r="G48" s="266"/>
    </row>
    <row r="49" spans="1:6" ht="17.25" customHeight="1" thickBot="1" x14ac:dyDescent="0.35">
      <c r="B49" s="306">
        <f>C46</f>
        <v>1968.1279999999999</v>
      </c>
      <c r="C49" s="265">
        <f>-IF(C46&lt;=80,10%,IF(C46&lt;250,7.5%,5%))</f>
        <v>-0.05</v>
      </c>
      <c r="D49" s="263">
        <f>IF(C46&lt;=80,C46*0.9,IF(C46&lt;250,C46*0.925,C46*0.95))</f>
        <v>1869.7215999999999</v>
      </c>
    </row>
    <row r="50" spans="1:6" ht="17.25" customHeight="1" thickBot="1" x14ac:dyDescent="0.35">
      <c r="B50" s="307"/>
      <c r="C50" s="264">
        <f>IF(C46&lt;=80, 10%, IF(C46&lt;250, 7.5%, 5%))</f>
        <v>0.05</v>
      </c>
      <c r="D50" s="263">
        <f>IF(C46&lt;=80, C46*1.1, IF(C46&lt;250, C46*1.075, C46*1.05))</f>
        <v>2066.5344</v>
      </c>
    </row>
    <row r="51" spans="1:6" ht="16.5" customHeight="1" thickBot="1" x14ac:dyDescent="0.35">
      <c r="A51" s="262"/>
      <c r="B51" s="261"/>
      <c r="C51" s="251"/>
      <c r="D51" s="260"/>
      <c r="E51" s="251"/>
      <c r="F51" s="259"/>
    </row>
    <row r="52" spans="1:6" ht="16.5" customHeight="1" x14ac:dyDescent="0.3">
      <c r="A52" s="251"/>
      <c r="B52" s="258" t="s">
        <v>21</v>
      </c>
      <c r="C52" s="258"/>
      <c r="D52" s="256" t="s">
        <v>22</v>
      </c>
      <c r="E52" s="257"/>
      <c r="F52" s="256" t="s">
        <v>23</v>
      </c>
    </row>
    <row r="53" spans="1:6" ht="34.5" customHeight="1" x14ac:dyDescent="0.3">
      <c r="A53" s="254" t="s">
        <v>24</v>
      </c>
      <c r="B53" s="255"/>
      <c r="C53" s="251"/>
      <c r="D53" s="255"/>
      <c r="E53" s="251"/>
      <c r="F53" s="255"/>
    </row>
    <row r="54" spans="1:6" ht="34.5" customHeight="1" x14ac:dyDescent="0.3">
      <c r="A54" s="254" t="s">
        <v>25</v>
      </c>
      <c r="B54" s="252"/>
      <c r="C54" s="253"/>
      <c r="D54" s="252"/>
      <c r="E54" s="251"/>
      <c r="F54" s="250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C95" zoomScaleNormal="75" zoomScaleSheetLayoutView="100" workbookViewId="0">
      <selection activeCell="F43" sqref="F4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  <col min="13" max="16384" width="9.140625" style="4"/>
  </cols>
  <sheetData>
    <row r="1" spans="1:8" x14ac:dyDescent="0.25">
      <c r="A1" s="315" t="s">
        <v>40</v>
      </c>
      <c r="B1" s="315"/>
      <c r="C1" s="315"/>
      <c r="D1" s="315"/>
      <c r="E1" s="315"/>
      <c r="F1" s="315"/>
      <c r="G1" s="315"/>
      <c r="H1" s="315"/>
    </row>
    <row r="2" spans="1:8" x14ac:dyDescent="0.25">
      <c r="A2" s="315"/>
      <c r="B2" s="315"/>
      <c r="C2" s="315"/>
      <c r="D2" s="315"/>
      <c r="E2" s="315"/>
      <c r="F2" s="315"/>
      <c r="G2" s="315"/>
      <c r="H2" s="315"/>
    </row>
    <row r="3" spans="1:8" x14ac:dyDescent="0.25">
      <c r="A3" s="315"/>
      <c r="B3" s="315"/>
      <c r="C3" s="315"/>
      <c r="D3" s="315"/>
      <c r="E3" s="315"/>
      <c r="F3" s="315"/>
      <c r="G3" s="315"/>
      <c r="H3" s="315"/>
    </row>
    <row r="4" spans="1:8" x14ac:dyDescent="0.25">
      <c r="A4" s="315"/>
      <c r="B4" s="315"/>
      <c r="C4" s="315"/>
      <c r="D4" s="315"/>
      <c r="E4" s="315"/>
      <c r="F4" s="315"/>
      <c r="G4" s="315"/>
      <c r="H4" s="315"/>
    </row>
    <row r="5" spans="1:8" x14ac:dyDescent="0.25">
      <c r="A5" s="315"/>
      <c r="B5" s="315"/>
      <c r="C5" s="315"/>
      <c r="D5" s="315"/>
      <c r="E5" s="315"/>
      <c r="F5" s="315"/>
      <c r="G5" s="315"/>
      <c r="H5" s="315"/>
    </row>
    <row r="6" spans="1:8" x14ac:dyDescent="0.25">
      <c r="A6" s="315"/>
      <c r="B6" s="315"/>
      <c r="C6" s="315"/>
      <c r="D6" s="315"/>
      <c r="E6" s="315"/>
      <c r="F6" s="315"/>
      <c r="G6" s="315"/>
      <c r="H6" s="315"/>
    </row>
    <row r="7" spans="1:8" x14ac:dyDescent="0.25">
      <c r="A7" s="315"/>
      <c r="B7" s="315"/>
      <c r="C7" s="315"/>
      <c r="D7" s="315"/>
      <c r="E7" s="315"/>
      <c r="F7" s="315"/>
      <c r="G7" s="315"/>
      <c r="H7" s="315"/>
    </row>
    <row r="8" spans="1:8" x14ac:dyDescent="0.25">
      <c r="A8" s="316" t="s">
        <v>41</v>
      </c>
      <c r="B8" s="316"/>
      <c r="C8" s="316"/>
      <c r="D8" s="316"/>
      <c r="E8" s="316"/>
      <c r="F8" s="316"/>
      <c r="G8" s="316"/>
      <c r="H8" s="316"/>
    </row>
    <row r="9" spans="1:8" x14ac:dyDescent="0.25">
      <c r="A9" s="316"/>
      <c r="B9" s="316"/>
      <c r="C9" s="316"/>
      <c r="D9" s="316"/>
      <c r="E9" s="316"/>
      <c r="F9" s="316"/>
      <c r="G9" s="316"/>
      <c r="H9" s="316"/>
    </row>
    <row r="10" spans="1:8" x14ac:dyDescent="0.25">
      <c r="A10" s="316"/>
      <c r="B10" s="316"/>
      <c r="C10" s="316"/>
      <c r="D10" s="316"/>
      <c r="E10" s="316"/>
      <c r="F10" s="316"/>
      <c r="G10" s="316"/>
      <c r="H10" s="316"/>
    </row>
    <row r="11" spans="1:8" x14ac:dyDescent="0.25">
      <c r="A11" s="316"/>
      <c r="B11" s="316"/>
      <c r="C11" s="316"/>
      <c r="D11" s="316"/>
      <c r="E11" s="316"/>
      <c r="F11" s="316"/>
      <c r="G11" s="316"/>
      <c r="H11" s="316"/>
    </row>
    <row r="12" spans="1:8" x14ac:dyDescent="0.25">
      <c r="A12" s="316"/>
      <c r="B12" s="316"/>
      <c r="C12" s="316"/>
      <c r="D12" s="316"/>
      <c r="E12" s="316"/>
      <c r="F12" s="316"/>
      <c r="G12" s="316"/>
      <c r="H12" s="316"/>
    </row>
    <row r="13" spans="1:8" x14ac:dyDescent="0.25">
      <c r="A13" s="316"/>
      <c r="B13" s="316"/>
      <c r="C13" s="316"/>
      <c r="D13" s="316"/>
      <c r="E13" s="316"/>
      <c r="F13" s="316"/>
      <c r="G13" s="316"/>
      <c r="H13" s="316"/>
    </row>
    <row r="14" spans="1:8" x14ac:dyDescent="0.25">
      <c r="A14" s="316"/>
      <c r="B14" s="316"/>
      <c r="C14" s="316"/>
      <c r="D14" s="316"/>
      <c r="E14" s="316"/>
      <c r="F14" s="316"/>
      <c r="G14" s="316"/>
      <c r="H14" s="316"/>
    </row>
    <row r="15" spans="1:8" ht="19.5" customHeight="1" thickBot="1" x14ac:dyDescent="0.3"/>
    <row r="16" spans="1:8" ht="19.5" customHeight="1" thickBot="1" x14ac:dyDescent="0.3">
      <c r="A16" s="317" t="s">
        <v>26</v>
      </c>
      <c r="B16" s="318"/>
      <c r="C16" s="318"/>
      <c r="D16" s="318"/>
      <c r="E16" s="318"/>
      <c r="F16" s="318"/>
      <c r="G16" s="318"/>
      <c r="H16" s="319"/>
    </row>
    <row r="17" spans="1:14" ht="18.75" x14ac:dyDescent="0.3">
      <c r="A17" s="46" t="s">
        <v>42</v>
      </c>
      <c r="B17" s="46"/>
    </row>
    <row r="18" spans="1:14" ht="18.75" x14ac:dyDescent="0.3">
      <c r="A18" s="47" t="s">
        <v>28</v>
      </c>
      <c r="B18" s="320" t="s">
        <v>111</v>
      </c>
      <c r="C18" s="320"/>
      <c r="D18" s="48"/>
      <c r="E18" s="48"/>
    </row>
    <row r="19" spans="1:14" ht="18.75" x14ac:dyDescent="0.3">
      <c r="A19" s="47" t="s">
        <v>29</v>
      </c>
      <c r="B19" s="49" t="s">
        <v>118</v>
      </c>
      <c r="C19" s="50">
        <v>24</v>
      </c>
    </row>
    <row r="20" spans="1:14" ht="18.75" x14ac:dyDescent="0.3">
      <c r="A20" s="47" t="s">
        <v>30</v>
      </c>
      <c r="B20" s="49" t="s">
        <v>112</v>
      </c>
    </row>
    <row r="21" spans="1:14" ht="18.75" x14ac:dyDescent="0.3">
      <c r="A21" s="47" t="s">
        <v>31</v>
      </c>
      <c r="B21" s="51" t="s">
        <v>114</v>
      </c>
      <c r="C21" s="51"/>
      <c r="D21" s="51"/>
      <c r="E21" s="51"/>
      <c r="F21" s="51"/>
      <c r="G21" s="51"/>
      <c r="H21" s="51"/>
      <c r="I21" s="51"/>
    </row>
    <row r="22" spans="1:14" ht="18.75" x14ac:dyDescent="0.3">
      <c r="A22" s="47" t="s">
        <v>32</v>
      </c>
      <c r="B22" s="52">
        <v>42783</v>
      </c>
    </row>
    <row r="23" spans="1:14" ht="18.75" x14ac:dyDescent="0.3">
      <c r="A23" s="47" t="s">
        <v>33</v>
      </c>
      <c r="B23" s="52">
        <v>42786</v>
      </c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56" t="s">
        <v>115</v>
      </c>
      <c r="C26" s="57"/>
    </row>
    <row r="27" spans="1:14" ht="26.25" customHeight="1" x14ac:dyDescent="0.4">
      <c r="A27" s="58" t="s">
        <v>43</v>
      </c>
      <c r="B27" s="59" t="s">
        <v>130</v>
      </c>
    </row>
    <row r="28" spans="1:14" ht="27" customHeight="1" thickBot="1" x14ac:dyDescent="0.45">
      <c r="A28" s="58" t="s">
        <v>5</v>
      </c>
      <c r="B28" s="59">
        <v>99.6</v>
      </c>
    </row>
    <row r="29" spans="1:14" s="10" customFormat="1" ht="27" customHeight="1" thickBot="1" x14ac:dyDescent="0.45">
      <c r="A29" s="58" t="s">
        <v>44</v>
      </c>
      <c r="B29" s="59">
        <v>0</v>
      </c>
      <c r="C29" s="321" t="s">
        <v>45</v>
      </c>
      <c r="D29" s="322"/>
      <c r="E29" s="322"/>
      <c r="F29" s="322"/>
      <c r="G29" s="323"/>
      <c r="I29" s="60"/>
      <c r="J29" s="60"/>
      <c r="K29" s="60"/>
      <c r="L29" s="60"/>
    </row>
    <row r="30" spans="1:14" s="10" customFormat="1" ht="19.5" customHeight="1" thickBot="1" x14ac:dyDescent="0.35">
      <c r="A30" s="58" t="s">
        <v>46</v>
      </c>
      <c r="B30" s="61">
        <f>B28-B29</f>
        <v>99.6</v>
      </c>
      <c r="C30" s="62"/>
      <c r="D30" s="62"/>
      <c r="E30" s="62"/>
      <c r="F30" s="62"/>
      <c r="G30" s="63"/>
      <c r="I30" s="60"/>
      <c r="J30" s="60"/>
      <c r="K30" s="60"/>
      <c r="L30" s="60"/>
    </row>
    <row r="31" spans="1:14" s="10" customFormat="1" ht="27" customHeight="1" thickBot="1" x14ac:dyDescent="0.45">
      <c r="A31" s="58" t="s">
        <v>47</v>
      </c>
      <c r="B31" s="64">
        <v>704.9</v>
      </c>
      <c r="C31" s="312" t="s">
        <v>48</v>
      </c>
      <c r="D31" s="313"/>
      <c r="E31" s="313"/>
      <c r="F31" s="313"/>
      <c r="G31" s="313"/>
      <c r="H31" s="314"/>
      <c r="I31" s="60"/>
      <c r="J31" s="60"/>
      <c r="K31" s="60"/>
      <c r="L31" s="60"/>
    </row>
    <row r="32" spans="1:14" s="10" customFormat="1" ht="27" customHeight="1" thickBot="1" x14ac:dyDescent="0.45">
      <c r="A32" s="58" t="s">
        <v>49</v>
      </c>
      <c r="B32" s="64">
        <v>802.9</v>
      </c>
      <c r="C32" s="312" t="s">
        <v>50</v>
      </c>
      <c r="D32" s="313"/>
      <c r="E32" s="313"/>
      <c r="F32" s="313"/>
      <c r="G32" s="313"/>
      <c r="H32" s="314"/>
      <c r="I32" s="60"/>
      <c r="J32" s="60"/>
      <c r="K32" s="60"/>
      <c r="L32" s="65"/>
      <c r="M32" s="65"/>
      <c r="N32" s="66"/>
    </row>
    <row r="33" spans="1:14" s="10" customFormat="1" ht="17.25" customHeight="1" x14ac:dyDescent="0.3">
      <c r="A33" s="58"/>
      <c r="B33" s="67"/>
      <c r="C33" s="68"/>
      <c r="D33" s="68"/>
      <c r="E33" s="68"/>
      <c r="F33" s="68"/>
      <c r="G33" s="68"/>
      <c r="H33" s="68"/>
      <c r="I33" s="60"/>
      <c r="J33" s="60"/>
      <c r="K33" s="60"/>
      <c r="L33" s="65"/>
      <c r="M33" s="65"/>
      <c r="N33" s="66"/>
    </row>
    <row r="34" spans="1:14" s="10" customFormat="1" ht="18.75" x14ac:dyDescent="0.3">
      <c r="A34" s="58" t="s">
        <v>51</v>
      </c>
      <c r="B34" s="69">
        <f>B31/B32</f>
        <v>0.87794245858761988</v>
      </c>
      <c r="C34" s="50" t="s">
        <v>52</v>
      </c>
      <c r="D34" s="50"/>
      <c r="E34" s="50"/>
      <c r="F34" s="50"/>
      <c r="G34" s="50"/>
      <c r="I34" s="60"/>
      <c r="J34" s="60"/>
      <c r="K34" s="60"/>
      <c r="L34" s="65"/>
      <c r="M34" s="65"/>
      <c r="N34" s="66"/>
    </row>
    <row r="35" spans="1:14" s="10" customFormat="1" ht="19.5" customHeight="1" thickBot="1" x14ac:dyDescent="0.35">
      <c r="A35" s="58"/>
      <c r="B35" s="61"/>
      <c r="G35" s="50"/>
      <c r="I35" s="60"/>
      <c r="J35" s="60"/>
      <c r="K35" s="60"/>
      <c r="L35" s="65"/>
      <c r="M35" s="65"/>
      <c r="N35" s="66"/>
    </row>
    <row r="36" spans="1:14" s="10" customFormat="1" ht="27" customHeight="1" thickBot="1" x14ac:dyDescent="0.45">
      <c r="A36" s="70" t="s">
        <v>53</v>
      </c>
      <c r="B36" s="71">
        <v>50</v>
      </c>
      <c r="C36" s="50"/>
      <c r="D36" s="324" t="s">
        <v>54</v>
      </c>
      <c r="E36" s="325"/>
      <c r="F36" s="324" t="s">
        <v>55</v>
      </c>
      <c r="G36" s="326"/>
      <c r="J36" s="60"/>
      <c r="K36" s="60"/>
      <c r="L36" s="65"/>
      <c r="M36" s="65"/>
      <c r="N36" s="66"/>
    </row>
    <row r="37" spans="1:14" s="10" customFormat="1" ht="15.75" customHeight="1" x14ac:dyDescent="0.4">
      <c r="A37" s="72" t="s">
        <v>56</v>
      </c>
      <c r="B37" s="73">
        <v>1</v>
      </c>
      <c r="C37" s="74" t="s">
        <v>57</v>
      </c>
      <c r="D37" s="75" t="s">
        <v>58</v>
      </c>
      <c r="E37" s="76" t="s">
        <v>59</v>
      </c>
      <c r="F37" s="75" t="s">
        <v>58</v>
      </c>
      <c r="G37" s="77" t="s">
        <v>59</v>
      </c>
      <c r="J37" s="60"/>
      <c r="K37" s="60"/>
      <c r="L37" s="65"/>
      <c r="M37" s="65"/>
      <c r="N37" s="66"/>
    </row>
    <row r="38" spans="1:14" s="10" customFormat="1" ht="26.25" customHeight="1" x14ac:dyDescent="0.4">
      <c r="A38" s="72" t="s">
        <v>60</v>
      </c>
      <c r="B38" s="73">
        <v>1</v>
      </c>
      <c r="C38" s="78">
        <v>1</v>
      </c>
      <c r="D38" s="79">
        <v>70279464</v>
      </c>
      <c r="E38" s="80">
        <f>IF(ISBLANK(D38),"-",$D$48/$D$45*D38)</f>
        <v>66469962.666983977</v>
      </c>
      <c r="F38" s="79">
        <v>73630227</v>
      </c>
      <c r="G38" s="81">
        <f>IF(ISBLANK(F38),"-",$D$48/$F$45*F38)</f>
        <v>67594646.849814653</v>
      </c>
      <c r="J38" s="60"/>
      <c r="K38" s="60"/>
      <c r="L38" s="65"/>
      <c r="M38" s="65"/>
      <c r="N38" s="66"/>
    </row>
    <row r="39" spans="1:14" s="10" customFormat="1" ht="26.25" customHeight="1" x14ac:dyDescent="0.4">
      <c r="A39" s="72" t="s">
        <v>61</v>
      </c>
      <c r="B39" s="73">
        <v>1</v>
      </c>
      <c r="C39" s="82">
        <v>2</v>
      </c>
      <c r="D39" s="83">
        <v>70687547</v>
      </c>
      <c r="E39" s="84">
        <f>IF(ISBLANK(D39),"-",$D$48/$D$45*D39)</f>
        <v>66855925.51062534</v>
      </c>
      <c r="F39" s="83">
        <v>74240655</v>
      </c>
      <c r="G39" s="85">
        <f>IF(ISBLANK(F39),"-",$D$48/$F$45*F39)</f>
        <v>68155037.15103209</v>
      </c>
      <c r="J39" s="60"/>
      <c r="K39" s="60"/>
      <c r="L39" s="65"/>
      <c r="M39" s="65"/>
      <c r="N39" s="66"/>
    </row>
    <row r="40" spans="1:14" ht="26.25" customHeight="1" x14ac:dyDescent="0.4">
      <c r="A40" s="72" t="s">
        <v>62</v>
      </c>
      <c r="B40" s="73">
        <v>1</v>
      </c>
      <c r="C40" s="82">
        <v>3</v>
      </c>
      <c r="D40" s="83">
        <v>70588579</v>
      </c>
      <c r="E40" s="84">
        <f>IF(ISBLANK(D40),"-",$D$48/$D$45*D40)</f>
        <v>66762322.075271502</v>
      </c>
      <c r="F40" s="83">
        <v>74393763</v>
      </c>
      <c r="G40" s="85">
        <f>IF(ISBLANK(F40),"-",$D$48/$F$45*F40)</f>
        <v>68295594.658614978</v>
      </c>
      <c r="L40" s="65"/>
      <c r="M40" s="65"/>
      <c r="N40" s="50"/>
    </row>
    <row r="41" spans="1:14" ht="26.25" customHeight="1" x14ac:dyDescent="0.4">
      <c r="A41" s="72" t="s">
        <v>63</v>
      </c>
      <c r="B41" s="73">
        <v>1</v>
      </c>
      <c r="C41" s="86">
        <v>4</v>
      </c>
      <c r="D41" s="87"/>
      <c r="E41" s="88" t="str">
        <f>IF(ISBLANK(D41),"-",$D$48/$D$45*D41)</f>
        <v>-</v>
      </c>
      <c r="F41" s="87"/>
      <c r="G41" s="89" t="str">
        <f>IF(ISBLANK(F41),"-",$D$48/$F$45*F41)</f>
        <v>-</v>
      </c>
      <c r="L41" s="65"/>
      <c r="M41" s="65"/>
      <c r="N41" s="50"/>
    </row>
    <row r="42" spans="1:14" ht="27" customHeight="1" thickBot="1" x14ac:dyDescent="0.45">
      <c r="A42" s="72" t="s">
        <v>64</v>
      </c>
      <c r="B42" s="73">
        <v>1</v>
      </c>
      <c r="C42" s="90" t="s">
        <v>65</v>
      </c>
      <c r="D42" s="91">
        <f>AVERAGE(D38:D41)</f>
        <v>70518530</v>
      </c>
      <c r="E42" s="92">
        <f>AVERAGE(E38:E41)</f>
        <v>66696070.084293604</v>
      </c>
      <c r="F42" s="93">
        <f>AVERAGE(F38:F41)</f>
        <v>74088215</v>
      </c>
      <c r="G42" s="94">
        <f>AVERAGE(G38:G41)</f>
        <v>68015092.886487246</v>
      </c>
      <c r="H42" s="37"/>
    </row>
    <row r="43" spans="1:14" ht="26.25" customHeight="1" x14ac:dyDescent="0.4">
      <c r="A43" s="72" t="s">
        <v>66</v>
      </c>
      <c r="B43" s="59">
        <v>1</v>
      </c>
      <c r="C43" s="95" t="s">
        <v>67</v>
      </c>
      <c r="D43" s="96">
        <v>10.58</v>
      </c>
      <c r="E43" s="50"/>
      <c r="F43" s="346">
        <v>10.9</v>
      </c>
      <c r="H43" s="37"/>
    </row>
    <row r="44" spans="1:14" ht="26.25" customHeight="1" x14ac:dyDescent="0.4">
      <c r="A44" s="72" t="s">
        <v>68</v>
      </c>
      <c r="B44" s="59">
        <v>1</v>
      </c>
      <c r="C44" s="98" t="s">
        <v>69</v>
      </c>
      <c r="D44" s="99">
        <f>D43*$B$34</f>
        <v>9.2886312118570178</v>
      </c>
      <c r="E44" s="100"/>
      <c r="F44" s="101">
        <f>F43*$B$34</f>
        <v>9.5695727986050567</v>
      </c>
      <c r="H44" s="37"/>
    </row>
    <row r="45" spans="1:14" ht="19.5" customHeight="1" thickBot="1" x14ac:dyDescent="0.35">
      <c r="A45" s="72" t="s">
        <v>70</v>
      </c>
      <c r="B45" s="61">
        <f>(B44/B43)*(B42/B41)*(B40/B39)*(B38/B37)*B36</f>
        <v>50</v>
      </c>
      <c r="C45" s="98" t="s">
        <v>71</v>
      </c>
      <c r="D45" s="102">
        <f>D44*$B$30/100</f>
        <v>9.251476687009589</v>
      </c>
      <c r="E45" s="103"/>
      <c r="F45" s="104">
        <f>F44*$B$30/100</f>
        <v>9.5312945074106352</v>
      </c>
      <c r="H45" s="37"/>
    </row>
    <row r="46" spans="1:14" ht="19.5" customHeight="1" thickBot="1" x14ac:dyDescent="0.35">
      <c r="A46" s="327" t="s">
        <v>72</v>
      </c>
      <c r="B46" s="328"/>
      <c r="C46" s="98" t="s">
        <v>73</v>
      </c>
      <c r="D46" s="99">
        <f>D45/$B$45</f>
        <v>0.18502953374019179</v>
      </c>
      <c r="E46" s="103"/>
      <c r="F46" s="105">
        <f>F45/$B$45</f>
        <v>0.19062589014821271</v>
      </c>
      <c r="H46" s="37"/>
    </row>
    <row r="47" spans="1:14" ht="27" customHeight="1" thickBot="1" x14ac:dyDescent="0.45">
      <c r="A47" s="329"/>
      <c r="B47" s="330"/>
      <c r="C47" s="98" t="s">
        <v>74</v>
      </c>
      <c r="D47" s="106">
        <v>0.17499999999999999</v>
      </c>
      <c r="F47" s="107"/>
      <c r="H47" s="37"/>
    </row>
    <row r="48" spans="1:14" ht="18.75" x14ac:dyDescent="0.3">
      <c r="C48" s="98" t="s">
        <v>75</v>
      </c>
      <c r="D48" s="99">
        <f>D47*$B$45</f>
        <v>8.75</v>
      </c>
      <c r="F48" s="107"/>
      <c r="H48" s="37"/>
    </row>
    <row r="49" spans="1:12" ht="19.5" customHeight="1" thickBot="1" x14ac:dyDescent="0.35">
      <c r="C49" s="108" t="s">
        <v>76</v>
      </c>
      <c r="D49" s="109">
        <f>D48/B34</f>
        <v>9.9664846077457803</v>
      </c>
      <c r="F49" s="110"/>
      <c r="H49" s="37"/>
    </row>
    <row r="50" spans="1:12" ht="18.75" x14ac:dyDescent="0.3">
      <c r="C50" s="111" t="s">
        <v>77</v>
      </c>
      <c r="D50" s="112">
        <f>AVERAGE(E38:E41,G38:G41)</f>
        <v>67355581.485390425</v>
      </c>
      <c r="F50" s="110"/>
      <c r="H50" s="37"/>
    </row>
    <row r="51" spans="1:12" ht="18.75" x14ac:dyDescent="0.3">
      <c r="C51" s="113" t="s">
        <v>78</v>
      </c>
      <c r="D51" s="114">
        <f>STDEV(E38:E41,G38:G41)/D50</f>
        <v>1.1434449451413694E-2</v>
      </c>
      <c r="F51" s="110"/>
    </row>
    <row r="52" spans="1:12" ht="19.5" customHeight="1" thickBot="1" x14ac:dyDescent="0.35">
      <c r="C52" s="115" t="s">
        <v>15</v>
      </c>
      <c r="D52" s="116">
        <f>COUNT(E38:E41,G38:G41)</f>
        <v>6</v>
      </c>
      <c r="F52" s="110"/>
    </row>
    <row r="54" spans="1:12" ht="18.75" x14ac:dyDescent="0.3">
      <c r="A54" s="46" t="s">
        <v>1</v>
      </c>
      <c r="B54" s="117" t="s">
        <v>79</v>
      </c>
    </row>
    <row r="55" spans="1:12" ht="18.75" x14ac:dyDescent="0.3">
      <c r="A55" s="50" t="s">
        <v>80</v>
      </c>
      <c r="B55" s="118" t="str">
        <f>B21</f>
        <v xml:space="preserve">EACH TABLETS CONTAINS ATAZANAVIR AND RITONAVIR TALETS 300/100 </v>
      </c>
    </row>
    <row r="56" spans="1:12" ht="26.25" customHeight="1" x14ac:dyDescent="0.4">
      <c r="A56" s="118" t="s">
        <v>81</v>
      </c>
      <c r="B56" s="59">
        <v>300</v>
      </c>
      <c r="C56" s="50" t="str">
        <f>B20</f>
        <v>ATAZANAVIR</v>
      </c>
      <c r="H56" s="100"/>
    </row>
    <row r="57" spans="1:12" ht="18.75" x14ac:dyDescent="0.3">
      <c r="A57" s="118" t="s">
        <v>82</v>
      </c>
      <c r="B57" s="119">
        <f>Uniformity!C46</f>
        <v>1968.1279999999999</v>
      </c>
      <c r="H57" s="100"/>
    </row>
    <row r="58" spans="1:12" ht="19.5" customHeight="1" thickBot="1" x14ac:dyDescent="0.35">
      <c r="H58" s="100"/>
    </row>
    <row r="59" spans="1:12" s="10" customFormat="1" ht="27" customHeight="1" thickBot="1" x14ac:dyDescent="0.45">
      <c r="A59" s="70" t="s">
        <v>83</v>
      </c>
      <c r="B59" s="71">
        <v>200</v>
      </c>
      <c r="C59" s="50"/>
      <c r="D59" s="120" t="s">
        <v>84</v>
      </c>
      <c r="E59" s="121" t="s">
        <v>85</v>
      </c>
      <c r="F59" s="121" t="s">
        <v>58</v>
      </c>
      <c r="G59" s="121" t="s">
        <v>86</v>
      </c>
      <c r="H59" s="74" t="s">
        <v>87</v>
      </c>
      <c r="L59" s="60"/>
    </row>
    <row r="60" spans="1:12" s="10" customFormat="1" ht="22.5" customHeight="1" x14ac:dyDescent="0.4">
      <c r="A60" s="72" t="s">
        <v>88</v>
      </c>
      <c r="B60" s="73">
        <v>3</v>
      </c>
      <c r="C60" s="331" t="s">
        <v>89</v>
      </c>
      <c r="D60" s="334">
        <v>1970.07</v>
      </c>
      <c r="E60" s="122">
        <v>1</v>
      </c>
      <c r="F60" s="123">
        <v>67315492</v>
      </c>
      <c r="G60" s="124">
        <f>IF(ISBLANK(F60),"-",(F60/$D$50*$D$47*$B$68)*($B$57/$D$60))</f>
        <v>291.20572926702425</v>
      </c>
      <c r="H60" s="125">
        <f t="shared" ref="H60:H71" si="0">IF(ISBLANK(F60),"-",G60/$B$56)</f>
        <v>0.97068576422341413</v>
      </c>
      <c r="L60" s="60"/>
    </row>
    <row r="61" spans="1:12" s="10" customFormat="1" ht="26.25" customHeight="1" x14ac:dyDescent="0.4">
      <c r="A61" s="72" t="s">
        <v>90</v>
      </c>
      <c r="B61" s="73">
        <v>25</v>
      </c>
      <c r="C61" s="332"/>
      <c r="D61" s="335"/>
      <c r="E61" s="126">
        <v>2</v>
      </c>
      <c r="F61" s="83">
        <v>67080100</v>
      </c>
      <c r="G61" s="127">
        <f>IF(ISBLANK(F61),"-",(F61/$D$50*$D$47*$B$68)*($B$57/$D$60))</f>
        <v>290.18742728352811</v>
      </c>
      <c r="H61" s="128">
        <f t="shared" si="0"/>
        <v>0.96729142427842707</v>
      </c>
      <c r="L61" s="60"/>
    </row>
    <row r="62" spans="1:12" s="10" customFormat="1" ht="26.25" customHeight="1" x14ac:dyDescent="0.4">
      <c r="A62" s="72" t="s">
        <v>91</v>
      </c>
      <c r="B62" s="73">
        <v>1</v>
      </c>
      <c r="C62" s="332"/>
      <c r="D62" s="335"/>
      <c r="E62" s="126">
        <v>3</v>
      </c>
      <c r="F62" s="83">
        <v>66748905</v>
      </c>
      <c r="G62" s="127">
        <f>IF(ISBLANK(F62),"-",(F62/$D$50*$D$47*$B$68)*($B$57/$D$60))</f>
        <v>288.75468307206791</v>
      </c>
      <c r="H62" s="128">
        <f t="shared" si="0"/>
        <v>0.96251561024022636</v>
      </c>
      <c r="L62" s="60"/>
    </row>
    <row r="63" spans="1:12" ht="21" customHeight="1" thickBot="1" x14ac:dyDescent="0.45">
      <c r="A63" s="72" t="s">
        <v>92</v>
      </c>
      <c r="B63" s="73">
        <v>1</v>
      </c>
      <c r="C63" s="333"/>
      <c r="D63" s="336"/>
      <c r="E63" s="129">
        <v>4</v>
      </c>
      <c r="F63" s="130"/>
      <c r="G63" s="127" t="str">
        <f>IF(ISBLANK(F63),"-",(F63/$D$50*$D$47*$B$68)*($B$57/$D$60))</f>
        <v>-</v>
      </c>
      <c r="H63" s="128" t="str">
        <f t="shared" si="0"/>
        <v>-</v>
      </c>
    </row>
    <row r="64" spans="1:12" ht="26.25" customHeight="1" x14ac:dyDescent="0.4">
      <c r="A64" s="72" t="s">
        <v>93</v>
      </c>
      <c r="B64" s="73">
        <v>1</v>
      </c>
      <c r="C64" s="331" t="s">
        <v>94</v>
      </c>
      <c r="D64" s="334">
        <v>1970.01</v>
      </c>
      <c r="E64" s="122">
        <v>1</v>
      </c>
      <c r="F64" s="123">
        <v>67782645</v>
      </c>
      <c r="G64" s="131">
        <f>IF(ISBLANK(F64),"-",(F64/$D$50*$D$47*$B$68)*($B$57/$D$64))</f>
        <v>293.2355563016007</v>
      </c>
      <c r="H64" s="132">
        <f t="shared" si="0"/>
        <v>0.97745185433866899</v>
      </c>
    </row>
    <row r="65" spans="1:8" ht="26.25" customHeight="1" x14ac:dyDescent="0.4">
      <c r="A65" s="72" t="s">
        <v>95</v>
      </c>
      <c r="B65" s="73">
        <v>1</v>
      </c>
      <c r="C65" s="332"/>
      <c r="D65" s="335"/>
      <c r="E65" s="126">
        <v>2</v>
      </c>
      <c r="F65" s="83">
        <v>67051963</v>
      </c>
      <c r="G65" s="133">
        <f>IF(ISBLANK(F65),"-",(F65/$D$50*$D$47*$B$68)*($B$57/$D$64))</f>
        <v>290.0745415204637</v>
      </c>
      <c r="H65" s="134">
        <f t="shared" si="0"/>
        <v>0.96691513840154564</v>
      </c>
    </row>
    <row r="66" spans="1:8" ht="26.25" customHeight="1" x14ac:dyDescent="0.4">
      <c r="A66" s="72" t="s">
        <v>96</v>
      </c>
      <c r="B66" s="73">
        <v>1</v>
      </c>
      <c r="C66" s="332"/>
      <c r="D66" s="335"/>
      <c r="E66" s="126">
        <v>3</v>
      </c>
      <c r="F66" s="83">
        <v>67215913</v>
      </c>
      <c r="G66" s="133">
        <f>IF(ISBLANK(F66),"-",(F66/$D$50*$D$47*$B$68)*($B$57/$D$64))</f>
        <v>290.78380816911169</v>
      </c>
      <c r="H66" s="134">
        <f t="shared" si="0"/>
        <v>0.96927936056370567</v>
      </c>
    </row>
    <row r="67" spans="1:8" ht="21" customHeight="1" thickBot="1" x14ac:dyDescent="0.45">
      <c r="A67" s="72" t="s">
        <v>97</v>
      </c>
      <c r="B67" s="73">
        <v>1</v>
      </c>
      <c r="C67" s="333"/>
      <c r="D67" s="336"/>
      <c r="E67" s="129">
        <v>4</v>
      </c>
      <c r="F67" s="130"/>
      <c r="G67" s="135" t="str">
        <f>IF(ISBLANK(F67),"-",(F67/$D$50*$D$47*$B$68)*($B$57/$D$64))</f>
        <v>-</v>
      </c>
      <c r="H67" s="136" t="str">
        <f t="shared" si="0"/>
        <v>-</v>
      </c>
    </row>
    <row r="68" spans="1:8" ht="21.75" customHeight="1" x14ac:dyDescent="0.4">
      <c r="A68" s="72" t="s">
        <v>98</v>
      </c>
      <c r="B68" s="137">
        <f>(B67/B66)*(B65/B64)*(B63/B62)*(B61/B60)*B59</f>
        <v>1666.6666666666667</v>
      </c>
      <c r="C68" s="331" t="s">
        <v>99</v>
      </c>
      <c r="D68" s="334">
        <v>1967.5</v>
      </c>
      <c r="E68" s="122">
        <v>1</v>
      </c>
      <c r="F68" s="123">
        <v>67914801</v>
      </c>
      <c r="G68" s="131">
        <f>IF(ISBLANK(F68),"-",(F68/$D$50*$D$47*$B$68)*($B$57/$D$68))</f>
        <v>294.18209737387576</v>
      </c>
      <c r="H68" s="128">
        <f t="shared" si="0"/>
        <v>0.9806069912462525</v>
      </c>
    </row>
    <row r="69" spans="1:8" ht="21.75" customHeight="1" thickBot="1" x14ac:dyDescent="0.45">
      <c r="A69" s="138" t="s">
        <v>100</v>
      </c>
      <c r="B69" s="139">
        <f>D47*B68/B56*B57</f>
        <v>1913.4577777777779</v>
      </c>
      <c r="C69" s="332"/>
      <c r="D69" s="335"/>
      <c r="E69" s="126">
        <v>2</v>
      </c>
      <c r="F69" s="83">
        <v>68303345</v>
      </c>
      <c r="G69" s="133">
        <f>IF(ISBLANK(F69),"-",(F69/$D$50*$D$47*$B$68)*($B$57/$D$68))</f>
        <v>295.86512798221156</v>
      </c>
      <c r="H69" s="128">
        <f t="shared" si="0"/>
        <v>0.9862170932740385</v>
      </c>
    </row>
    <row r="70" spans="1:8" ht="22.5" customHeight="1" x14ac:dyDescent="0.4">
      <c r="A70" s="340" t="s">
        <v>72</v>
      </c>
      <c r="B70" s="341"/>
      <c r="C70" s="332"/>
      <c r="D70" s="335"/>
      <c r="E70" s="126">
        <v>3</v>
      </c>
      <c r="F70" s="83">
        <v>68086074</v>
      </c>
      <c r="G70" s="133">
        <f>IF(ISBLANK(F70),"-",(F70/$D$50*$D$47*$B$68)*($B$57/$D$68))</f>
        <v>294.92398941539875</v>
      </c>
      <c r="H70" s="128">
        <f t="shared" si="0"/>
        <v>0.98307996471799586</v>
      </c>
    </row>
    <row r="71" spans="1:8" ht="21.75" customHeight="1" thickBot="1" x14ac:dyDescent="0.45">
      <c r="A71" s="342"/>
      <c r="B71" s="343"/>
      <c r="C71" s="339"/>
      <c r="D71" s="336"/>
      <c r="E71" s="129">
        <v>4</v>
      </c>
      <c r="F71" s="130"/>
      <c r="G71" s="135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0"/>
      <c r="G72" s="141" t="s">
        <v>65</v>
      </c>
      <c r="H72" s="142">
        <f>AVERAGE(H60:H71)</f>
        <v>0.97378257792047485</v>
      </c>
    </row>
    <row r="73" spans="1:8" ht="26.25" customHeight="1" x14ac:dyDescent="0.4">
      <c r="C73" s="100"/>
      <c r="D73" s="100"/>
      <c r="E73" s="100"/>
      <c r="F73" s="100"/>
      <c r="G73" s="113" t="s">
        <v>78</v>
      </c>
      <c r="H73" s="143">
        <f>STDEV(H60:H71)/H72</f>
        <v>8.4931379662796114E-3</v>
      </c>
    </row>
    <row r="74" spans="1:8" ht="27" customHeight="1" thickBot="1" x14ac:dyDescent="0.45">
      <c r="A74" s="100"/>
      <c r="B74" s="100"/>
      <c r="C74" s="100"/>
      <c r="D74" s="100"/>
      <c r="E74" s="103"/>
      <c r="F74" s="100"/>
      <c r="G74" s="115" t="s">
        <v>15</v>
      </c>
      <c r="H74" s="144">
        <f>COUNT(H60:H71)</f>
        <v>9</v>
      </c>
    </row>
    <row r="75" spans="1:8" ht="18.75" x14ac:dyDescent="0.3">
      <c r="A75" s="100"/>
      <c r="B75" s="100"/>
      <c r="C75" s="100"/>
      <c r="D75" s="100"/>
      <c r="E75" s="103"/>
      <c r="F75" s="100"/>
      <c r="G75" s="58"/>
      <c r="H75" s="61"/>
    </row>
    <row r="76" spans="1:8" ht="18.75" x14ac:dyDescent="0.3">
      <c r="A76" s="55" t="s">
        <v>101</v>
      </c>
      <c r="B76" s="58" t="s">
        <v>102</v>
      </c>
      <c r="C76" s="344" t="str">
        <f>B20</f>
        <v>ATAZANAVIR</v>
      </c>
      <c r="D76" s="344"/>
      <c r="E76" s="50" t="s">
        <v>103</v>
      </c>
      <c r="F76" s="50"/>
      <c r="G76" s="145">
        <f>H72</f>
        <v>0.97378257792047485</v>
      </c>
      <c r="H76" s="61"/>
    </row>
    <row r="77" spans="1:8" ht="18.75" x14ac:dyDescent="0.3">
      <c r="A77" s="100"/>
      <c r="B77" s="100"/>
      <c r="C77" s="100"/>
      <c r="D77" s="100"/>
      <c r="E77" s="103"/>
      <c r="F77" s="100"/>
      <c r="G77" s="58"/>
      <c r="H77" s="61"/>
    </row>
    <row r="78" spans="1:8" ht="26.25" customHeight="1" x14ac:dyDescent="0.4">
      <c r="A78" s="54" t="s">
        <v>104</v>
      </c>
      <c r="B78" s="54" t="s">
        <v>105</v>
      </c>
      <c r="D78" s="146">
        <v>45</v>
      </c>
    </row>
    <row r="79" spans="1:8" ht="18.75" x14ac:dyDescent="0.3">
      <c r="A79" s="54"/>
      <c r="B79" s="54"/>
    </row>
    <row r="80" spans="1:8" ht="26.25" customHeight="1" x14ac:dyDescent="0.4">
      <c r="A80" s="55" t="s">
        <v>4</v>
      </c>
      <c r="B80" s="59" t="str">
        <f>B26</f>
        <v>Atazanavi Sulfate</v>
      </c>
      <c r="C80" s="57"/>
    </row>
    <row r="81" spans="1:12" ht="26.25" customHeight="1" x14ac:dyDescent="0.4">
      <c r="A81" s="58" t="s">
        <v>43</v>
      </c>
      <c r="B81" s="59" t="s">
        <v>119</v>
      </c>
    </row>
    <row r="82" spans="1:12" ht="27" customHeight="1" thickBot="1" x14ac:dyDescent="0.45">
      <c r="A82" s="58" t="s">
        <v>5</v>
      </c>
      <c r="B82" s="59">
        <f>B28</f>
        <v>99.6</v>
      </c>
    </row>
    <row r="83" spans="1:12" s="10" customFormat="1" ht="27" customHeight="1" thickBot="1" x14ac:dyDescent="0.45">
      <c r="A83" s="58" t="s">
        <v>44</v>
      </c>
      <c r="B83" s="59">
        <f>B29</f>
        <v>0</v>
      </c>
      <c r="C83" s="321" t="s">
        <v>45</v>
      </c>
      <c r="D83" s="322"/>
      <c r="E83" s="322"/>
      <c r="F83" s="322"/>
      <c r="G83" s="323"/>
      <c r="I83" s="60"/>
      <c r="J83" s="60"/>
      <c r="K83" s="60"/>
      <c r="L83" s="60"/>
    </row>
    <row r="84" spans="1:12" s="10" customFormat="1" ht="18.75" x14ac:dyDescent="0.3">
      <c r="A84" s="58" t="s">
        <v>46</v>
      </c>
      <c r="B84" s="61">
        <f>B82-B83</f>
        <v>99.6</v>
      </c>
      <c r="C84" s="62"/>
      <c r="D84" s="62"/>
      <c r="E84" s="62"/>
      <c r="F84" s="62"/>
      <c r="G84" s="63"/>
      <c r="I84" s="60"/>
      <c r="J84" s="60"/>
      <c r="K84" s="60"/>
      <c r="L84" s="60"/>
    </row>
    <row r="85" spans="1:12" s="10" customFormat="1" ht="19.5" customHeight="1" thickBot="1" x14ac:dyDescent="0.35">
      <c r="A85" s="58"/>
      <c r="B85" s="61"/>
      <c r="C85" s="62"/>
      <c r="D85" s="62"/>
      <c r="E85" s="62"/>
      <c r="F85" s="62"/>
      <c r="G85" s="63"/>
      <c r="I85" s="60"/>
      <c r="J85" s="60"/>
      <c r="K85" s="60"/>
      <c r="L85" s="60"/>
    </row>
    <row r="86" spans="1:12" s="10" customFormat="1" ht="27" customHeight="1" thickBot="1" x14ac:dyDescent="0.45">
      <c r="A86" s="58" t="s">
        <v>47</v>
      </c>
      <c r="B86" s="64">
        <v>704.9</v>
      </c>
      <c r="C86" s="312" t="s">
        <v>48</v>
      </c>
      <c r="D86" s="313"/>
      <c r="E86" s="313"/>
      <c r="F86" s="313"/>
      <c r="G86" s="313"/>
      <c r="H86" s="314"/>
      <c r="I86" s="60"/>
      <c r="J86" s="60"/>
      <c r="K86" s="60"/>
      <c r="L86" s="60"/>
    </row>
    <row r="87" spans="1:12" s="10" customFormat="1" ht="27" customHeight="1" thickBot="1" x14ac:dyDescent="0.45">
      <c r="A87" s="58" t="s">
        <v>49</v>
      </c>
      <c r="B87" s="64">
        <v>802.9</v>
      </c>
      <c r="C87" s="312" t="s">
        <v>50</v>
      </c>
      <c r="D87" s="313"/>
      <c r="E87" s="313"/>
      <c r="F87" s="313"/>
      <c r="G87" s="313"/>
      <c r="H87" s="314"/>
      <c r="I87" s="60"/>
      <c r="J87" s="60"/>
      <c r="K87" s="60"/>
      <c r="L87" s="60"/>
    </row>
    <row r="88" spans="1:12" s="10" customFormat="1" ht="18.75" x14ac:dyDescent="0.3">
      <c r="A88" s="58"/>
      <c r="B88" s="61"/>
      <c r="C88" s="62"/>
      <c r="D88" s="62"/>
      <c r="E88" s="62"/>
      <c r="F88" s="62"/>
      <c r="G88" s="63"/>
      <c r="I88" s="60"/>
      <c r="J88" s="60"/>
      <c r="K88" s="60"/>
      <c r="L88" s="60"/>
    </row>
    <row r="89" spans="1:12" ht="18.75" x14ac:dyDescent="0.3">
      <c r="A89" s="58" t="s">
        <v>51</v>
      </c>
      <c r="B89" s="69">
        <f>B86/B87</f>
        <v>0.87794245858761988</v>
      </c>
      <c r="C89" s="50" t="s">
        <v>52</v>
      </c>
    </row>
    <row r="90" spans="1:12" ht="19.5" customHeight="1" thickBot="1" x14ac:dyDescent="0.35">
      <c r="A90" s="58"/>
      <c r="B90" s="69"/>
    </row>
    <row r="91" spans="1:12" ht="27" customHeight="1" thickBot="1" x14ac:dyDescent="0.45">
      <c r="A91" s="70" t="s">
        <v>53</v>
      </c>
      <c r="B91" s="71">
        <v>25</v>
      </c>
      <c r="D91" s="147" t="s">
        <v>54</v>
      </c>
      <c r="E91" s="148"/>
      <c r="F91" s="324" t="s">
        <v>55</v>
      </c>
      <c r="G91" s="326"/>
    </row>
    <row r="92" spans="1:12" ht="26.25" customHeight="1" x14ac:dyDescent="0.4">
      <c r="A92" s="72" t="s">
        <v>56</v>
      </c>
      <c r="B92" s="73">
        <v>10</v>
      </c>
      <c r="C92" s="149" t="s">
        <v>57</v>
      </c>
      <c r="D92" s="75" t="s">
        <v>58</v>
      </c>
      <c r="E92" s="76" t="s">
        <v>59</v>
      </c>
      <c r="F92" s="75" t="s">
        <v>58</v>
      </c>
      <c r="G92" s="77" t="s">
        <v>59</v>
      </c>
    </row>
    <row r="93" spans="1:12" ht="26.25" customHeight="1" x14ac:dyDescent="0.4">
      <c r="A93" s="72" t="s">
        <v>60</v>
      </c>
      <c r="B93" s="73">
        <v>20</v>
      </c>
      <c r="C93" s="150">
        <v>1</v>
      </c>
      <c r="D93" s="79">
        <v>49748026</v>
      </c>
      <c r="E93" s="80">
        <f>IF(ISBLANK(D93),"-",$D$103/$D$100*D93)</f>
        <v>59386120.131553583</v>
      </c>
      <c r="F93" s="79">
        <v>54371047</v>
      </c>
      <c r="G93" s="81">
        <f>IF(ISBLANK(F93),"-",$D$103/$F$100*F93)</f>
        <v>60328714.937278859</v>
      </c>
    </row>
    <row r="94" spans="1:12" ht="26.25" customHeight="1" x14ac:dyDescent="0.4">
      <c r="A94" s="72" t="s">
        <v>61</v>
      </c>
      <c r="B94" s="73">
        <v>1</v>
      </c>
      <c r="C94" s="100">
        <v>2</v>
      </c>
      <c r="D94" s="83">
        <v>49788395</v>
      </c>
      <c r="E94" s="84">
        <f>IF(ISBLANK(D94),"-",$D$103/$D$100*D94)</f>
        <v>59434310.14985884</v>
      </c>
      <c r="F94" s="83">
        <v>54360841</v>
      </c>
      <c r="G94" s="85">
        <f>IF(ISBLANK(F94),"-",$D$103/$F$100*F94)</f>
        <v>60317390.622250497</v>
      </c>
    </row>
    <row r="95" spans="1:12" ht="26.25" customHeight="1" x14ac:dyDescent="0.4">
      <c r="A95" s="72" t="s">
        <v>62</v>
      </c>
      <c r="B95" s="73">
        <v>1</v>
      </c>
      <c r="C95" s="100">
        <v>3</v>
      </c>
      <c r="D95" s="83">
        <v>49890322</v>
      </c>
      <c r="E95" s="84">
        <f>IF(ISBLANK(D95),"-",$D$103/$D$100*D95)</f>
        <v>59555984.305666529</v>
      </c>
      <c r="F95" s="83">
        <v>54434590</v>
      </c>
      <c r="G95" s="85">
        <f>IF(ISBLANK(F95),"-",$D$103/$F$100*F95)</f>
        <v>60399220.615296416</v>
      </c>
    </row>
    <row r="96" spans="1:12" ht="26.25" customHeight="1" x14ac:dyDescent="0.4">
      <c r="A96" s="72" t="s">
        <v>63</v>
      </c>
      <c r="B96" s="73">
        <v>1</v>
      </c>
      <c r="C96" s="151">
        <v>4</v>
      </c>
      <c r="D96" s="87"/>
      <c r="E96" s="88" t="str">
        <f>IF(ISBLANK(D96),"-",$D$103/$D$100*D96)</f>
        <v>-</v>
      </c>
      <c r="F96" s="152"/>
      <c r="G96" s="89" t="str">
        <f>IF(ISBLANK(F96),"-",$D$103/$F$100*F96)</f>
        <v>-</v>
      </c>
    </row>
    <row r="97" spans="1:10" ht="27" customHeight="1" thickBot="1" x14ac:dyDescent="0.45">
      <c r="A97" s="72" t="s">
        <v>64</v>
      </c>
      <c r="B97" s="73">
        <v>1</v>
      </c>
      <c r="C97" s="58" t="s">
        <v>65</v>
      </c>
      <c r="D97" s="153">
        <f>AVERAGE(D93:D96)</f>
        <v>49808914.333333336</v>
      </c>
      <c r="E97" s="92">
        <f>AVERAGE(E93:E96)</f>
        <v>59458804.86235965</v>
      </c>
      <c r="F97" s="154">
        <f>AVERAGE(F93:F96)</f>
        <v>54388826</v>
      </c>
      <c r="G97" s="155">
        <f>AVERAGE(G93:G96)</f>
        <v>60348442.05827526</v>
      </c>
    </row>
    <row r="98" spans="1:10" ht="26.25" customHeight="1" x14ac:dyDescent="0.4">
      <c r="A98" s="72" t="s">
        <v>66</v>
      </c>
      <c r="B98" s="59">
        <v>1</v>
      </c>
      <c r="C98" s="95" t="s">
        <v>67</v>
      </c>
      <c r="D98" s="96">
        <v>14.37</v>
      </c>
      <c r="E98" s="50"/>
      <c r="F98" s="97">
        <v>15.46</v>
      </c>
    </row>
    <row r="99" spans="1:10" ht="26.25" customHeight="1" x14ac:dyDescent="0.4">
      <c r="A99" s="72" t="s">
        <v>68</v>
      </c>
      <c r="B99" s="59">
        <v>1</v>
      </c>
      <c r="C99" s="98" t="s">
        <v>69</v>
      </c>
      <c r="D99" s="99">
        <f>D98*$B$89</f>
        <v>12.616033129904096</v>
      </c>
      <c r="E99" s="100"/>
      <c r="F99" s="101">
        <f>F98*$B$89</f>
        <v>13.572990409764603</v>
      </c>
    </row>
    <row r="100" spans="1:10" ht="19.5" customHeight="1" thickBot="1" x14ac:dyDescent="0.35">
      <c r="A100" s="72" t="s">
        <v>70</v>
      </c>
      <c r="B100" s="61">
        <f>(B99/B98)*(B97/B96)*(B95/B94)*(B93/B92)*B91</f>
        <v>50</v>
      </c>
      <c r="C100" s="98" t="s">
        <v>71</v>
      </c>
      <c r="D100" s="102">
        <f>D99*$B$84/100</f>
        <v>12.56556899738448</v>
      </c>
      <c r="E100" s="103"/>
      <c r="F100" s="104">
        <f>F99*$B$84/100</f>
        <v>13.518698448125544</v>
      </c>
    </row>
    <row r="101" spans="1:10" ht="19.5" customHeight="1" thickBot="1" x14ac:dyDescent="0.35">
      <c r="A101" s="327" t="s">
        <v>72</v>
      </c>
      <c r="B101" s="328"/>
      <c r="C101" s="98" t="s">
        <v>73</v>
      </c>
      <c r="D101" s="99">
        <f>D100/$B$100</f>
        <v>0.25131137994768959</v>
      </c>
      <c r="E101" s="103"/>
      <c r="F101" s="105">
        <f>F100/$B$100</f>
        <v>0.27037396896251087</v>
      </c>
      <c r="H101" s="37"/>
    </row>
    <row r="102" spans="1:10" ht="19.5" customHeight="1" thickBot="1" x14ac:dyDescent="0.35">
      <c r="A102" s="329"/>
      <c r="B102" s="330"/>
      <c r="C102" s="98" t="s">
        <v>74</v>
      </c>
      <c r="D102" s="102">
        <f>$B$56/$B$118</f>
        <v>0.3</v>
      </c>
      <c r="F102" s="107"/>
      <c r="G102" s="156"/>
      <c r="H102" s="37"/>
    </row>
    <row r="103" spans="1:10" ht="18.75" x14ac:dyDescent="0.3">
      <c r="C103" s="98" t="s">
        <v>75</v>
      </c>
      <c r="D103" s="99">
        <f>D102*$B$100</f>
        <v>15</v>
      </c>
      <c r="F103" s="107"/>
      <c r="H103" s="37"/>
    </row>
    <row r="104" spans="1:10" ht="19.5" customHeight="1" thickBot="1" x14ac:dyDescent="0.35">
      <c r="C104" s="108" t="s">
        <v>76</v>
      </c>
      <c r="D104" s="109">
        <f>D103/B34</f>
        <v>17.08540218470705</v>
      </c>
      <c r="F104" s="110"/>
      <c r="H104" s="37"/>
      <c r="J104" s="157"/>
    </row>
    <row r="105" spans="1:10" ht="18.75" x14ac:dyDescent="0.3">
      <c r="C105" s="111" t="s">
        <v>77</v>
      </c>
      <c r="D105" s="112">
        <f>AVERAGE(E93:E96,G93:G96)</f>
        <v>59903623.460317463</v>
      </c>
      <c r="F105" s="110"/>
      <c r="G105" s="156"/>
      <c r="H105" s="37"/>
      <c r="J105" s="158"/>
    </row>
    <row r="106" spans="1:10" ht="18.75" x14ac:dyDescent="0.3">
      <c r="C106" s="113" t="s">
        <v>78</v>
      </c>
      <c r="D106" s="159">
        <f>STDEV(E93:E96,G93:G96)/D105</f>
        <v>8.2000180829194559E-3</v>
      </c>
      <c r="F106" s="110"/>
      <c r="H106" s="37"/>
      <c r="J106" s="158"/>
    </row>
    <row r="107" spans="1:10" ht="19.5" customHeight="1" thickBot="1" x14ac:dyDescent="0.35">
      <c r="C107" s="115" t="s">
        <v>15</v>
      </c>
      <c r="D107" s="160">
        <f>COUNT(E93:E96,G93:G96)</f>
        <v>6</v>
      </c>
      <c r="F107" s="110"/>
      <c r="H107" s="37"/>
      <c r="J107" s="158"/>
    </row>
    <row r="108" spans="1:10" ht="19.5" customHeight="1" thickBot="1" x14ac:dyDescent="0.35">
      <c r="A108" s="46"/>
      <c r="B108" s="46"/>
      <c r="C108" s="46"/>
      <c r="D108" s="46"/>
      <c r="E108" s="46"/>
    </row>
    <row r="109" spans="1:10" ht="26.25" customHeight="1" x14ac:dyDescent="0.4">
      <c r="A109" s="70" t="s">
        <v>106</v>
      </c>
      <c r="B109" s="71">
        <v>1000</v>
      </c>
      <c r="C109" s="147" t="s">
        <v>107</v>
      </c>
      <c r="D109" s="161" t="s">
        <v>58</v>
      </c>
      <c r="E109" s="162" t="s">
        <v>108</v>
      </c>
      <c r="F109" s="163" t="s">
        <v>109</v>
      </c>
    </row>
    <row r="110" spans="1:10" ht="26.25" customHeight="1" x14ac:dyDescent="0.4">
      <c r="A110" s="72" t="s">
        <v>88</v>
      </c>
      <c r="B110" s="73">
        <v>1</v>
      </c>
      <c r="C110" s="164">
        <v>1</v>
      </c>
      <c r="D110" s="165">
        <v>39771117</v>
      </c>
      <c r="E110" s="166">
        <f t="shared" ref="E110:E115" si="1">IF(ISBLANK(D110),"-",D110/$D$105*$D$102*$B$118)</f>
        <v>199.17551578334471</v>
      </c>
      <c r="F110" s="167">
        <f t="shared" ref="F110:F115" si="2">IF(ISBLANK(D110), "-", E110/$B$56)</f>
        <v>0.66391838594448238</v>
      </c>
    </row>
    <row r="111" spans="1:10" ht="26.25" customHeight="1" x14ac:dyDescent="0.4">
      <c r="A111" s="72" t="s">
        <v>90</v>
      </c>
      <c r="B111" s="73">
        <v>1</v>
      </c>
      <c r="C111" s="164">
        <v>2</v>
      </c>
      <c r="D111" s="165">
        <v>39852405</v>
      </c>
      <c r="E111" s="168">
        <f t="shared" si="1"/>
        <v>199.58260968837627</v>
      </c>
      <c r="F111" s="169">
        <f t="shared" si="2"/>
        <v>0.66527536562792089</v>
      </c>
    </row>
    <row r="112" spans="1:10" ht="26.25" customHeight="1" x14ac:dyDescent="0.4">
      <c r="A112" s="72" t="s">
        <v>91</v>
      </c>
      <c r="B112" s="73">
        <v>1</v>
      </c>
      <c r="C112" s="164">
        <v>3</v>
      </c>
      <c r="D112" s="165">
        <v>39798806</v>
      </c>
      <c r="E112" s="168">
        <f t="shared" si="1"/>
        <v>199.31418352195828</v>
      </c>
      <c r="F112" s="169">
        <f t="shared" si="2"/>
        <v>0.66438061173986096</v>
      </c>
    </row>
    <row r="113" spans="1:10" ht="26.25" customHeight="1" x14ac:dyDescent="0.4">
      <c r="A113" s="72" t="s">
        <v>92</v>
      </c>
      <c r="B113" s="73">
        <v>1</v>
      </c>
      <c r="C113" s="164">
        <v>4</v>
      </c>
      <c r="D113" s="165">
        <v>39868862</v>
      </c>
      <c r="E113" s="168">
        <f t="shared" si="1"/>
        <v>199.66502707341593</v>
      </c>
      <c r="F113" s="169">
        <f t="shared" si="2"/>
        <v>0.66555009024471978</v>
      </c>
    </row>
    <row r="114" spans="1:10" ht="26.25" customHeight="1" x14ac:dyDescent="0.4">
      <c r="A114" s="72" t="s">
        <v>93</v>
      </c>
      <c r="B114" s="73">
        <v>1</v>
      </c>
      <c r="C114" s="164">
        <v>5</v>
      </c>
      <c r="D114" s="165">
        <v>39854968</v>
      </c>
      <c r="E114" s="168">
        <f t="shared" si="1"/>
        <v>199.59544530591631</v>
      </c>
      <c r="F114" s="169">
        <f t="shared" si="2"/>
        <v>0.66531815101972103</v>
      </c>
    </row>
    <row r="115" spans="1:10" ht="26.25" customHeight="1" x14ac:dyDescent="0.4">
      <c r="A115" s="72" t="s">
        <v>95</v>
      </c>
      <c r="B115" s="73">
        <v>1</v>
      </c>
      <c r="C115" s="170">
        <v>6</v>
      </c>
      <c r="D115" s="171">
        <v>39801481</v>
      </c>
      <c r="E115" s="172">
        <f t="shared" si="1"/>
        <v>199.32758004045988</v>
      </c>
      <c r="F115" s="173">
        <f t="shared" si="2"/>
        <v>0.66442526680153291</v>
      </c>
    </row>
    <row r="116" spans="1:10" ht="26.25" customHeight="1" x14ac:dyDescent="0.4">
      <c r="A116" s="72" t="s">
        <v>96</v>
      </c>
      <c r="B116" s="73">
        <v>1</v>
      </c>
      <c r="C116" s="164"/>
      <c r="D116" s="100"/>
      <c r="E116" s="50"/>
      <c r="F116" s="174"/>
    </row>
    <row r="117" spans="1:10" ht="26.25" customHeight="1" x14ac:dyDescent="0.4">
      <c r="A117" s="72" t="s">
        <v>97</v>
      </c>
      <c r="B117" s="73">
        <v>1</v>
      </c>
      <c r="C117" s="164"/>
      <c r="D117" s="175"/>
      <c r="E117" s="176" t="s">
        <v>65</v>
      </c>
      <c r="F117" s="177">
        <f>AVERAGE(F110:F115)</f>
        <v>0.6648113118963731</v>
      </c>
    </row>
    <row r="118" spans="1:10" ht="19.5" customHeight="1" thickBot="1" x14ac:dyDescent="0.35">
      <c r="A118" s="72" t="s">
        <v>98</v>
      </c>
      <c r="B118" s="137">
        <f>(B117/B116)*(B115/B114)*(B113/B112)*(B111/B110)*B109</f>
        <v>1000</v>
      </c>
      <c r="C118" s="178"/>
      <c r="D118" s="179"/>
      <c r="E118" s="58" t="s">
        <v>78</v>
      </c>
      <c r="F118" s="180">
        <f>STDEV(F110:F115)/F117</f>
        <v>9.8633227212800321E-4</v>
      </c>
      <c r="I118" s="50"/>
    </row>
    <row r="119" spans="1:10" ht="19.5" customHeight="1" thickBot="1" x14ac:dyDescent="0.35">
      <c r="A119" s="327" t="s">
        <v>72</v>
      </c>
      <c r="B119" s="337"/>
      <c r="C119" s="181"/>
      <c r="D119" s="182"/>
      <c r="E119" s="183" t="s">
        <v>15</v>
      </c>
      <c r="F119" s="160">
        <f>COUNT(F110:F115)</f>
        <v>6</v>
      </c>
      <c r="I119" s="50"/>
      <c r="J119" s="158"/>
    </row>
    <row r="120" spans="1:10" ht="19.5" customHeight="1" thickBot="1" x14ac:dyDescent="0.35">
      <c r="A120" s="329"/>
      <c r="B120" s="338"/>
      <c r="C120" s="50"/>
      <c r="D120" s="50"/>
      <c r="E120" s="50"/>
      <c r="F120" s="100"/>
      <c r="G120" s="50"/>
      <c r="H120" s="50"/>
      <c r="I120" s="50"/>
    </row>
    <row r="121" spans="1:10" ht="18.75" x14ac:dyDescent="0.3">
      <c r="A121" s="68"/>
      <c r="B121" s="68"/>
      <c r="C121" s="50"/>
      <c r="D121" s="50"/>
      <c r="E121" s="50"/>
      <c r="F121" s="100"/>
      <c r="G121" s="50"/>
      <c r="H121" s="50"/>
      <c r="I121" s="50"/>
    </row>
    <row r="122" spans="1:10" ht="18.75" x14ac:dyDescent="0.3">
      <c r="A122" s="55" t="s">
        <v>101</v>
      </c>
      <c r="B122" s="58" t="s">
        <v>102</v>
      </c>
      <c r="C122" s="344" t="str">
        <f>B20</f>
        <v>ATAZANAVIR</v>
      </c>
      <c r="D122" s="344"/>
      <c r="E122" s="50" t="s">
        <v>110</v>
      </c>
      <c r="F122" s="50"/>
      <c r="G122" s="145">
        <f>F117</f>
        <v>0.6648113118963731</v>
      </c>
      <c r="H122" s="50"/>
      <c r="I122" s="50"/>
    </row>
    <row r="123" spans="1:10" ht="18.75" x14ac:dyDescent="0.3">
      <c r="A123" s="68"/>
      <c r="B123" s="68"/>
      <c r="C123" s="50"/>
      <c r="D123" s="50"/>
      <c r="E123" s="50"/>
      <c r="F123" s="100"/>
      <c r="G123" s="50"/>
      <c r="H123" s="50"/>
      <c r="I123" s="50"/>
    </row>
    <row r="124" spans="1:10" ht="26.25" customHeight="1" x14ac:dyDescent="0.4">
      <c r="A124" s="54" t="s">
        <v>104</v>
      </c>
      <c r="B124" s="54" t="s">
        <v>105</v>
      </c>
      <c r="D124" s="146">
        <v>90</v>
      </c>
    </row>
    <row r="125" spans="1:10" ht="19.5" customHeight="1" thickBot="1" x14ac:dyDescent="0.35">
      <c r="A125" s="46"/>
      <c r="B125" s="46"/>
      <c r="C125" s="46"/>
      <c r="D125" s="46"/>
      <c r="E125" s="46"/>
    </row>
    <row r="126" spans="1:10" ht="26.25" customHeight="1" x14ac:dyDescent="0.4">
      <c r="A126" s="70" t="s">
        <v>106</v>
      </c>
      <c r="B126" s="71">
        <v>1000</v>
      </c>
      <c r="C126" s="147" t="s">
        <v>107</v>
      </c>
      <c r="D126" s="161" t="s">
        <v>58</v>
      </c>
      <c r="E126" s="162" t="s">
        <v>108</v>
      </c>
      <c r="F126" s="163" t="s">
        <v>109</v>
      </c>
    </row>
    <row r="127" spans="1:10" ht="26.25" customHeight="1" x14ac:dyDescent="0.4">
      <c r="A127" s="72" t="s">
        <v>88</v>
      </c>
      <c r="B127" s="73">
        <v>1</v>
      </c>
      <c r="C127" s="164">
        <v>1</v>
      </c>
      <c r="D127" s="165">
        <v>55719188</v>
      </c>
      <c r="E127" s="184">
        <f t="shared" ref="E127:E132" si="3">IF(ISBLANK(D127),"-",D127/$D$105*$D$102*$B$135)</f>
        <v>279.0441618456216</v>
      </c>
      <c r="F127" s="185">
        <f t="shared" ref="F127:F132" si="4">IF(ISBLANK(D127), "-", E127/$B$56)</f>
        <v>0.93014720615207203</v>
      </c>
    </row>
    <row r="128" spans="1:10" ht="26.25" customHeight="1" x14ac:dyDescent="0.4">
      <c r="A128" s="72" t="s">
        <v>90</v>
      </c>
      <c r="B128" s="73">
        <v>1</v>
      </c>
      <c r="C128" s="164">
        <v>2</v>
      </c>
      <c r="D128" s="165">
        <v>56018441</v>
      </c>
      <c r="E128" s="186">
        <f t="shared" si="3"/>
        <v>280.54283412643059</v>
      </c>
      <c r="F128" s="187">
        <f t="shared" si="4"/>
        <v>0.93514278042143528</v>
      </c>
    </row>
    <row r="129" spans="1:10" ht="26.25" customHeight="1" x14ac:dyDescent="0.4">
      <c r="A129" s="72" t="s">
        <v>91</v>
      </c>
      <c r="B129" s="73">
        <v>1</v>
      </c>
      <c r="C129" s="164">
        <v>3</v>
      </c>
      <c r="D129" s="165">
        <v>56187609</v>
      </c>
      <c r="E129" s="186">
        <f t="shared" si="3"/>
        <v>281.39003496451716</v>
      </c>
      <c r="F129" s="187">
        <f t="shared" si="4"/>
        <v>0.93796678321505722</v>
      </c>
    </row>
    <row r="130" spans="1:10" ht="26.25" customHeight="1" x14ac:dyDescent="0.4">
      <c r="A130" s="72" t="s">
        <v>92</v>
      </c>
      <c r="B130" s="73">
        <v>1</v>
      </c>
      <c r="C130" s="164">
        <v>4</v>
      </c>
      <c r="D130" s="165">
        <v>55651930</v>
      </c>
      <c r="E130" s="186">
        <f t="shared" si="3"/>
        <v>278.70733080211443</v>
      </c>
      <c r="F130" s="187">
        <f t="shared" si="4"/>
        <v>0.92902443600704809</v>
      </c>
    </row>
    <row r="131" spans="1:10" ht="26.25" customHeight="1" x14ac:dyDescent="0.4">
      <c r="A131" s="72" t="s">
        <v>93</v>
      </c>
      <c r="B131" s="73">
        <v>1</v>
      </c>
      <c r="C131" s="164">
        <v>5</v>
      </c>
      <c r="D131" s="165">
        <v>55942170</v>
      </c>
      <c r="E131" s="186">
        <f t="shared" si="3"/>
        <v>280.16086557965048</v>
      </c>
      <c r="F131" s="187">
        <f t="shared" si="4"/>
        <v>0.93386955193216825</v>
      </c>
    </row>
    <row r="132" spans="1:10" ht="26.25" customHeight="1" x14ac:dyDescent="0.4">
      <c r="A132" s="72" t="s">
        <v>95</v>
      </c>
      <c r="B132" s="73">
        <v>1</v>
      </c>
      <c r="C132" s="170">
        <v>6</v>
      </c>
      <c r="D132" s="171">
        <v>55983960</v>
      </c>
      <c r="E132" s="188">
        <f t="shared" si="3"/>
        <v>280.3701517509337</v>
      </c>
      <c r="F132" s="189">
        <f t="shared" si="4"/>
        <v>0.93456717250311239</v>
      </c>
    </row>
    <row r="133" spans="1:10" ht="26.25" customHeight="1" x14ac:dyDescent="0.4">
      <c r="A133" s="72" t="s">
        <v>96</v>
      </c>
      <c r="B133" s="73">
        <v>1</v>
      </c>
      <c r="C133" s="164"/>
      <c r="D133" s="100"/>
      <c r="E133" s="50"/>
      <c r="F133" s="174"/>
    </row>
    <row r="134" spans="1:10" ht="26.25" customHeight="1" x14ac:dyDescent="0.4">
      <c r="A134" s="72" t="s">
        <v>97</v>
      </c>
      <c r="B134" s="73">
        <v>1</v>
      </c>
      <c r="C134" s="164"/>
      <c r="D134" s="175"/>
      <c r="E134" s="176" t="s">
        <v>65</v>
      </c>
      <c r="F134" s="190">
        <f>AVERAGE(F127:F132)</f>
        <v>0.93345298837181556</v>
      </c>
    </row>
    <row r="135" spans="1:10" ht="27" customHeight="1" thickBot="1" x14ac:dyDescent="0.45">
      <c r="A135" s="72" t="s">
        <v>98</v>
      </c>
      <c r="B135" s="73">
        <f>(B134/B133)*(B132/B131)*(B130/B129)*(B128/B127)*B126</f>
        <v>1000</v>
      </c>
      <c r="C135" s="178"/>
      <c r="D135" s="179"/>
      <c r="E135" s="58" t="s">
        <v>78</v>
      </c>
      <c r="F135" s="191">
        <f>STDEV(F127:F132)/F134</f>
        <v>3.5590398696069177E-3</v>
      </c>
      <c r="I135" s="50"/>
    </row>
    <row r="136" spans="1:10" ht="27" customHeight="1" thickBot="1" x14ac:dyDescent="0.45">
      <c r="A136" s="327" t="s">
        <v>72</v>
      </c>
      <c r="B136" s="337"/>
      <c r="C136" s="181"/>
      <c r="D136" s="182"/>
      <c r="E136" s="183" t="s">
        <v>15</v>
      </c>
      <c r="F136" s="192">
        <f>COUNT(F127:F132)</f>
        <v>6</v>
      </c>
      <c r="I136" s="50"/>
      <c r="J136" s="158"/>
    </row>
    <row r="137" spans="1:10" ht="19.5" customHeight="1" thickBot="1" x14ac:dyDescent="0.35">
      <c r="A137" s="329"/>
      <c r="B137" s="338"/>
      <c r="C137" s="50"/>
      <c r="D137" s="50"/>
      <c r="E137" s="50"/>
      <c r="F137" s="100"/>
      <c r="G137" s="50"/>
      <c r="H137" s="50"/>
      <c r="I137" s="50"/>
    </row>
    <row r="138" spans="1:10" ht="18.75" x14ac:dyDescent="0.3">
      <c r="A138" s="68"/>
      <c r="B138" s="68"/>
      <c r="C138" s="50"/>
      <c r="D138" s="50"/>
      <c r="E138" s="50"/>
      <c r="F138" s="100"/>
      <c r="G138" s="50"/>
      <c r="H138" s="50"/>
      <c r="I138" s="50"/>
    </row>
    <row r="139" spans="1:10" ht="26.25" customHeight="1" x14ac:dyDescent="0.4">
      <c r="A139" s="55" t="s">
        <v>101</v>
      </c>
      <c r="B139" s="58" t="s">
        <v>102</v>
      </c>
      <c r="C139" s="344" t="str">
        <f>B20</f>
        <v>ATAZANAVIR</v>
      </c>
      <c r="D139" s="344"/>
      <c r="E139" s="50" t="s">
        <v>110</v>
      </c>
      <c r="F139" s="50"/>
      <c r="G139" s="193">
        <f>F134</f>
        <v>0.93345298837181556</v>
      </c>
      <c r="H139" s="50"/>
      <c r="I139" s="50"/>
    </row>
    <row r="140" spans="1:10" ht="18.75" x14ac:dyDescent="0.3">
      <c r="A140" s="55"/>
      <c r="B140" s="58"/>
      <c r="C140" s="61"/>
      <c r="D140" s="61"/>
      <c r="E140" s="50"/>
      <c r="F140" s="50"/>
      <c r="G140" s="145"/>
      <c r="H140" s="50"/>
      <c r="I140" s="50"/>
    </row>
    <row r="141" spans="1:10" ht="26.25" customHeight="1" x14ac:dyDescent="0.4">
      <c r="A141" s="54" t="s">
        <v>104</v>
      </c>
      <c r="B141" s="54" t="s">
        <v>105</v>
      </c>
      <c r="D141" s="146"/>
      <c r="H141" s="50"/>
      <c r="I141" s="50"/>
    </row>
    <row r="142" spans="1:10" ht="19.5" customHeight="1" thickBot="1" x14ac:dyDescent="0.35">
      <c r="A142" s="46"/>
      <c r="B142" s="46"/>
      <c r="C142" s="46"/>
      <c r="D142" s="46"/>
      <c r="E142" s="46"/>
      <c r="H142" s="50"/>
      <c r="I142" s="50"/>
    </row>
    <row r="143" spans="1:10" ht="26.25" customHeight="1" x14ac:dyDescent="0.4">
      <c r="A143" s="70" t="s">
        <v>106</v>
      </c>
      <c r="B143" s="71"/>
      <c r="C143" s="147" t="s">
        <v>107</v>
      </c>
      <c r="D143" s="161" t="s">
        <v>58</v>
      </c>
      <c r="E143" s="162" t="s">
        <v>108</v>
      </c>
      <c r="F143" s="163" t="s">
        <v>109</v>
      </c>
      <c r="H143" s="50"/>
      <c r="I143" s="50"/>
    </row>
    <row r="144" spans="1:10" ht="26.25" customHeight="1" x14ac:dyDescent="0.4">
      <c r="A144" s="72" t="s">
        <v>88</v>
      </c>
      <c r="B144" s="73">
        <v>1</v>
      </c>
      <c r="C144" s="164">
        <v>1</v>
      </c>
      <c r="D144" s="165"/>
      <c r="E144" s="184" t="str">
        <f t="shared" ref="E144:E149" si="5">IF(ISBLANK(D144),"-",D144/$D$105*$D$102*$B$152)</f>
        <v>-</v>
      </c>
      <c r="F144" s="185" t="str">
        <f t="shared" ref="F144:F149" si="6">IF(ISBLANK(D144), "-", E144/$B$56)</f>
        <v>-</v>
      </c>
      <c r="H144" s="50"/>
      <c r="I144" s="50"/>
    </row>
    <row r="145" spans="1:9" ht="26.25" customHeight="1" x14ac:dyDescent="0.4">
      <c r="A145" s="72" t="s">
        <v>90</v>
      </c>
      <c r="B145" s="73">
        <v>1</v>
      </c>
      <c r="C145" s="164">
        <v>2</v>
      </c>
      <c r="D145" s="165"/>
      <c r="E145" s="186" t="str">
        <f t="shared" si="5"/>
        <v>-</v>
      </c>
      <c r="F145" s="187" t="str">
        <f t="shared" si="6"/>
        <v>-</v>
      </c>
      <c r="H145" s="50"/>
      <c r="I145" s="50"/>
    </row>
    <row r="146" spans="1:9" ht="26.25" customHeight="1" x14ac:dyDescent="0.4">
      <c r="A146" s="72" t="s">
        <v>91</v>
      </c>
      <c r="B146" s="73">
        <v>1</v>
      </c>
      <c r="C146" s="164">
        <v>3</v>
      </c>
      <c r="D146" s="165"/>
      <c r="E146" s="186" t="str">
        <f t="shared" si="5"/>
        <v>-</v>
      </c>
      <c r="F146" s="187" t="str">
        <f t="shared" si="6"/>
        <v>-</v>
      </c>
      <c r="H146" s="50"/>
      <c r="I146" s="50"/>
    </row>
    <row r="147" spans="1:9" ht="26.25" customHeight="1" x14ac:dyDescent="0.4">
      <c r="A147" s="72" t="s">
        <v>92</v>
      </c>
      <c r="B147" s="73">
        <v>1</v>
      </c>
      <c r="C147" s="164">
        <v>4</v>
      </c>
      <c r="D147" s="165"/>
      <c r="E147" s="186" t="str">
        <f t="shared" si="5"/>
        <v>-</v>
      </c>
      <c r="F147" s="187" t="str">
        <f t="shared" si="6"/>
        <v>-</v>
      </c>
      <c r="H147" s="50"/>
      <c r="I147" s="50"/>
    </row>
    <row r="148" spans="1:9" ht="26.25" customHeight="1" x14ac:dyDescent="0.4">
      <c r="A148" s="72" t="s">
        <v>93</v>
      </c>
      <c r="B148" s="73">
        <v>1</v>
      </c>
      <c r="C148" s="164">
        <v>5</v>
      </c>
      <c r="D148" s="165"/>
      <c r="E148" s="186" t="str">
        <f t="shared" si="5"/>
        <v>-</v>
      </c>
      <c r="F148" s="187" t="str">
        <f t="shared" si="6"/>
        <v>-</v>
      </c>
      <c r="H148" s="50"/>
      <c r="I148" s="50"/>
    </row>
    <row r="149" spans="1:9" ht="26.25" customHeight="1" x14ac:dyDescent="0.4">
      <c r="A149" s="72" t="s">
        <v>95</v>
      </c>
      <c r="B149" s="73">
        <v>1</v>
      </c>
      <c r="C149" s="170">
        <v>6</v>
      </c>
      <c r="D149" s="171"/>
      <c r="E149" s="188" t="str">
        <f t="shared" si="5"/>
        <v>-</v>
      </c>
      <c r="F149" s="189" t="str">
        <f t="shared" si="6"/>
        <v>-</v>
      </c>
      <c r="H149" s="50"/>
      <c r="I149" s="50"/>
    </row>
    <row r="150" spans="1:9" ht="26.25" customHeight="1" x14ac:dyDescent="0.4">
      <c r="A150" s="72" t="s">
        <v>96</v>
      </c>
      <c r="B150" s="73">
        <v>1</v>
      </c>
      <c r="C150" s="164"/>
      <c r="D150" s="100"/>
      <c r="E150" s="50"/>
      <c r="F150" s="174"/>
      <c r="H150" s="50"/>
      <c r="I150" s="50"/>
    </row>
    <row r="151" spans="1:9" ht="26.25" customHeight="1" x14ac:dyDescent="0.4">
      <c r="A151" s="72" t="s">
        <v>97</v>
      </c>
      <c r="B151" s="73">
        <v>1</v>
      </c>
      <c r="C151" s="164"/>
      <c r="D151" s="175"/>
      <c r="E151" s="176" t="s">
        <v>65</v>
      </c>
      <c r="F151" s="190" t="e">
        <f>AVERAGE(F144:F149)</f>
        <v>#DIV/0!</v>
      </c>
      <c r="H151" s="50"/>
      <c r="I151" s="50"/>
    </row>
    <row r="152" spans="1:9" ht="27" customHeight="1" thickBot="1" x14ac:dyDescent="0.45">
      <c r="A152" s="72" t="s">
        <v>98</v>
      </c>
      <c r="B152" s="73">
        <f>(B151/B150)*(B149/B148)*(B147/B146)*(B145/B144)*B143</f>
        <v>0</v>
      </c>
      <c r="C152" s="178"/>
      <c r="D152" s="179"/>
      <c r="E152" s="58" t="s">
        <v>78</v>
      </c>
      <c r="F152" s="191" t="e">
        <f>STDEV(F144:F149)/F151</f>
        <v>#DIV/0!</v>
      </c>
      <c r="H152" s="50"/>
      <c r="I152" s="50"/>
    </row>
    <row r="153" spans="1:9" ht="27" customHeight="1" thickBot="1" x14ac:dyDescent="0.45">
      <c r="A153" s="327" t="s">
        <v>72</v>
      </c>
      <c r="B153" s="337"/>
      <c r="C153" s="181"/>
      <c r="D153" s="182"/>
      <c r="E153" s="183" t="s">
        <v>15</v>
      </c>
      <c r="F153" s="192">
        <f>COUNT(F144:F149)</f>
        <v>0</v>
      </c>
      <c r="H153" s="50"/>
      <c r="I153" s="50"/>
    </row>
    <row r="154" spans="1:9" ht="19.5" customHeight="1" thickBot="1" x14ac:dyDescent="0.35">
      <c r="A154" s="329"/>
      <c r="B154" s="338"/>
      <c r="C154" s="50"/>
      <c r="D154" s="50"/>
      <c r="E154" s="50"/>
      <c r="F154" s="100"/>
      <c r="G154" s="50"/>
      <c r="H154" s="50"/>
      <c r="I154" s="50"/>
    </row>
    <row r="155" spans="1:9" ht="18.75" x14ac:dyDescent="0.3">
      <c r="A155" s="68"/>
      <c r="B155" s="68"/>
      <c r="C155" s="50"/>
      <c r="D155" s="50"/>
      <c r="E155" s="50"/>
      <c r="F155" s="100"/>
      <c r="G155" s="50"/>
      <c r="H155" s="50"/>
      <c r="I155" s="50"/>
    </row>
    <row r="156" spans="1:9" ht="26.25" customHeight="1" x14ac:dyDescent="0.4">
      <c r="A156" s="55" t="s">
        <v>101</v>
      </c>
      <c r="B156" s="58" t="s">
        <v>102</v>
      </c>
      <c r="C156" s="344" t="str">
        <f>B20</f>
        <v>ATAZANAVIR</v>
      </c>
      <c r="D156" s="344"/>
      <c r="E156" s="50" t="s">
        <v>110</v>
      </c>
      <c r="F156" s="50"/>
      <c r="G156" s="193" t="e">
        <f>F151</f>
        <v>#DIV/0!</v>
      </c>
      <c r="H156" s="50"/>
      <c r="I156" s="50"/>
    </row>
    <row r="157" spans="1:9" ht="18.75" x14ac:dyDescent="0.3">
      <c r="A157" s="55"/>
      <c r="B157" s="58"/>
      <c r="C157" s="61"/>
      <c r="D157" s="61"/>
      <c r="E157" s="50"/>
      <c r="F157" s="50"/>
      <c r="G157" s="145"/>
      <c r="H157" s="50"/>
      <c r="I157" s="50"/>
    </row>
    <row r="158" spans="1:9" ht="26.25" customHeight="1" x14ac:dyDescent="0.4">
      <c r="A158" s="54" t="s">
        <v>104</v>
      </c>
      <c r="B158" s="54" t="s">
        <v>105</v>
      </c>
      <c r="D158" s="146"/>
      <c r="H158" s="50"/>
      <c r="I158" s="50"/>
    </row>
    <row r="159" spans="1:9" ht="19.5" customHeight="1" thickBot="1" x14ac:dyDescent="0.35">
      <c r="A159" s="46"/>
      <c r="B159" s="46"/>
      <c r="C159" s="46"/>
      <c r="D159" s="46"/>
      <c r="E159" s="46"/>
      <c r="H159" s="50"/>
      <c r="I159" s="50"/>
    </row>
    <row r="160" spans="1:9" ht="26.25" customHeight="1" x14ac:dyDescent="0.4">
      <c r="A160" s="70" t="s">
        <v>106</v>
      </c>
      <c r="B160" s="71"/>
      <c r="C160" s="147" t="s">
        <v>107</v>
      </c>
      <c r="D160" s="161" t="s">
        <v>58</v>
      </c>
      <c r="E160" s="162" t="s">
        <v>108</v>
      </c>
      <c r="F160" s="163" t="s">
        <v>109</v>
      </c>
      <c r="H160" s="50"/>
      <c r="I160" s="50"/>
    </row>
    <row r="161" spans="1:9" ht="26.25" customHeight="1" x14ac:dyDescent="0.4">
      <c r="A161" s="72" t="s">
        <v>88</v>
      </c>
      <c r="B161" s="73"/>
      <c r="C161" s="164">
        <v>1</v>
      </c>
      <c r="D161" s="165"/>
      <c r="E161" s="184" t="str">
        <f t="shared" ref="E161:E166" si="7">IF(ISBLANK(D161),"-",D161/$D$105*$D$102*$B$169)</f>
        <v>-</v>
      </c>
      <c r="F161" s="185" t="str">
        <f t="shared" ref="F161:F166" si="8">IF(ISBLANK(D161), "-", E161/$B$56)</f>
        <v>-</v>
      </c>
      <c r="H161" s="50"/>
      <c r="I161" s="50"/>
    </row>
    <row r="162" spans="1:9" ht="26.25" customHeight="1" x14ac:dyDescent="0.4">
      <c r="A162" s="72" t="s">
        <v>90</v>
      </c>
      <c r="B162" s="73"/>
      <c r="C162" s="164">
        <v>2</v>
      </c>
      <c r="D162" s="165"/>
      <c r="E162" s="186" t="str">
        <f t="shared" si="7"/>
        <v>-</v>
      </c>
      <c r="F162" s="187" t="str">
        <f t="shared" si="8"/>
        <v>-</v>
      </c>
      <c r="H162" s="50"/>
      <c r="I162" s="50"/>
    </row>
    <row r="163" spans="1:9" ht="26.25" customHeight="1" x14ac:dyDescent="0.4">
      <c r="A163" s="72" t="s">
        <v>91</v>
      </c>
      <c r="B163" s="73"/>
      <c r="C163" s="164">
        <v>3</v>
      </c>
      <c r="D163" s="165"/>
      <c r="E163" s="186" t="str">
        <f t="shared" si="7"/>
        <v>-</v>
      </c>
      <c r="F163" s="187" t="str">
        <f t="shared" si="8"/>
        <v>-</v>
      </c>
      <c r="H163" s="50"/>
      <c r="I163" s="50"/>
    </row>
    <row r="164" spans="1:9" ht="26.25" customHeight="1" x14ac:dyDescent="0.4">
      <c r="A164" s="72" t="s">
        <v>92</v>
      </c>
      <c r="B164" s="73"/>
      <c r="C164" s="164">
        <v>4</v>
      </c>
      <c r="D164" s="165"/>
      <c r="E164" s="186" t="str">
        <f t="shared" si="7"/>
        <v>-</v>
      </c>
      <c r="F164" s="187" t="str">
        <f t="shared" si="8"/>
        <v>-</v>
      </c>
      <c r="H164" s="50"/>
      <c r="I164" s="50"/>
    </row>
    <row r="165" spans="1:9" ht="26.25" customHeight="1" x14ac:dyDescent="0.4">
      <c r="A165" s="72" t="s">
        <v>93</v>
      </c>
      <c r="B165" s="73"/>
      <c r="C165" s="164">
        <v>5</v>
      </c>
      <c r="D165" s="165"/>
      <c r="E165" s="186" t="str">
        <f t="shared" si="7"/>
        <v>-</v>
      </c>
      <c r="F165" s="187" t="str">
        <f t="shared" si="8"/>
        <v>-</v>
      </c>
      <c r="H165" s="50"/>
      <c r="I165" s="50"/>
    </row>
    <row r="166" spans="1:9" ht="26.25" customHeight="1" x14ac:dyDescent="0.4">
      <c r="A166" s="72" t="s">
        <v>95</v>
      </c>
      <c r="B166" s="73"/>
      <c r="C166" s="170">
        <v>6</v>
      </c>
      <c r="D166" s="171"/>
      <c r="E166" s="188" t="str">
        <f t="shared" si="7"/>
        <v>-</v>
      </c>
      <c r="F166" s="189" t="str">
        <f t="shared" si="8"/>
        <v>-</v>
      </c>
      <c r="H166" s="50"/>
      <c r="I166" s="50"/>
    </row>
    <row r="167" spans="1:9" ht="26.25" customHeight="1" x14ac:dyDescent="0.4">
      <c r="A167" s="72" t="s">
        <v>96</v>
      </c>
      <c r="B167" s="73"/>
      <c r="C167" s="164"/>
      <c r="D167" s="100"/>
      <c r="E167" s="50"/>
      <c r="F167" s="174"/>
      <c r="H167" s="50"/>
      <c r="I167" s="50"/>
    </row>
    <row r="168" spans="1:9" ht="26.25" customHeight="1" x14ac:dyDescent="0.4">
      <c r="A168" s="72" t="s">
        <v>97</v>
      </c>
      <c r="B168" s="73"/>
      <c r="C168" s="164"/>
      <c r="D168" s="175"/>
      <c r="E168" s="176" t="s">
        <v>65</v>
      </c>
      <c r="F168" s="190" t="e">
        <f>AVERAGE(F161:F166)</f>
        <v>#DIV/0!</v>
      </c>
      <c r="H168" s="50"/>
      <c r="I168" s="50"/>
    </row>
    <row r="169" spans="1:9" ht="27" customHeight="1" thickBot="1" x14ac:dyDescent="0.45">
      <c r="A169" s="72" t="s">
        <v>98</v>
      </c>
      <c r="B169" s="73"/>
      <c r="C169" s="178"/>
      <c r="D169" s="179"/>
      <c r="E169" s="58" t="s">
        <v>78</v>
      </c>
      <c r="F169" s="191" t="e">
        <f>STDEV(F161:F166)/F168</f>
        <v>#DIV/0!</v>
      </c>
      <c r="H169" s="50"/>
      <c r="I169" s="50"/>
    </row>
    <row r="170" spans="1:9" ht="27" customHeight="1" thickBot="1" x14ac:dyDescent="0.45">
      <c r="A170" s="327" t="s">
        <v>72</v>
      </c>
      <c r="B170" s="337"/>
      <c r="C170" s="181"/>
      <c r="D170" s="182"/>
      <c r="E170" s="183" t="s">
        <v>15</v>
      </c>
      <c r="F170" s="192">
        <f>COUNT(F161:F166)</f>
        <v>0</v>
      </c>
      <c r="H170" s="50"/>
      <c r="I170" s="50"/>
    </row>
    <row r="171" spans="1:9" ht="19.5" customHeight="1" thickBot="1" x14ac:dyDescent="0.35">
      <c r="A171" s="329"/>
      <c r="B171" s="338"/>
      <c r="C171" s="50"/>
      <c r="D171" s="50"/>
      <c r="E171" s="50"/>
      <c r="F171" s="100"/>
      <c r="G171" s="50"/>
      <c r="H171" s="50"/>
      <c r="I171" s="50"/>
    </row>
    <row r="172" spans="1:9" ht="18.75" x14ac:dyDescent="0.3">
      <c r="A172" s="68"/>
      <c r="B172" s="68"/>
      <c r="C172" s="50"/>
      <c r="D172" s="50"/>
      <c r="E172" s="50"/>
      <c r="F172" s="100"/>
      <c r="G172" s="50"/>
      <c r="H172" s="50"/>
      <c r="I172" s="50"/>
    </row>
    <row r="173" spans="1:9" ht="26.25" customHeight="1" x14ac:dyDescent="0.4">
      <c r="A173" s="55" t="s">
        <v>101</v>
      </c>
      <c r="B173" s="58" t="s">
        <v>102</v>
      </c>
      <c r="C173" s="344" t="str">
        <f>B20</f>
        <v>ATAZANAVIR</v>
      </c>
      <c r="D173" s="344"/>
      <c r="E173" s="50" t="s">
        <v>110</v>
      </c>
      <c r="F173" s="50"/>
      <c r="G173" s="193" t="e">
        <f>F168</f>
        <v>#DIV/0!</v>
      </c>
      <c r="H173" s="50"/>
      <c r="I173" s="50"/>
    </row>
    <row r="174" spans="1:9" ht="18.75" x14ac:dyDescent="0.3">
      <c r="A174" s="55"/>
      <c r="B174" s="58"/>
      <c r="C174" s="61"/>
      <c r="D174" s="61"/>
      <c r="E174" s="50"/>
      <c r="F174" s="50"/>
      <c r="G174" s="145"/>
      <c r="H174" s="50"/>
      <c r="I174" s="50"/>
    </row>
    <row r="175" spans="1:9" ht="19.5" customHeight="1" thickBot="1" x14ac:dyDescent="0.35">
      <c r="A175" s="194"/>
      <c r="B175" s="194"/>
      <c r="C175" s="195"/>
      <c r="D175" s="195"/>
      <c r="E175" s="195"/>
      <c r="F175" s="195"/>
      <c r="G175" s="195"/>
      <c r="H175" s="195"/>
    </row>
    <row r="176" spans="1:9" ht="18.75" x14ac:dyDescent="0.3">
      <c r="B176" s="345" t="s">
        <v>21</v>
      </c>
      <c r="C176" s="345"/>
      <c r="E176" s="149" t="s">
        <v>22</v>
      </c>
      <c r="F176" s="196"/>
      <c r="G176" s="345" t="s">
        <v>23</v>
      </c>
      <c r="H176" s="345"/>
    </row>
    <row r="177" spans="1:9" ht="83.1" customHeight="1" x14ac:dyDescent="0.3">
      <c r="A177" s="55" t="s">
        <v>24</v>
      </c>
      <c r="B177" s="197" t="s">
        <v>125</v>
      </c>
      <c r="C177" s="197"/>
      <c r="E177" s="198"/>
      <c r="F177" s="50"/>
      <c r="G177" s="198"/>
      <c r="H177" s="198"/>
    </row>
    <row r="178" spans="1:9" ht="83.1" customHeight="1" x14ac:dyDescent="0.3">
      <c r="A178" s="55" t="s">
        <v>25</v>
      </c>
      <c r="B178" s="199"/>
      <c r="C178" s="199"/>
      <c r="E178" s="200"/>
      <c r="F178" s="50"/>
      <c r="G178" s="201"/>
      <c r="H178" s="201"/>
    </row>
    <row r="179" spans="1:9" ht="18.75" x14ac:dyDescent="0.3">
      <c r="A179" s="100"/>
      <c r="B179" s="100"/>
      <c r="C179" s="100"/>
      <c r="D179" s="100"/>
      <c r="E179" s="100"/>
      <c r="F179" s="103"/>
      <c r="G179" s="100"/>
      <c r="H179" s="100"/>
      <c r="I179" s="50"/>
    </row>
    <row r="180" spans="1:9" ht="18.75" x14ac:dyDescent="0.3">
      <c r="A180" s="100"/>
      <c r="B180" s="100"/>
      <c r="C180" s="100"/>
      <c r="D180" s="100"/>
      <c r="E180" s="100"/>
      <c r="F180" s="103"/>
      <c r="G180" s="100"/>
      <c r="H180" s="100"/>
      <c r="I180" s="50"/>
    </row>
    <row r="181" spans="1:9" ht="18.75" x14ac:dyDescent="0.3">
      <c r="A181" s="100"/>
      <c r="B181" s="100"/>
      <c r="C181" s="100"/>
      <c r="D181" s="100"/>
      <c r="E181" s="100"/>
      <c r="F181" s="103"/>
      <c r="G181" s="100"/>
      <c r="H181" s="100"/>
      <c r="I181" s="50"/>
    </row>
    <row r="182" spans="1:9" ht="18.75" x14ac:dyDescent="0.3">
      <c r="A182" s="100"/>
      <c r="B182" s="100"/>
      <c r="C182" s="100"/>
      <c r="D182" s="100"/>
      <c r="E182" s="100"/>
      <c r="F182" s="103"/>
      <c r="G182" s="100"/>
      <c r="H182" s="100"/>
      <c r="I182" s="50"/>
    </row>
    <row r="183" spans="1:9" ht="18.75" x14ac:dyDescent="0.3">
      <c r="A183" s="100"/>
      <c r="B183" s="100"/>
      <c r="C183" s="100"/>
      <c r="D183" s="100"/>
      <c r="E183" s="100"/>
      <c r="F183" s="103"/>
      <c r="G183" s="100"/>
      <c r="H183" s="100"/>
      <c r="I183" s="50"/>
    </row>
    <row r="184" spans="1:9" ht="18.75" x14ac:dyDescent="0.3">
      <c r="A184" s="100"/>
      <c r="B184" s="100"/>
      <c r="C184" s="100"/>
      <c r="D184" s="100"/>
      <c r="E184" s="100"/>
      <c r="F184" s="103"/>
      <c r="G184" s="100"/>
      <c r="H184" s="100"/>
      <c r="I184" s="50"/>
    </row>
    <row r="185" spans="1:9" ht="18.75" x14ac:dyDescent="0.3">
      <c r="A185" s="100"/>
      <c r="B185" s="100"/>
      <c r="C185" s="100"/>
      <c r="D185" s="100"/>
      <c r="E185" s="100"/>
      <c r="F185" s="103"/>
      <c r="G185" s="100"/>
      <c r="H185" s="100"/>
      <c r="I185" s="50"/>
    </row>
    <row r="186" spans="1:9" ht="18.75" x14ac:dyDescent="0.3">
      <c r="A186" s="100"/>
      <c r="B186" s="100"/>
      <c r="C186" s="100"/>
      <c r="D186" s="100"/>
      <c r="E186" s="100"/>
      <c r="F186" s="103"/>
      <c r="G186" s="100"/>
      <c r="H186" s="100"/>
      <c r="I186" s="50"/>
    </row>
    <row r="187" spans="1:9" ht="18.75" x14ac:dyDescent="0.3">
      <c r="A187" s="100"/>
      <c r="B187" s="100"/>
      <c r="C187" s="100"/>
      <c r="D187" s="100"/>
      <c r="E187" s="100"/>
      <c r="F187" s="103"/>
      <c r="G187" s="100"/>
      <c r="H187" s="100"/>
      <c r="I187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98" zoomScale="85" zoomScaleNormal="75" zoomScaleSheetLayoutView="85" workbookViewId="0">
      <selection activeCell="F127" sqref="F127:F13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  <col min="13" max="16384" width="9.140625" style="4"/>
  </cols>
  <sheetData>
    <row r="1" spans="1:8" x14ac:dyDescent="0.25">
      <c r="A1" s="315" t="s">
        <v>40</v>
      </c>
      <c r="B1" s="315"/>
      <c r="C1" s="315"/>
      <c r="D1" s="315"/>
      <c r="E1" s="315"/>
      <c r="F1" s="315"/>
      <c r="G1" s="315"/>
      <c r="H1" s="315"/>
    </row>
    <row r="2" spans="1:8" x14ac:dyDescent="0.25">
      <c r="A2" s="315"/>
      <c r="B2" s="315"/>
      <c r="C2" s="315"/>
      <c r="D2" s="315"/>
      <c r="E2" s="315"/>
      <c r="F2" s="315"/>
      <c r="G2" s="315"/>
      <c r="H2" s="315"/>
    </row>
    <row r="3" spans="1:8" x14ac:dyDescent="0.25">
      <c r="A3" s="315"/>
      <c r="B3" s="315"/>
      <c r="C3" s="315"/>
      <c r="D3" s="315"/>
      <c r="E3" s="315"/>
      <c r="F3" s="315"/>
      <c r="G3" s="315"/>
      <c r="H3" s="315"/>
    </row>
    <row r="4" spans="1:8" x14ac:dyDescent="0.25">
      <c r="A4" s="315"/>
      <c r="B4" s="315"/>
      <c r="C4" s="315"/>
      <c r="D4" s="315"/>
      <c r="E4" s="315"/>
      <c r="F4" s="315"/>
      <c r="G4" s="315"/>
      <c r="H4" s="315"/>
    </row>
    <row r="5" spans="1:8" x14ac:dyDescent="0.25">
      <c r="A5" s="315"/>
      <c r="B5" s="315"/>
      <c r="C5" s="315"/>
      <c r="D5" s="315"/>
      <c r="E5" s="315"/>
      <c r="F5" s="315"/>
      <c r="G5" s="315"/>
      <c r="H5" s="315"/>
    </row>
    <row r="6" spans="1:8" x14ac:dyDescent="0.25">
      <c r="A6" s="315"/>
      <c r="B6" s="315"/>
      <c r="C6" s="315"/>
      <c r="D6" s="315"/>
      <c r="E6" s="315"/>
      <c r="F6" s="315"/>
      <c r="G6" s="315"/>
      <c r="H6" s="315"/>
    </row>
    <row r="7" spans="1:8" x14ac:dyDescent="0.25">
      <c r="A7" s="315"/>
      <c r="B7" s="315"/>
      <c r="C7" s="315"/>
      <c r="D7" s="315"/>
      <c r="E7" s="315"/>
      <c r="F7" s="315"/>
      <c r="G7" s="315"/>
      <c r="H7" s="315"/>
    </row>
    <row r="8" spans="1:8" x14ac:dyDescent="0.25">
      <c r="A8" s="316" t="s">
        <v>41</v>
      </c>
      <c r="B8" s="316"/>
      <c r="C8" s="316"/>
      <c r="D8" s="316"/>
      <c r="E8" s="316"/>
      <c r="F8" s="316"/>
      <c r="G8" s="316"/>
      <c r="H8" s="316"/>
    </row>
    <row r="9" spans="1:8" x14ac:dyDescent="0.25">
      <c r="A9" s="316"/>
      <c r="B9" s="316"/>
      <c r="C9" s="316"/>
      <c r="D9" s="316"/>
      <c r="E9" s="316"/>
      <c r="F9" s="316"/>
      <c r="G9" s="316"/>
      <c r="H9" s="316"/>
    </row>
    <row r="10" spans="1:8" x14ac:dyDescent="0.25">
      <c r="A10" s="316"/>
      <c r="B10" s="316"/>
      <c r="C10" s="316"/>
      <c r="D10" s="316"/>
      <c r="E10" s="316"/>
      <c r="F10" s="316"/>
      <c r="G10" s="316"/>
      <c r="H10" s="316"/>
    </row>
    <row r="11" spans="1:8" x14ac:dyDescent="0.25">
      <c r="A11" s="316"/>
      <c r="B11" s="316"/>
      <c r="C11" s="316"/>
      <c r="D11" s="316"/>
      <c r="E11" s="316"/>
      <c r="F11" s="316"/>
      <c r="G11" s="316"/>
      <c r="H11" s="316"/>
    </row>
    <row r="12" spans="1:8" x14ac:dyDescent="0.25">
      <c r="A12" s="316"/>
      <c r="B12" s="316"/>
      <c r="C12" s="316"/>
      <c r="D12" s="316"/>
      <c r="E12" s="316"/>
      <c r="F12" s="316"/>
      <c r="G12" s="316"/>
      <c r="H12" s="316"/>
    </row>
    <row r="13" spans="1:8" x14ac:dyDescent="0.25">
      <c r="A13" s="316"/>
      <c r="B13" s="316"/>
      <c r="C13" s="316"/>
      <c r="D13" s="316"/>
      <c r="E13" s="316"/>
      <c r="F13" s="316"/>
      <c r="G13" s="316"/>
      <c r="H13" s="316"/>
    </row>
    <row r="14" spans="1:8" x14ac:dyDescent="0.25">
      <c r="A14" s="316"/>
      <c r="B14" s="316"/>
      <c r="C14" s="316"/>
      <c r="D14" s="316"/>
      <c r="E14" s="316"/>
      <c r="F14" s="316"/>
      <c r="G14" s="316"/>
      <c r="H14" s="316"/>
    </row>
    <row r="15" spans="1:8" ht="19.5" customHeight="1" thickBot="1" x14ac:dyDescent="0.3"/>
    <row r="16" spans="1:8" ht="19.5" customHeight="1" thickBot="1" x14ac:dyDescent="0.3">
      <c r="A16" s="317" t="s">
        <v>26</v>
      </c>
      <c r="B16" s="318"/>
      <c r="C16" s="318"/>
      <c r="D16" s="318"/>
      <c r="E16" s="318"/>
      <c r="F16" s="318"/>
      <c r="G16" s="318"/>
      <c r="H16" s="319"/>
    </row>
    <row r="17" spans="1:14" ht="18.75" x14ac:dyDescent="0.3">
      <c r="A17" s="46" t="s">
        <v>42</v>
      </c>
      <c r="B17" s="46"/>
    </row>
    <row r="18" spans="1:14" ht="18.75" x14ac:dyDescent="0.3">
      <c r="A18" s="47" t="s">
        <v>28</v>
      </c>
      <c r="B18" s="320" t="s">
        <v>111</v>
      </c>
      <c r="C18" s="320"/>
      <c r="D18" s="48"/>
      <c r="E18" s="48"/>
    </row>
    <row r="19" spans="1:14" ht="18.75" x14ac:dyDescent="0.3">
      <c r="A19" s="47" t="s">
        <v>29</v>
      </c>
      <c r="B19" s="49" t="s">
        <v>118</v>
      </c>
      <c r="C19" s="50">
        <v>24</v>
      </c>
    </row>
    <row r="20" spans="1:14" ht="18.75" x14ac:dyDescent="0.3">
      <c r="A20" s="47" t="s">
        <v>30</v>
      </c>
      <c r="B20" s="49" t="s">
        <v>123</v>
      </c>
    </row>
    <row r="21" spans="1:14" ht="18.75" x14ac:dyDescent="0.3">
      <c r="A21" s="47" t="s">
        <v>31</v>
      </c>
      <c r="B21" s="51" t="s">
        <v>114</v>
      </c>
      <c r="C21" s="51"/>
      <c r="D21" s="51"/>
      <c r="E21" s="51"/>
      <c r="F21" s="51"/>
      <c r="G21" s="51"/>
      <c r="H21" s="51"/>
      <c r="I21" s="51"/>
    </row>
    <row r="22" spans="1:14" ht="18.75" x14ac:dyDescent="0.3">
      <c r="A22" s="47" t="s">
        <v>32</v>
      </c>
      <c r="B22" s="52">
        <v>42783</v>
      </c>
    </row>
    <row r="23" spans="1:14" ht="18.75" x14ac:dyDescent="0.3">
      <c r="A23" s="47" t="s">
        <v>33</v>
      </c>
      <c r="B23" s="52">
        <v>42786</v>
      </c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56" t="s">
        <v>116</v>
      </c>
      <c r="C26" s="57"/>
    </row>
    <row r="27" spans="1:14" ht="26.25" customHeight="1" x14ac:dyDescent="0.4">
      <c r="A27" s="58" t="s">
        <v>43</v>
      </c>
      <c r="B27" s="59" t="s">
        <v>117</v>
      </c>
    </row>
    <row r="28" spans="1:14" ht="27" customHeight="1" thickBot="1" x14ac:dyDescent="0.45">
      <c r="A28" s="58" t="s">
        <v>5</v>
      </c>
      <c r="B28" s="59">
        <v>99.4</v>
      </c>
    </row>
    <row r="29" spans="1:14" s="10" customFormat="1" ht="27" customHeight="1" thickBot="1" x14ac:dyDescent="0.45">
      <c r="A29" s="58" t="s">
        <v>44</v>
      </c>
      <c r="B29" s="59">
        <v>0</v>
      </c>
      <c r="C29" s="321" t="s">
        <v>45</v>
      </c>
      <c r="D29" s="322"/>
      <c r="E29" s="322"/>
      <c r="F29" s="322"/>
      <c r="G29" s="323"/>
      <c r="I29" s="60"/>
      <c r="J29" s="60"/>
      <c r="K29" s="60"/>
      <c r="L29" s="60"/>
    </row>
    <row r="30" spans="1:14" s="10" customFormat="1" ht="19.5" customHeight="1" thickBot="1" x14ac:dyDescent="0.35">
      <c r="A30" s="58" t="s">
        <v>46</v>
      </c>
      <c r="B30" s="61">
        <f>B28-B29</f>
        <v>99.4</v>
      </c>
      <c r="C30" s="62"/>
      <c r="D30" s="62"/>
      <c r="E30" s="62"/>
      <c r="F30" s="62"/>
      <c r="G30" s="63"/>
      <c r="I30" s="60"/>
      <c r="J30" s="60"/>
      <c r="K30" s="60"/>
      <c r="L30" s="60"/>
    </row>
    <row r="31" spans="1:14" s="10" customFormat="1" ht="27" customHeight="1" thickBot="1" x14ac:dyDescent="0.45">
      <c r="A31" s="58" t="s">
        <v>47</v>
      </c>
      <c r="B31" s="64">
        <v>1</v>
      </c>
      <c r="C31" s="312" t="s">
        <v>48</v>
      </c>
      <c r="D31" s="313"/>
      <c r="E31" s="313"/>
      <c r="F31" s="313"/>
      <c r="G31" s="313"/>
      <c r="H31" s="314"/>
      <c r="I31" s="60"/>
      <c r="J31" s="60"/>
      <c r="K31" s="60"/>
      <c r="L31" s="60"/>
    </row>
    <row r="32" spans="1:14" s="10" customFormat="1" ht="27" customHeight="1" thickBot="1" x14ac:dyDescent="0.45">
      <c r="A32" s="58" t="s">
        <v>49</v>
      </c>
      <c r="B32" s="64">
        <v>1</v>
      </c>
      <c r="C32" s="312" t="s">
        <v>50</v>
      </c>
      <c r="D32" s="313"/>
      <c r="E32" s="313"/>
      <c r="F32" s="313"/>
      <c r="G32" s="313"/>
      <c r="H32" s="314"/>
      <c r="I32" s="60"/>
      <c r="J32" s="60"/>
      <c r="K32" s="60"/>
      <c r="L32" s="65"/>
      <c r="M32" s="65"/>
      <c r="N32" s="66"/>
    </row>
    <row r="33" spans="1:14" s="10" customFormat="1" ht="17.25" customHeight="1" x14ac:dyDescent="0.3">
      <c r="A33" s="58"/>
      <c r="B33" s="67"/>
      <c r="C33" s="68"/>
      <c r="D33" s="68"/>
      <c r="E33" s="68"/>
      <c r="F33" s="68"/>
      <c r="G33" s="68"/>
      <c r="H33" s="68"/>
      <c r="I33" s="60"/>
      <c r="J33" s="60"/>
      <c r="K33" s="60"/>
      <c r="L33" s="65"/>
      <c r="M33" s="65"/>
      <c r="N33" s="66"/>
    </row>
    <row r="34" spans="1:14" s="10" customFormat="1" ht="18.75" x14ac:dyDescent="0.3">
      <c r="A34" s="58" t="s">
        <v>51</v>
      </c>
      <c r="B34" s="69">
        <f>B31/B32</f>
        <v>1</v>
      </c>
      <c r="C34" s="50" t="s">
        <v>52</v>
      </c>
      <c r="D34" s="50"/>
      <c r="E34" s="50"/>
      <c r="F34" s="50"/>
      <c r="G34" s="50"/>
      <c r="I34" s="60"/>
      <c r="J34" s="60"/>
      <c r="K34" s="60"/>
      <c r="L34" s="65"/>
      <c r="M34" s="65"/>
      <c r="N34" s="66"/>
    </row>
    <row r="35" spans="1:14" s="10" customFormat="1" ht="19.5" customHeight="1" thickBot="1" x14ac:dyDescent="0.35">
      <c r="A35" s="58"/>
      <c r="B35" s="61"/>
      <c r="G35" s="50"/>
      <c r="I35" s="60"/>
      <c r="J35" s="60"/>
      <c r="K35" s="60"/>
      <c r="L35" s="65"/>
      <c r="M35" s="65"/>
      <c r="N35" s="66"/>
    </row>
    <row r="36" spans="1:14" s="10" customFormat="1" ht="27" customHeight="1" thickBot="1" x14ac:dyDescent="0.45">
      <c r="A36" s="70" t="s">
        <v>53</v>
      </c>
      <c r="B36" s="71">
        <v>25</v>
      </c>
      <c r="C36" s="50"/>
      <c r="D36" s="324" t="s">
        <v>54</v>
      </c>
      <c r="E36" s="325"/>
      <c r="F36" s="324" t="s">
        <v>55</v>
      </c>
      <c r="G36" s="326"/>
      <c r="J36" s="60"/>
      <c r="K36" s="60"/>
      <c r="L36" s="65"/>
      <c r="M36" s="65"/>
      <c r="N36" s="66"/>
    </row>
    <row r="37" spans="1:14" s="10" customFormat="1" ht="15.75" customHeight="1" x14ac:dyDescent="0.4">
      <c r="A37" s="72" t="s">
        <v>56</v>
      </c>
      <c r="B37" s="73">
        <v>5</v>
      </c>
      <c r="C37" s="74" t="s">
        <v>57</v>
      </c>
      <c r="D37" s="75" t="s">
        <v>58</v>
      </c>
      <c r="E37" s="76" t="s">
        <v>59</v>
      </c>
      <c r="F37" s="75" t="s">
        <v>58</v>
      </c>
      <c r="G37" s="77" t="s">
        <v>59</v>
      </c>
      <c r="J37" s="60"/>
      <c r="K37" s="60"/>
      <c r="L37" s="65"/>
      <c r="M37" s="65"/>
      <c r="N37" s="66"/>
    </row>
    <row r="38" spans="1:14" s="10" customFormat="1" ht="26.25" customHeight="1" x14ac:dyDescent="0.4">
      <c r="A38" s="72" t="s">
        <v>60</v>
      </c>
      <c r="B38" s="73">
        <v>50</v>
      </c>
      <c r="C38" s="78">
        <v>1</v>
      </c>
      <c r="D38" s="79">
        <v>19651810</v>
      </c>
      <c r="E38" s="80">
        <f>IF(ISBLANK(D38),"-",$D$48/$D$45*D38)</f>
        <v>20221337.198630374</v>
      </c>
      <c r="F38" s="79">
        <v>20950147</v>
      </c>
      <c r="G38" s="81">
        <f>IF(ISBLANK(F38),"-",$D$48/$F$45*F38)</f>
        <v>20263294.312378228</v>
      </c>
      <c r="J38" s="60"/>
      <c r="K38" s="60"/>
      <c r="L38" s="65"/>
      <c r="M38" s="65"/>
      <c r="N38" s="66"/>
    </row>
    <row r="39" spans="1:14" s="10" customFormat="1" ht="26.25" customHeight="1" x14ac:dyDescent="0.4">
      <c r="A39" s="72" t="s">
        <v>61</v>
      </c>
      <c r="B39" s="73">
        <v>1</v>
      </c>
      <c r="C39" s="82">
        <v>2</v>
      </c>
      <c r="D39" s="83">
        <v>19776320</v>
      </c>
      <c r="E39" s="84">
        <f>IF(ISBLANK(D39),"-",$D$48/$D$45*D39)</f>
        <v>20349455.610858127</v>
      </c>
      <c r="F39" s="83">
        <v>21131222</v>
      </c>
      <c r="G39" s="85">
        <f>IF(ISBLANK(F39),"-",$D$48/$F$45*F39)</f>
        <v>20438432.750195101</v>
      </c>
      <c r="J39" s="60"/>
      <c r="K39" s="60"/>
      <c r="L39" s="65"/>
      <c r="M39" s="65"/>
      <c r="N39" s="66"/>
    </row>
    <row r="40" spans="1:14" ht="26.25" customHeight="1" x14ac:dyDescent="0.4">
      <c r="A40" s="72" t="s">
        <v>62</v>
      </c>
      <c r="B40" s="73">
        <v>1</v>
      </c>
      <c r="C40" s="82">
        <v>3</v>
      </c>
      <c r="D40" s="83">
        <v>19729521</v>
      </c>
      <c r="E40" s="84">
        <f>IF(ISBLANK(D40),"-",$D$48/$D$45*D40)</f>
        <v>20301300.333580427</v>
      </c>
      <c r="F40" s="83">
        <v>21175795</v>
      </c>
      <c r="G40" s="85">
        <f>IF(ISBLANK(F40),"-",$D$48/$F$45*F40)</f>
        <v>20481544.419883415</v>
      </c>
      <c r="L40" s="65"/>
      <c r="M40" s="65"/>
      <c r="N40" s="50"/>
    </row>
    <row r="41" spans="1:14" ht="26.25" customHeight="1" x14ac:dyDescent="0.4">
      <c r="A41" s="72" t="s">
        <v>63</v>
      </c>
      <c r="B41" s="73">
        <v>1</v>
      </c>
      <c r="C41" s="86">
        <v>4</v>
      </c>
      <c r="D41" s="87"/>
      <c r="E41" s="88" t="str">
        <f>IF(ISBLANK(D41),"-",$D$48/$D$45*D41)</f>
        <v>-</v>
      </c>
      <c r="F41" s="87"/>
      <c r="G41" s="89" t="str">
        <f>IF(ISBLANK(F41),"-",$D$48/$F$45*F41)</f>
        <v>-</v>
      </c>
      <c r="L41" s="65"/>
      <c r="M41" s="65"/>
      <c r="N41" s="50"/>
    </row>
    <row r="42" spans="1:14" ht="27" customHeight="1" thickBot="1" x14ac:dyDescent="0.45">
      <c r="A42" s="72" t="s">
        <v>64</v>
      </c>
      <c r="B42" s="73">
        <v>1</v>
      </c>
      <c r="C42" s="90" t="s">
        <v>65</v>
      </c>
      <c r="D42" s="91">
        <f>AVERAGE(D38:D41)</f>
        <v>19719217</v>
      </c>
      <c r="E42" s="92">
        <f>AVERAGE(E38:E41)</f>
        <v>20290697.714356311</v>
      </c>
      <c r="F42" s="93">
        <f>AVERAGE(F38:F41)</f>
        <v>21085721.333333332</v>
      </c>
      <c r="G42" s="94">
        <f>AVERAGE(G38:G41)</f>
        <v>20394423.82748558</v>
      </c>
      <c r="H42" s="37"/>
    </row>
    <row r="43" spans="1:14" ht="26.25" customHeight="1" x14ac:dyDescent="0.4">
      <c r="A43" s="72" t="s">
        <v>66</v>
      </c>
      <c r="B43" s="59">
        <v>1</v>
      </c>
      <c r="C43" s="95" t="s">
        <v>67</v>
      </c>
      <c r="D43" s="96">
        <v>14.25</v>
      </c>
      <c r="E43" s="50"/>
      <c r="F43" s="97">
        <v>15.16</v>
      </c>
      <c r="H43" s="37"/>
    </row>
    <row r="44" spans="1:14" ht="26.25" customHeight="1" x14ac:dyDescent="0.4">
      <c r="A44" s="72" t="s">
        <v>68</v>
      </c>
      <c r="B44" s="59">
        <v>1</v>
      </c>
      <c r="C44" s="98" t="s">
        <v>69</v>
      </c>
      <c r="D44" s="99">
        <f>D43*$B$34</f>
        <v>14.25</v>
      </c>
      <c r="E44" s="100"/>
      <c r="F44" s="101">
        <f>F43*$B$34</f>
        <v>15.16</v>
      </c>
      <c r="H44" s="37"/>
    </row>
    <row r="45" spans="1:14" ht="19.5" customHeight="1" thickBot="1" x14ac:dyDescent="0.35">
      <c r="A45" s="72" t="s">
        <v>70</v>
      </c>
      <c r="B45" s="61">
        <f>(B44/B43)*(B42/B41)*(B40/B39)*(B38/B37)*B36</f>
        <v>250</v>
      </c>
      <c r="C45" s="98" t="s">
        <v>71</v>
      </c>
      <c r="D45" s="102">
        <f>D44*$B$30/100</f>
        <v>14.1645</v>
      </c>
      <c r="E45" s="103"/>
      <c r="F45" s="104">
        <f>F44*$B$30/100</f>
        <v>15.069039999999999</v>
      </c>
      <c r="H45" s="37"/>
    </row>
    <row r="46" spans="1:14" ht="19.5" customHeight="1" thickBot="1" x14ac:dyDescent="0.35">
      <c r="A46" s="327" t="s">
        <v>72</v>
      </c>
      <c r="B46" s="328"/>
      <c r="C46" s="98" t="s">
        <v>73</v>
      </c>
      <c r="D46" s="99">
        <f>D45/$B$45</f>
        <v>5.6658E-2</v>
      </c>
      <c r="E46" s="103"/>
      <c r="F46" s="105">
        <f>F45/$B$45</f>
        <v>6.0276159999999995E-2</v>
      </c>
      <c r="H46" s="37"/>
    </row>
    <row r="47" spans="1:14" ht="27" customHeight="1" thickBot="1" x14ac:dyDescent="0.45">
      <c r="A47" s="329"/>
      <c r="B47" s="330"/>
      <c r="C47" s="98" t="s">
        <v>74</v>
      </c>
      <c r="D47" s="106">
        <v>5.8299999999999998E-2</v>
      </c>
      <c r="F47" s="107"/>
      <c r="H47" s="37"/>
    </row>
    <row r="48" spans="1:14" ht="18.75" x14ac:dyDescent="0.3">
      <c r="C48" s="98" t="s">
        <v>75</v>
      </c>
      <c r="D48" s="99">
        <f>D47*$B$45</f>
        <v>14.574999999999999</v>
      </c>
      <c r="F48" s="107"/>
      <c r="H48" s="37"/>
    </row>
    <row r="49" spans="1:12" ht="19.5" customHeight="1" thickBot="1" x14ac:dyDescent="0.35">
      <c r="C49" s="108" t="s">
        <v>76</v>
      </c>
      <c r="D49" s="109">
        <f>D48/B34</f>
        <v>14.574999999999999</v>
      </c>
      <c r="F49" s="110"/>
      <c r="H49" s="37"/>
    </row>
    <row r="50" spans="1:12" ht="18.75" x14ac:dyDescent="0.3">
      <c r="C50" s="111" t="s">
        <v>77</v>
      </c>
      <c r="D50" s="112">
        <f>AVERAGE(E38:E41,G38:G41)</f>
        <v>20342560.770920947</v>
      </c>
      <c r="F50" s="110"/>
      <c r="H50" s="37"/>
    </row>
    <row r="51" spans="1:12" ht="18.75" x14ac:dyDescent="0.3">
      <c r="C51" s="113" t="s">
        <v>78</v>
      </c>
      <c r="D51" s="114">
        <f>STDEV(E38:E41,G38:G41)/D50</f>
        <v>4.9761990628344561E-3</v>
      </c>
      <c r="F51" s="110"/>
    </row>
    <row r="52" spans="1:12" ht="19.5" customHeight="1" thickBot="1" x14ac:dyDescent="0.35">
      <c r="C52" s="115" t="s">
        <v>15</v>
      </c>
      <c r="D52" s="116">
        <f>COUNT(E38:E41,G38:G41)</f>
        <v>6</v>
      </c>
      <c r="F52" s="110"/>
    </row>
    <row r="54" spans="1:12" ht="18.75" x14ac:dyDescent="0.3">
      <c r="A54" s="46" t="s">
        <v>1</v>
      </c>
      <c r="B54" s="117" t="s">
        <v>79</v>
      </c>
    </row>
    <row r="55" spans="1:12" ht="18.75" x14ac:dyDescent="0.3">
      <c r="A55" s="50" t="s">
        <v>80</v>
      </c>
      <c r="B55" s="118" t="str">
        <f>B21</f>
        <v xml:space="preserve">EACH TABLETS CONTAINS ATAZANAVIR AND RITONAVIR TALETS 300/100 </v>
      </c>
    </row>
    <row r="56" spans="1:12" ht="26.25" customHeight="1" x14ac:dyDescent="0.4">
      <c r="A56" s="118" t="s">
        <v>81</v>
      </c>
      <c r="B56" s="59">
        <v>100</v>
      </c>
      <c r="C56" s="50" t="str">
        <f>B20</f>
        <v>RITONAVIR</v>
      </c>
      <c r="H56" s="100"/>
    </row>
    <row r="57" spans="1:12" ht="18.75" x14ac:dyDescent="0.3">
      <c r="A57" s="118" t="s">
        <v>82</v>
      </c>
      <c r="B57" s="119">
        <f>Uniformity!C46</f>
        <v>1968.1279999999999</v>
      </c>
      <c r="H57" s="100"/>
    </row>
    <row r="58" spans="1:12" ht="19.5" customHeight="1" thickBot="1" x14ac:dyDescent="0.35">
      <c r="H58" s="100"/>
    </row>
    <row r="59" spans="1:12" s="10" customFormat="1" ht="27" customHeight="1" thickBot="1" x14ac:dyDescent="0.45">
      <c r="A59" s="70" t="s">
        <v>83</v>
      </c>
      <c r="B59" s="71">
        <v>200</v>
      </c>
      <c r="C59" s="50"/>
      <c r="D59" s="120" t="s">
        <v>84</v>
      </c>
      <c r="E59" s="121" t="s">
        <v>85</v>
      </c>
      <c r="F59" s="121" t="s">
        <v>58</v>
      </c>
      <c r="G59" s="121" t="s">
        <v>86</v>
      </c>
      <c r="H59" s="74" t="s">
        <v>87</v>
      </c>
      <c r="L59" s="60"/>
    </row>
    <row r="60" spans="1:12" s="10" customFormat="1" ht="22.5" customHeight="1" x14ac:dyDescent="0.4">
      <c r="A60" s="72" t="s">
        <v>88</v>
      </c>
      <c r="B60" s="73">
        <v>3</v>
      </c>
      <c r="C60" s="331" t="s">
        <v>89</v>
      </c>
      <c r="D60" s="334">
        <v>1970.07</v>
      </c>
      <c r="E60" s="122">
        <v>1</v>
      </c>
      <c r="F60" s="123">
        <v>21354445</v>
      </c>
      <c r="G60" s="124">
        <f>IF(ISBLANK(F60),"-",(F60/$D$50*$D$47*$B$68)*($B$57/$D$60))</f>
        <v>101.89940619990027</v>
      </c>
      <c r="H60" s="125">
        <f t="shared" ref="H60:H71" si="0">IF(ISBLANK(F60),"-",G60/$B$56)</f>
        <v>1.0189940619990028</v>
      </c>
      <c r="L60" s="60"/>
    </row>
    <row r="61" spans="1:12" s="10" customFormat="1" ht="26.25" customHeight="1" x14ac:dyDescent="0.4">
      <c r="A61" s="72" t="s">
        <v>90</v>
      </c>
      <c r="B61" s="73">
        <v>25</v>
      </c>
      <c r="C61" s="332"/>
      <c r="D61" s="335"/>
      <c r="E61" s="126">
        <v>2</v>
      </c>
      <c r="F61" s="83">
        <v>21243084</v>
      </c>
      <c r="G61" s="127">
        <f>IF(ISBLANK(F61),"-",(F61/$D$50*$D$47*$B$68)*($B$57/$D$60))</f>
        <v>101.36801239529299</v>
      </c>
      <c r="H61" s="128">
        <f t="shared" si="0"/>
        <v>1.0136801239529298</v>
      </c>
      <c r="L61" s="60"/>
    </row>
    <row r="62" spans="1:12" s="10" customFormat="1" ht="26.25" customHeight="1" x14ac:dyDescent="0.4">
      <c r="A62" s="72" t="s">
        <v>91</v>
      </c>
      <c r="B62" s="73">
        <v>1</v>
      </c>
      <c r="C62" s="332"/>
      <c r="D62" s="335"/>
      <c r="E62" s="126">
        <v>3</v>
      </c>
      <c r="F62" s="83">
        <v>21139192</v>
      </c>
      <c r="G62" s="127">
        <f>IF(ISBLANK(F62),"-",(F62/$D$50*$D$47*$B$68)*($B$57/$D$60))</f>
        <v>100.87225925776494</v>
      </c>
      <c r="H62" s="128">
        <f t="shared" si="0"/>
        <v>1.0087225925776493</v>
      </c>
      <c r="L62" s="60"/>
    </row>
    <row r="63" spans="1:12" ht="21" customHeight="1" thickBot="1" x14ac:dyDescent="0.45">
      <c r="A63" s="72" t="s">
        <v>92</v>
      </c>
      <c r="B63" s="73">
        <v>1</v>
      </c>
      <c r="C63" s="333"/>
      <c r="D63" s="336"/>
      <c r="E63" s="129">
        <v>4</v>
      </c>
      <c r="F63" s="130"/>
      <c r="G63" s="127" t="str">
        <f>IF(ISBLANK(F63),"-",(F63/$D$50*$D$47*$B$68)*($B$57/$D$60))</f>
        <v>-</v>
      </c>
      <c r="H63" s="128" t="str">
        <f t="shared" si="0"/>
        <v>-</v>
      </c>
    </row>
    <row r="64" spans="1:12" ht="26.25" customHeight="1" x14ac:dyDescent="0.4">
      <c r="A64" s="72" t="s">
        <v>93</v>
      </c>
      <c r="B64" s="73">
        <v>1</v>
      </c>
      <c r="C64" s="331" t="s">
        <v>94</v>
      </c>
      <c r="D64" s="334">
        <v>1970.01</v>
      </c>
      <c r="E64" s="122">
        <v>1</v>
      </c>
      <c r="F64" s="123">
        <v>21351362</v>
      </c>
      <c r="G64" s="131">
        <f>IF(ISBLANK(F64),"-",(F64/$D$50*$D$47*$B$68)*($B$57/$D$64))</f>
        <v>101.88779777355892</v>
      </c>
      <c r="H64" s="132">
        <f t="shared" si="0"/>
        <v>1.0188779777355892</v>
      </c>
    </row>
    <row r="65" spans="1:8" ht="26.25" customHeight="1" x14ac:dyDescent="0.4">
      <c r="A65" s="72" t="s">
        <v>95</v>
      </c>
      <c r="B65" s="73">
        <v>1</v>
      </c>
      <c r="C65" s="332"/>
      <c r="D65" s="335"/>
      <c r="E65" s="126">
        <v>2</v>
      </c>
      <c r="F65" s="83">
        <v>21102249</v>
      </c>
      <c r="G65" s="133">
        <f>IF(ISBLANK(F65),"-",(F65/$D$50*$D$47*$B$68)*($B$57/$D$64))</f>
        <v>100.69904105786253</v>
      </c>
      <c r="H65" s="134">
        <f t="shared" si="0"/>
        <v>1.0069904105786254</v>
      </c>
    </row>
    <row r="66" spans="1:8" ht="26.25" customHeight="1" x14ac:dyDescent="0.4">
      <c r="A66" s="72" t="s">
        <v>96</v>
      </c>
      <c r="B66" s="73">
        <v>1</v>
      </c>
      <c r="C66" s="332"/>
      <c r="D66" s="335"/>
      <c r="E66" s="126">
        <v>3</v>
      </c>
      <c r="F66" s="83">
        <v>21152894</v>
      </c>
      <c r="G66" s="133">
        <f>IF(ISBLANK(F66),"-",(F66/$D$50*$D$47*$B$68)*($B$57/$D$64))</f>
        <v>100.94071685907097</v>
      </c>
      <c r="H66" s="134">
        <f t="shared" si="0"/>
        <v>1.0094071685907098</v>
      </c>
    </row>
    <row r="67" spans="1:8" ht="21" customHeight="1" thickBot="1" x14ac:dyDescent="0.45">
      <c r="A67" s="72" t="s">
        <v>97</v>
      </c>
      <c r="B67" s="73">
        <v>1</v>
      </c>
      <c r="C67" s="333"/>
      <c r="D67" s="336"/>
      <c r="E67" s="129">
        <v>4</v>
      </c>
      <c r="F67" s="130"/>
      <c r="G67" s="135" t="str">
        <f>IF(ISBLANK(F67),"-",(F67/$D$50*$D$47*$B$68)*($B$57/$D$64))</f>
        <v>-</v>
      </c>
      <c r="H67" s="136" t="str">
        <f t="shared" si="0"/>
        <v>-</v>
      </c>
    </row>
    <row r="68" spans="1:8" ht="21.75" customHeight="1" x14ac:dyDescent="0.4">
      <c r="A68" s="72" t="s">
        <v>98</v>
      </c>
      <c r="B68" s="137">
        <f>(B67/B66)*(B65/B64)*(B63/B62)*(B61/B60)*B59</f>
        <v>1666.6666666666667</v>
      </c>
      <c r="C68" s="331" t="s">
        <v>99</v>
      </c>
      <c r="D68" s="334">
        <v>1967.5</v>
      </c>
      <c r="E68" s="122">
        <v>1</v>
      </c>
      <c r="F68" s="123">
        <v>21429005</v>
      </c>
      <c r="G68" s="131">
        <f>IF(ISBLANK(F68),"-",(F68/$D$50*$D$47*$B$68)*($B$57/$D$68))</f>
        <v>102.38876094413085</v>
      </c>
      <c r="H68" s="128">
        <f t="shared" si="0"/>
        <v>1.0238876094413085</v>
      </c>
    </row>
    <row r="69" spans="1:8" ht="21.75" customHeight="1" thickBot="1" x14ac:dyDescent="0.45">
      <c r="A69" s="138" t="s">
        <v>100</v>
      </c>
      <c r="B69" s="139">
        <f>D47*B68/B56*B57</f>
        <v>1912.3643733333333</v>
      </c>
      <c r="C69" s="332"/>
      <c r="D69" s="335"/>
      <c r="E69" s="126">
        <v>2</v>
      </c>
      <c r="F69" s="83">
        <v>21520564</v>
      </c>
      <c r="G69" s="133">
        <f>IF(ISBLANK(F69),"-",(F69/$D$50*$D$47*$B$68)*($B$57/$D$68))</f>
        <v>102.82623401221237</v>
      </c>
      <c r="H69" s="128">
        <f t="shared" si="0"/>
        <v>1.0282623401221236</v>
      </c>
    </row>
    <row r="70" spans="1:8" ht="22.5" customHeight="1" x14ac:dyDescent="0.4">
      <c r="A70" s="340" t="s">
        <v>72</v>
      </c>
      <c r="B70" s="341"/>
      <c r="C70" s="332"/>
      <c r="D70" s="335"/>
      <c r="E70" s="126">
        <v>3</v>
      </c>
      <c r="F70" s="83">
        <v>21419591</v>
      </c>
      <c r="G70" s="133">
        <f>IF(ISBLANK(F70),"-",(F70/$D$50*$D$47*$B$68)*($B$57/$D$68))</f>
        <v>102.34378042377874</v>
      </c>
      <c r="H70" s="128">
        <f t="shared" si="0"/>
        <v>1.0234378042377874</v>
      </c>
    </row>
    <row r="71" spans="1:8" ht="21.75" customHeight="1" thickBot="1" x14ac:dyDescent="0.45">
      <c r="A71" s="342"/>
      <c r="B71" s="343"/>
      <c r="C71" s="339"/>
      <c r="D71" s="336"/>
      <c r="E71" s="129">
        <v>4</v>
      </c>
      <c r="F71" s="130"/>
      <c r="G71" s="135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0"/>
      <c r="G72" s="141" t="s">
        <v>65</v>
      </c>
      <c r="H72" s="142">
        <f>AVERAGE(H60:H71)</f>
        <v>1.0169177876928583</v>
      </c>
    </row>
    <row r="73" spans="1:8" ht="26.25" customHeight="1" x14ac:dyDescent="0.4">
      <c r="C73" s="100"/>
      <c r="D73" s="100"/>
      <c r="E73" s="100"/>
      <c r="F73" s="100"/>
      <c r="G73" s="113" t="s">
        <v>78</v>
      </c>
      <c r="H73" s="143">
        <f>STDEV(H60:H71)/H72</f>
        <v>7.4611568931502899E-3</v>
      </c>
    </row>
    <row r="74" spans="1:8" ht="27" customHeight="1" thickBot="1" x14ac:dyDescent="0.45">
      <c r="A74" s="100"/>
      <c r="B74" s="100"/>
      <c r="C74" s="100"/>
      <c r="D74" s="100"/>
      <c r="E74" s="103"/>
      <c r="F74" s="100"/>
      <c r="G74" s="115" t="s">
        <v>15</v>
      </c>
      <c r="H74" s="144">
        <f>COUNT(H60:H71)</f>
        <v>9</v>
      </c>
    </row>
    <row r="75" spans="1:8" ht="18.75" x14ac:dyDescent="0.3">
      <c r="A75" s="100"/>
      <c r="B75" s="100"/>
      <c r="C75" s="100"/>
      <c r="D75" s="100"/>
      <c r="E75" s="103"/>
      <c r="F75" s="100"/>
      <c r="G75" s="58"/>
      <c r="H75" s="61"/>
    </row>
    <row r="76" spans="1:8" ht="18.75" x14ac:dyDescent="0.3">
      <c r="A76" s="55" t="s">
        <v>101</v>
      </c>
      <c r="B76" s="58" t="s">
        <v>102</v>
      </c>
      <c r="C76" s="344" t="str">
        <f>B20</f>
        <v>RITONAVIR</v>
      </c>
      <c r="D76" s="344"/>
      <c r="E76" s="50" t="s">
        <v>103</v>
      </c>
      <c r="F76" s="50"/>
      <c r="G76" s="145">
        <f>H72</f>
        <v>1.0169177876928583</v>
      </c>
      <c r="H76" s="61"/>
    </row>
    <row r="77" spans="1:8" ht="18.75" x14ac:dyDescent="0.3">
      <c r="A77" s="100"/>
      <c r="B77" s="100"/>
      <c r="C77" s="100"/>
      <c r="D77" s="100"/>
      <c r="E77" s="103"/>
      <c r="F77" s="100"/>
      <c r="G77" s="58"/>
      <c r="H77" s="61"/>
    </row>
    <row r="78" spans="1:8" ht="26.25" customHeight="1" x14ac:dyDescent="0.4">
      <c r="A78" s="54" t="s">
        <v>104</v>
      </c>
      <c r="B78" s="54" t="s">
        <v>105</v>
      </c>
      <c r="D78" s="146">
        <v>45</v>
      </c>
    </row>
    <row r="79" spans="1:8" ht="18.75" x14ac:dyDescent="0.3">
      <c r="A79" s="54"/>
      <c r="B79" s="54"/>
    </row>
    <row r="80" spans="1:8" ht="26.25" customHeight="1" x14ac:dyDescent="0.4">
      <c r="A80" s="55" t="s">
        <v>4</v>
      </c>
      <c r="B80" s="59" t="str">
        <f>B26</f>
        <v>Ritonavir</v>
      </c>
      <c r="C80" s="57"/>
    </row>
    <row r="81" spans="1:12" ht="26.25" customHeight="1" x14ac:dyDescent="0.4">
      <c r="A81" s="58" t="s">
        <v>43</v>
      </c>
      <c r="B81" s="59" t="str">
        <f>B27</f>
        <v>R14-3</v>
      </c>
    </row>
    <row r="82" spans="1:12" ht="27" customHeight="1" thickBot="1" x14ac:dyDescent="0.45">
      <c r="A82" s="58" t="s">
        <v>5</v>
      </c>
      <c r="B82" s="59">
        <v>99.4</v>
      </c>
    </row>
    <row r="83" spans="1:12" s="10" customFormat="1" ht="27" customHeight="1" thickBot="1" x14ac:dyDescent="0.45">
      <c r="A83" s="58" t="s">
        <v>44</v>
      </c>
      <c r="B83" s="59">
        <f>B29</f>
        <v>0</v>
      </c>
      <c r="C83" s="321" t="s">
        <v>45</v>
      </c>
      <c r="D83" s="322"/>
      <c r="E83" s="322"/>
      <c r="F83" s="322"/>
      <c r="G83" s="323"/>
      <c r="I83" s="60"/>
      <c r="J83" s="60"/>
      <c r="K83" s="60"/>
      <c r="L83" s="60"/>
    </row>
    <row r="84" spans="1:12" s="10" customFormat="1" ht="18.75" x14ac:dyDescent="0.3">
      <c r="A84" s="58" t="s">
        <v>46</v>
      </c>
      <c r="B84" s="61">
        <f>B82-B83</f>
        <v>99.4</v>
      </c>
      <c r="C84" s="62"/>
      <c r="D84" s="62"/>
      <c r="E84" s="62"/>
      <c r="F84" s="62"/>
      <c r="G84" s="63"/>
      <c r="I84" s="60"/>
      <c r="J84" s="60"/>
      <c r="K84" s="60"/>
      <c r="L84" s="60"/>
    </row>
    <row r="85" spans="1:12" s="10" customFormat="1" ht="19.5" customHeight="1" thickBot="1" x14ac:dyDescent="0.35">
      <c r="A85" s="58"/>
      <c r="B85" s="61"/>
      <c r="C85" s="62"/>
      <c r="D85" s="62"/>
      <c r="E85" s="62"/>
      <c r="F85" s="62"/>
      <c r="G85" s="63"/>
      <c r="I85" s="60"/>
      <c r="J85" s="60"/>
      <c r="K85" s="60"/>
      <c r="L85" s="60"/>
    </row>
    <row r="86" spans="1:12" s="10" customFormat="1" ht="27" customHeight="1" thickBot="1" x14ac:dyDescent="0.45">
      <c r="A86" s="58" t="s">
        <v>47</v>
      </c>
      <c r="B86" s="64">
        <v>1</v>
      </c>
      <c r="C86" s="312" t="s">
        <v>48</v>
      </c>
      <c r="D86" s="313"/>
      <c r="E86" s="313"/>
      <c r="F86" s="313"/>
      <c r="G86" s="313"/>
      <c r="H86" s="314"/>
      <c r="I86" s="60"/>
      <c r="J86" s="60"/>
      <c r="K86" s="60"/>
      <c r="L86" s="60"/>
    </row>
    <row r="87" spans="1:12" s="10" customFormat="1" ht="27" customHeight="1" thickBot="1" x14ac:dyDescent="0.45">
      <c r="A87" s="58" t="s">
        <v>49</v>
      </c>
      <c r="B87" s="64">
        <v>1</v>
      </c>
      <c r="C87" s="312" t="s">
        <v>50</v>
      </c>
      <c r="D87" s="313"/>
      <c r="E87" s="313"/>
      <c r="F87" s="313"/>
      <c r="G87" s="313"/>
      <c r="H87" s="314"/>
      <c r="I87" s="60"/>
      <c r="J87" s="60"/>
      <c r="K87" s="60"/>
      <c r="L87" s="60"/>
    </row>
    <row r="88" spans="1:12" s="10" customFormat="1" ht="18.75" x14ac:dyDescent="0.3">
      <c r="A88" s="58"/>
      <c r="B88" s="61"/>
      <c r="C88" s="62"/>
      <c r="D88" s="62"/>
      <c r="E88" s="62"/>
      <c r="F88" s="62"/>
      <c r="G88" s="63"/>
      <c r="I88" s="60"/>
      <c r="J88" s="60"/>
      <c r="K88" s="60"/>
      <c r="L88" s="60"/>
    </row>
    <row r="89" spans="1:12" ht="18.75" x14ac:dyDescent="0.3">
      <c r="A89" s="58" t="s">
        <v>51</v>
      </c>
      <c r="B89" s="69">
        <f>B86/B87</f>
        <v>1</v>
      </c>
      <c r="C89" s="50" t="s">
        <v>52</v>
      </c>
    </row>
    <row r="90" spans="1:12" ht="19.5" customHeight="1" thickBot="1" x14ac:dyDescent="0.35">
      <c r="A90" s="58"/>
      <c r="B90" s="69"/>
    </row>
    <row r="91" spans="1:12" ht="27" customHeight="1" thickBot="1" x14ac:dyDescent="0.45">
      <c r="A91" s="70" t="s">
        <v>53</v>
      </c>
      <c r="B91" s="71">
        <v>20</v>
      </c>
      <c r="D91" s="147" t="s">
        <v>54</v>
      </c>
      <c r="E91" s="148"/>
      <c r="F91" s="324" t="s">
        <v>55</v>
      </c>
      <c r="G91" s="326"/>
    </row>
    <row r="92" spans="1:12" ht="26.25" customHeight="1" x14ac:dyDescent="0.4">
      <c r="A92" s="72" t="s">
        <v>56</v>
      </c>
      <c r="B92" s="73">
        <v>4</v>
      </c>
      <c r="C92" s="149" t="s">
        <v>57</v>
      </c>
      <c r="D92" s="75" t="s">
        <v>58</v>
      </c>
      <c r="E92" s="76" t="s">
        <v>59</v>
      </c>
      <c r="F92" s="75" t="s">
        <v>58</v>
      </c>
      <c r="G92" s="77" t="s">
        <v>59</v>
      </c>
    </row>
    <row r="93" spans="1:12" ht="26.25" customHeight="1" x14ac:dyDescent="0.4">
      <c r="A93" s="72" t="s">
        <v>60</v>
      </c>
      <c r="B93" s="73">
        <v>20</v>
      </c>
      <c r="C93" s="150">
        <v>1</v>
      </c>
      <c r="D93" s="79">
        <v>19614688</v>
      </c>
      <c r="E93" s="80">
        <f>IF(ISBLANK(D93),"-",$D$103/$D$100*D93)</f>
        <v>20395955.058516476</v>
      </c>
      <c r="F93" s="79">
        <v>20741243</v>
      </c>
      <c r="G93" s="81">
        <f>IF(ISBLANK(F93),"-",$D$103/$F$100*F93)</f>
        <v>19969797.731744085</v>
      </c>
    </row>
    <row r="94" spans="1:12" ht="26.25" customHeight="1" x14ac:dyDescent="0.4">
      <c r="A94" s="72" t="s">
        <v>61</v>
      </c>
      <c r="B94" s="73">
        <v>1</v>
      </c>
      <c r="C94" s="100">
        <v>2</v>
      </c>
      <c r="D94" s="83">
        <v>19565052</v>
      </c>
      <c r="E94" s="84">
        <f>IF(ISBLANK(D94),"-",$D$103/$D$100*D94)</f>
        <v>20344342.021118965</v>
      </c>
      <c r="F94" s="83">
        <v>20723272</v>
      </c>
      <c r="G94" s="85">
        <f>IF(ISBLANK(F94),"-",$D$103/$F$100*F94)</f>
        <v>19952495.141198419</v>
      </c>
    </row>
    <row r="95" spans="1:12" ht="26.25" customHeight="1" x14ac:dyDescent="0.4">
      <c r="A95" s="72" t="s">
        <v>62</v>
      </c>
      <c r="B95" s="73">
        <v>1</v>
      </c>
      <c r="C95" s="100">
        <v>3</v>
      </c>
      <c r="D95" s="83">
        <v>19492181</v>
      </c>
      <c r="E95" s="84">
        <f>IF(ISBLANK(D95),"-",$D$103/$D$100*D95)</f>
        <v>20268568.517045427</v>
      </c>
      <c r="F95" s="83">
        <v>20809087</v>
      </c>
      <c r="G95" s="85">
        <f>IF(ISBLANK(F95),"-",$D$103/$F$100*F95)</f>
        <v>20035118.356805585</v>
      </c>
    </row>
    <row r="96" spans="1:12" ht="26.25" customHeight="1" x14ac:dyDescent="0.4">
      <c r="A96" s="72" t="s">
        <v>63</v>
      </c>
      <c r="B96" s="73">
        <v>1</v>
      </c>
      <c r="C96" s="151">
        <v>4</v>
      </c>
      <c r="D96" s="87"/>
      <c r="E96" s="88" t="str">
        <f>IF(ISBLANK(D96),"-",$D$103/$D$100*D96)</f>
        <v>-</v>
      </c>
      <c r="F96" s="152"/>
      <c r="G96" s="89" t="str">
        <f>IF(ISBLANK(F96),"-",$D$103/$F$100*F96)</f>
        <v>-</v>
      </c>
    </row>
    <row r="97" spans="1:10" ht="27" customHeight="1" thickBot="1" x14ac:dyDescent="0.45">
      <c r="A97" s="72" t="s">
        <v>64</v>
      </c>
      <c r="B97" s="73">
        <v>1</v>
      </c>
      <c r="C97" s="58" t="s">
        <v>65</v>
      </c>
      <c r="D97" s="153">
        <f>AVERAGE(D93:D96)</f>
        <v>19557307</v>
      </c>
      <c r="E97" s="92">
        <f>AVERAGE(E93:E96)</f>
        <v>20336288.532226954</v>
      </c>
      <c r="F97" s="154">
        <f>AVERAGE(F93:F96)</f>
        <v>20757867.333333332</v>
      </c>
      <c r="G97" s="155">
        <f>AVERAGE(G93:G96)</f>
        <v>19985803.743249364</v>
      </c>
    </row>
    <row r="98" spans="1:10" ht="26.25" customHeight="1" x14ac:dyDescent="0.4">
      <c r="A98" s="72" t="s">
        <v>66</v>
      </c>
      <c r="B98" s="59">
        <v>1</v>
      </c>
      <c r="C98" s="95" t="s">
        <v>67</v>
      </c>
      <c r="D98" s="96">
        <v>10.75</v>
      </c>
      <c r="E98" s="50"/>
      <c r="F98" s="97">
        <v>11.61</v>
      </c>
    </row>
    <row r="99" spans="1:10" ht="26.25" customHeight="1" x14ac:dyDescent="0.4">
      <c r="A99" s="72" t="s">
        <v>68</v>
      </c>
      <c r="B99" s="59">
        <v>1</v>
      </c>
      <c r="C99" s="98" t="s">
        <v>69</v>
      </c>
      <c r="D99" s="99">
        <f>D98*$B$89</f>
        <v>10.75</v>
      </c>
      <c r="E99" s="100"/>
      <c r="F99" s="101">
        <f>F98*$B$89</f>
        <v>11.61</v>
      </c>
    </row>
    <row r="100" spans="1:10" ht="19.5" customHeight="1" thickBot="1" x14ac:dyDescent="0.35">
      <c r="A100" s="72" t="s">
        <v>70</v>
      </c>
      <c r="B100" s="61">
        <f>(B99/B98)*(B97/B96)*(B95/B94)*(B93/B92)*B91</f>
        <v>100</v>
      </c>
      <c r="C100" s="98" t="s">
        <v>71</v>
      </c>
      <c r="D100" s="102">
        <f>D99*$B$84/100</f>
        <v>10.685499999999999</v>
      </c>
      <c r="E100" s="103"/>
      <c r="F100" s="104">
        <f>F99*$B$84/100</f>
        <v>11.54034</v>
      </c>
    </row>
    <row r="101" spans="1:10" ht="19.5" customHeight="1" thickBot="1" x14ac:dyDescent="0.35">
      <c r="A101" s="327" t="s">
        <v>72</v>
      </c>
      <c r="B101" s="328"/>
      <c r="C101" s="98" t="s">
        <v>73</v>
      </c>
      <c r="D101" s="99">
        <f>D100/$B$100</f>
        <v>0.10685499999999999</v>
      </c>
      <c r="E101" s="103"/>
      <c r="F101" s="105">
        <f>F100/$B$100</f>
        <v>0.1154034</v>
      </c>
      <c r="H101" s="37"/>
    </row>
    <row r="102" spans="1:10" ht="19.5" customHeight="1" thickBot="1" x14ac:dyDescent="0.35">
      <c r="A102" s="329"/>
      <c r="B102" s="330"/>
      <c r="C102" s="98" t="s">
        <v>74</v>
      </c>
      <c r="D102" s="102">
        <f>$B$56/$B$118</f>
        <v>0.1111111111111111</v>
      </c>
      <c r="F102" s="107"/>
      <c r="G102" s="156"/>
      <c r="H102" s="37"/>
    </row>
    <row r="103" spans="1:10" ht="18.75" x14ac:dyDescent="0.3">
      <c r="C103" s="98" t="s">
        <v>75</v>
      </c>
      <c r="D103" s="99">
        <f>D102*$B$100</f>
        <v>11.111111111111111</v>
      </c>
      <c r="F103" s="107"/>
      <c r="H103" s="37"/>
    </row>
    <row r="104" spans="1:10" ht="19.5" customHeight="1" thickBot="1" x14ac:dyDescent="0.35">
      <c r="C104" s="108" t="s">
        <v>76</v>
      </c>
      <c r="D104" s="109">
        <f>D103/B34</f>
        <v>11.111111111111111</v>
      </c>
      <c r="F104" s="110"/>
      <c r="H104" s="37"/>
      <c r="J104" s="157"/>
    </row>
    <row r="105" spans="1:10" ht="18.75" x14ac:dyDescent="0.3">
      <c r="C105" s="111" t="s">
        <v>77</v>
      </c>
      <c r="D105" s="112">
        <f>AVERAGE(E93:E96,G93:G96)</f>
        <v>20161046.137738157</v>
      </c>
      <c r="F105" s="110"/>
      <c r="G105" s="156"/>
      <c r="H105" s="37"/>
      <c r="J105" s="158"/>
    </row>
    <row r="106" spans="1:10" ht="18.75" x14ac:dyDescent="0.3">
      <c r="C106" s="113" t="s">
        <v>78</v>
      </c>
      <c r="D106" s="159">
        <f>STDEV(E93:E96,G93:G96)/D105</f>
        <v>9.8271276042200192E-3</v>
      </c>
      <c r="F106" s="110"/>
      <c r="H106" s="37"/>
      <c r="J106" s="158"/>
    </row>
    <row r="107" spans="1:10" ht="19.5" customHeight="1" thickBot="1" x14ac:dyDescent="0.35">
      <c r="C107" s="115" t="s">
        <v>15</v>
      </c>
      <c r="D107" s="160">
        <f>COUNT(E93:E96,G93:G96)</f>
        <v>6</v>
      </c>
      <c r="F107" s="110"/>
      <c r="H107" s="37"/>
      <c r="J107" s="158"/>
    </row>
    <row r="108" spans="1:10" ht="19.5" customHeight="1" thickBot="1" x14ac:dyDescent="0.35">
      <c r="A108" s="46"/>
      <c r="B108" s="46"/>
      <c r="C108" s="46"/>
      <c r="D108" s="46"/>
      <c r="E108" s="46"/>
    </row>
    <row r="109" spans="1:10" ht="26.25" customHeight="1" x14ac:dyDescent="0.4">
      <c r="A109" s="70" t="s">
        <v>106</v>
      </c>
      <c r="B109" s="71">
        <v>900</v>
      </c>
      <c r="C109" s="147" t="s">
        <v>107</v>
      </c>
      <c r="D109" s="161" t="s">
        <v>58</v>
      </c>
      <c r="E109" s="162" t="s">
        <v>108</v>
      </c>
      <c r="F109" s="163" t="s">
        <v>109</v>
      </c>
    </row>
    <row r="110" spans="1:10" ht="26.25" customHeight="1" x14ac:dyDescent="0.4">
      <c r="A110" s="72" t="s">
        <v>88</v>
      </c>
      <c r="B110" s="73">
        <v>1</v>
      </c>
      <c r="C110" s="164">
        <v>1</v>
      </c>
      <c r="D110" s="165">
        <v>15285534</v>
      </c>
      <c r="E110" s="166">
        <f t="shared" ref="E110:E115" si="1">IF(ISBLANK(D110),"-",D110/$D$105*$D$102*$B$118)</f>
        <v>75.817166904786745</v>
      </c>
      <c r="F110" s="167">
        <f t="shared" ref="F110:F115" si="2">IF(ISBLANK(D110), "-", E110/$B$56)</f>
        <v>0.75817166904786748</v>
      </c>
    </row>
    <row r="111" spans="1:10" ht="26.25" customHeight="1" x14ac:dyDescent="0.4">
      <c r="A111" s="72" t="s">
        <v>90</v>
      </c>
      <c r="B111" s="73">
        <v>1</v>
      </c>
      <c r="C111" s="164">
        <v>2</v>
      </c>
      <c r="D111" s="165">
        <v>15336145</v>
      </c>
      <c r="E111" s="168">
        <f t="shared" si="1"/>
        <v>76.068200505197311</v>
      </c>
      <c r="F111" s="169">
        <f t="shared" si="2"/>
        <v>0.76068200505197314</v>
      </c>
    </row>
    <row r="112" spans="1:10" ht="26.25" customHeight="1" x14ac:dyDescent="0.4">
      <c r="A112" s="72" t="s">
        <v>91</v>
      </c>
      <c r="B112" s="73">
        <v>1</v>
      </c>
      <c r="C112" s="164">
        <v>3</v>
      </c>
      <c r="D112" s="165">
        <v>15313818</v>
      </c>
      <c r="E112" s="168">
        <f t="shared" si="1"/>
        <v>75.957457243922747</v>
      </c>
      <c r="F112" s="169">
        <f t="shared" si="2"/>
        <v>0.75957457243922744</v>
      </c>
    </row>
    <row r="113" spans="1:10" ht="26.25" customHeight="1" x14ac:dyDescent="0.4">
      <c r="A113" s="72" t="s">
        <v>92</v>
      </c>
      <c r="B113" s="73">
        <v>1</v>
      </c>
      <c r="C113" s="164">
        <v>4</v>
      </c>
      <c r="D113" s="165">
        <v>15318646</v>
      </c>
      <c r="E113" s="168">
        <f t="shared" si="1"/>
        <v>75.981404413960519</v>
      </c>
      <c r="F113" s="169">
        <f t="shared" si="2"/>
        <v>0.75981404413960518</v>
      </c>
    </row>
    <row r="114" spans="1:10" ht="26.25" customHeight="1" x14ac:dyDescent="0.4">
      <c r="A114" s="72" t="s">
        <v>93</v>
      </c>
      <c r="B114" s="73">
        <v>1</v>
      </c>
      <c r="C114" s="164">
        <v>5</v>
      </c>
      <c r="D114" s="165">
        <v>15264403</v>
      </c>
      <c r="E114" s="168">
        <f t="shared" si="1"/>
        <v>75.712355875360814</v>
      </c>
      <c r="F114" s="169">
        <f t="shared" si="2"/>
        <v>0.75712355875360815</v>
      </c>
    </row>
    <row r="115" spans="1:10" ht="26.25" customHeight="1" x14ac:dyDescent="0.4">
      <c r="A115" s="72" t="s">
        <v>95</v>
      </c>
      <c r="B115" s="73">
        <v>1</v>
      </c>
      <c r="C115" s="170">
        <v>6</v>
      </c>
      <c r="D115" s="171">
        <v>15306698</v>
      </c>
      <c r="E115" s="172">
        <f t="shared" si="1"/>
        <v>75.922141616195105</v>
      </c>
      <c r="F115" s="173">
        <f t="shared" si="2"/>
        <v>0.75922141616195105</v>
      </c>
    </row>
    <row r="116" spans="1:10" ht="26.25" customHeight="1" x14ac:dyDescent="0.4">
      <c r="A116" s="72" t="s">
        <v>96</v>
      </c>
      <c r="B116" s="73">
        <v>1</v>
      </c>
      <c r="C116" s="164"/>
      <c r="D116" s="100"/>
      <c r="E116" s="50"/>
      <c r="F116" s="174"/>
    </row>
    <row r="117" spans="1:10" ht="26.25" customHeight="1" x14ac:dyDescent="0.4">
      <c r="A117" s="72" t="s">
        <v>97</v>
      </c>
      <c r="B117" s="73">
        <v>1</v>
      </c>
      <c r="C117" s="164"/>
      <c r="D117" s="175"/>
      <c r="E117" s="176" t="s">
        <v>65</v>
      </c>
      <c r="F117" s="177">
        <f>AVERAGE(F110:F115)</f>
        <v>0.7590978775990388</v>
      </c>
    </row>
    <row r="118" spans="1:10" ht="19.5" customHeight="1" thickBot="1" x14ac:dyDescent="0.35">
      <c r="A118" s="72" t="s">
        <v>98</v>
      </c>
      <c r="B118" s="137">
        <f>(B117/B116)*(B115/B114)*(B113/B112)*(B111/B110)*B109</f>
        <v>900</v>
      </c>
      <c r="C118" s="178"/>
      <c r="D118" s="179"/>
      <c r="E118" s="58" t="s">
        <v>78</v>
      </c>
      <c r="F118" s="180">
        <f>STDEV(F110:F115)/F117</f>
        <v>1.6684839628898513E-3</v>
      </c>
      <c r="I118" s="50"/>
    </row>
    <row r="119" spans="1:10" ht="19.5" customHeight="1" thickBot="1" x14ac:dyDescent="0.35">
      <c r="A119" s="327" t="s">
        <v>72</v>
      </c>
      <c r="B119" s="337"/>
      <c r="C119" s="181"/>
      <c r="D119" s="182"/>
      <c r="E119" s="183" t="s">
        <v>15</v>
      </c>
      <c r="F119" s="160">
        <f>COUNT(F110:F115)</f>
        <v>6</v>
      </c>
      <c r="I119" s="50"/>
      <c r="J119" s="158"/>
    </row>
    <row r="120" spans="1:10" ht="19.5" customHeight="1" thickBot="1" x14ac:dyDescent="0.35">
      <c r="A120" s="329"/>
      <c r="B120" s="338"/>
      <c r="C120" s="50"/>
      <c r="D120" s="50"/>
      <c r="E120" s="50"/>
      <c r="F120" s="100"/>
      <c r="G120" s="50"/>
      <c r="H120" s="50"/>
      <c r="I120" s="50"/>
    </row>
    <row r="121" spans="1:10" ht="18.75" x14ac:dyDescent="0.3">
      <c r="A121" s="68"/>
      <c r="B121" s="68"/>
      <c r="C121" s="50"/>
      <c r="D121" s="50"/>
      <c r="E121" s="50"/>
      <c r="F121" s="100"/>
      <c r="G121" s="50"/>
      <c r="H121" s="50"/>
      <c r="I121" s="50"/>
    </row>
    <row r="122" spans="1:10" ht="18.75" x14ac:dyDescent="0.3">
      <c r="A122" s="55" t="s">
        <v>101</v>
      </c>
      <c r="B122" s="58" t="s">
        <v>102</v>
      </c>
      <c r="C122" s="344" t="str">
        <f>B20</f>
        <v>RITONAVIR</v>
      </c>
      <c r="D122" s="344"/>
      <c r="E122" s="50" t="s">
        <v>110</v>
      </c>
      <c r="F122" s="50"/>
      <c r="G122" s="145">
        <f>F117</f>
        <v>0.7590978775990388</v>
      </c>
      <c r="H122" s="50"/>
      <c r="I122" s="50"/>
    </row>
    <row r="123" spans="1:10" ht="18.75" x14ac:dyDescent="0.3">
      <c r="A123" s="68"/>
      <c r="B123" s="68"/>
      <c r="C123" s="50"/>
      <c r="D123" s="50"/>
      <c r="E123" s="50"/>
      <c r="F123" s="100"/>
      <c r="G123" s="50"/>
      <c r="H123" s="50"/>
      <c r="I123" s="50"/>
    </row>
    <row r="124" spans="1:10" ht="26.25" customHeight="1" x14ac:dyDescent="0.4">
      <c r="A124" s="54" t="s">
        <v>104</v>
      </c>
      <c r="B124" s="54" t="s">
        <v>105</v>
      </c>
      <c r="D124" s="146">
        <v>90</v>
      </c>
    </row>
    <row r="125" spans="1:10" ht="19.5" customHeight="1" thickBot="1" x14ac:dyDescent="0.35">
      <c r="A125" s="46"/>
      <c r="B125" s="46"/>
      <c r="C125" s="46"/>
      <c r="D125" s="46"/>
      <c r="E125" s="46"/>
    </row>
    <row r="126" spans="1:10" ht="26.25" customHeight="1" x14ac:dyDescent="0.4">
      <c r="A126" s="70" t="s">
        <v>106</v>
      </c>
      <c r="B126" s="71">
        <v>900</v>
      </c>
      <c r="C126" s="147" t="s">
        <v>107</v>
      </c>
      <c r="D126" s="161" t="s">
        <v>58</v>
      </c>
      <c r="E126" s="162" t="s">
        <v>108</v>
      </c>
      <c r="F126" s="163" t="s">
        <v>109</v>
      </c>
    </row>
    <row r="127" spans="1:10" ht="26.25" customHeight="1" x14ac:dyDescent="0.4">
      <c r="A127" s="72" t="s">
        <v>88</v>
      </c>
      <c r="B127" s="73">
        <v>1</v>
      </c>
      <c r="C127" s="164">
        <v>1</v>
      </c>
      <c r="D127" s="165">
        <v>19768882</v>
      </c>
      <c r="E127" s="184">
        <f t="shared" ref="E127:E132" si="3">IF(ISBLANK(D127),"-",D127/$D$105*$D$102*$B$135)</f>
        <v>98.054842317908836</v>
      </c>
      <c r="F127" s="185">
        <f t="shared" ref="F127:F132" si="4">IF(ISBLANK(D127), "-", E127/$B$56)</f>
        <v>0.98054842317908841</v>
      </c>
    </row>
    <row r="128" spans="1:10" ht="26.25" customHeight="1" x14ac:dyDescent="0.4">
      <c r="A128" s="72" t="s">
        <v>90</v>
      </c>
      <c r="B128" s="73">
        <v>1</v>
      </c>
      <c r="C128" s="164">
        <v>2</v>
      </c>
      <c r="D128" s="165">
        <v>19679474</v>
      </c>
      <c r="E128" s="186">
        <f t="shared" si="3"/>
        <v>97.611373266803184</v>
      </c>
      <c r="F128" s="187">
        <f t="shared" si="4"/>
        <v>0.97611373266803181</v>
      </c>
    </row>
    <row r="129" spans="1:10" ht="26.25" customHeight="1" x14ac:dyDescent="0.4">
      <c r="A129" s="72" t="s">
        <v>91</v>
      </c>
      <c r="B129" s="73">
        <v>1</v>
      </c>
      <c r="C129" s="164">
        <v>3</v>
      </c>
      <c r="D129" s="165">
        <v>19785535</v>
      </c>
      <c r="E129" s="186">
        <f t="shared" si="3"/>
        <v>98.137442198322915</v>
      </c>
      <c r="F129" s="187">
        <f t="shared" si="4"/>
        <v>0.98137442198322911</v>
      </c>
    </row>
    <row r="130" spans="1:10" ht="26.25" customHeight="1" x14ac:dyDescent="0.4">
      <c r="A130" s="72" t="s">
        <v>92</v>
      </c>
      <c r="B130" s="73">
        <v>1</v>
      </c>
      <c r="C130" s="164">
        <v>4</v>
      </c>
      <c r="D130" s="165">
        <v>19762565</v>
      </c>
      <c r="E130" s="186">
        <f t="shared" si="3"/>
        <v>98.023509618420704</v>
      </c>
      <c r="F130" s="187">
        <f t="shared" si="4"/>
        <v>0.98023509618420701</v>
      </c>
    </row>
    <row r="131" spans="1:10" ht="26.25" customHeight="1" x14ac:dyDescent="0.4">
      <c r="A131" s="72" t="s">
        <v>93</v>
      </c>
      <c r="B131" s="73">
        <v>1</v>
      </c>
      <c r="C131" s="164">
        <v>5</v>
      </c>
      <c r="D131" s="165">
        <v>19812456</v>
      </c>
      <c r="E131" s="186">
        <f t="shared" si="3"/>
        <v>98.270971975577922</v>
      </c>
      <c r="F131" s="187">
        <f t="shared" si="4"/>
        <v>0.98270971975577925</v>
      </c>
    </row>
    <row r="132" spans="1:10" ht="26.25" customHeight="1" x14ac:dyDescent="0.4">
      <c r="A132" s="72" t="s">
        <v>95</v>
      </c>
      <c r="B132" s="73">
        <v>1</v>
      </c>
      <c r="C132" s="170">
        <v>6</v>
      </c>
      <c r="D132" s="171">
        <v>19833523</v>
      </c>
      <c r="E132" s="188">
        <f t="shared" si="3"/>
        <v>98.375465561159118</v>
      </c>
      <c r="F132" s="189">
        <f t="shared" si="4"/>
        <v>0.98375465561159114</v>
      </c>
    </row>
    <row r="133" spans="1:10" ht="26.25" customHeight="1" x14ac:dyDescent="0.4">
      <c r="A133" s="72" t="s">
        <v>96</v>
      </c>
      <c r="B133" s="73">
        <v>1</v>
      </c>
      <c r="C133" s="164"/>
      <c r="D133" s="100"/>
      <c r="E133" s="50"/>
      <c r="F133" s="174"/>
    </row>
    <row r="134" spans="1:10" ht="26.25" customHeight="1" x14ac:dyDescent="0.4">
      <c r="A134" s="72" t="s">
        <v>97</v>
      </c>
      <c r="B134" s="73">
        <v>1</v>
      </c>
      <c r="C134" s="164"/>
      <c r="D134" s="175"/>
      <c r="E134" s="176" t="s">
        <v>65</v>
      </c>
      <c r="F134" s="190">
        <f>AVERAGE(F127:F132)</f>
        <v>0.98078934156365438</v>
      </c>
    </row>
    <row r="135" spans="1:10" ht="27" customHeight="1" thickBot="1" x14ac:dyDescent="0.45">
      <c r="A135" s="72" t="s">
        <v>98</v>
      </c>
      <c r="B135" s="73">
        <f>(B134/B133)*(B132/B131)*(B130/B129)*(B128/B127)*B126</f>
        <v>900</v>
      </c>
      <c r="C135" s="178"/>
      <c r="D135" s="179"/>
      <c r="E135" s="58" t="s">
        <v>78</v>
      </c>
      <c r="F135" s="191">
        <f>STDEV(F127:F132)/F134</f>
        <v>2.6994921940057129E-3</v>
      </c>
      <c r="I135" s="50"/>
    </row>
    <row r="136" spans="1:10" ht="27" customHeight="1" thickBot="1" x14ac:dyDescent="0.45">
      <c r="A136" s="327" t="s">
        <v>72</v>
      </c>
      <c r="B136" s="337"/>
      <c r="C136" s="181"/>
      <c r="D136" s="182"/>
      <c r="E136" s="183" t="s">
        <v>15</v>
      </c>
      <c r="F136" s="192">
        <f>COUNT(F127:F132)</f>
        <v>6</v>
      </c>
      <c r="I136" s="50"/>
      <c r="J136" s="158"/>
    </row>
    <row r="137" spans="1:10" ht="19.5" customHeight="1" thickBot="1" x14ac:dyDescent="0.35">
      <c r="A137" s="329"/>
      <c r="B137" s="338"/>
      <c r="C137" s="50"/>
      <c r="D137" s="50"/>
      <c r="E137" s="50"/>
      <c r="F137" s="100"/>
      <c r="G137" s="50"/>
      <c r="H137" s="50"/>
      <c r="I137" s="50"/>
    </row>
    <row r="138" spans="1:10" ht="18.75" x14ac:dyDescent="0.3">
      <c r="A138" s="68"/>
      <c r="B138" s="68"/>
      <c r="C138" s="50"/>
      <c r="D138" s="50"/>
      <c r="E138" s="50"/>
      <c r="F138" s="100"/>
      <c r="G138" s="50"/>
      <c r="H138" s="50"/>
      <c r="I138" s="50"/>
    </row>
    <row r="139" spans="1:10" ht="26.25" customHeight="1" x14ac:dyDescent="0.4">
      <c r="A139" s="55" t="s">
        <v>101</v>
      </c>
      <c r="B139" s="58" t="s">
        <v>102</v>
      </c>
      <c r="C139" s="344" t="str">
        <f>B20</f>
        <v>RITONAVIR</v>
      </c>
      <c r="D139" s="344"/>
      <c r="E139" s="50" t="s">
        <v>110</v>
      </c>
      <c r="F139" s="50"/>
      <c r="G139" s="193">
        <f>F134</f>
        <v>0.98078934156365438</v>
      </c>
      <c r="H139" s="50"/>
      <c r="I139" s="50"/>
    </row>
    <row r="140" spans="1:10" ht="18.75" x14ac:dyDescent="0.3">
      <c r="A140" s="55"/>
      <c r="B140" s="58"/>
      <c r="C140" s="61"/>
      <c r="D140" s="61"/>
      <c r="E140" s="50"/>
      <c r="F140" s="50"/>
      <c r="G140" s="145"/>
      <c r="H140" s="50"/>
      <c r="I140" s="50"/>
    </row>
    <row r="141" spans="1:10" ht="26.25" customHeight="1" x14ac:dyDescent="0.4">
      <c r="A141" s="54" t="s">
        <v>104</v>
      </c>
      <c r="B141" s="54" t="s">
        <v>105</v>
      </c>
      <c r="D141" s="146"/>
      <c r="H141" s="50"/>
      <c r="I141" s="50"/>
    </row>
    <row r="142" spans="1:10" ht="19.5" customHeight="1" thickBot="1" x14ac:dyDescent="0.35">
      <c r="A142" s="46"/>
      <c r="B142" s="46"/>
      <c r="C142" s="46"/>
      <c r="D142" s="46"/>
      <c r="E142" s="46"/>
      <c r="H142" s="50"/>
      <c r="I142" s="50"/>
    </row>
    <row r="143" spans="1:10" ht="26.25" customHeight="1" x14ac:dyDescent="0.4">
      <c r="A143" s="70" t="s">
        <v>106</v>
      </c>
      <c r="B143" s="71"/>
      <c r="C143" s="147" t="s">
        <v>107</v>
      </c>
      <c r="D143" s="161" t="s">
        <v>58</v>
      </c>
      <c r="E143" s="162" t="s">
        <v>108</v>
      </c>
      <c r="F143" s="163" t="s">
        <v>109</v>
      </c>
      <c r="H143" s="50"/>
      <c r="I143" s="50"/>
    </row>
    <row r="144" spans="1:10" ht="26.25" customHeight="1" x14ac:dyDescent="0.4">
      <c r="A144" s="72" t="s">
        <v>88</v>
      </c>
      <c r="B144" s="73">
        <v>1</v>
      </c>
      <c r="C144" s="164">
        <v>1</v>
      </c>
      <c r="D144" s="165"/>
      <c r="E144" s="184" t="str">
        <f t="shared" ref="E144:E149" si="5">IF(ISBLANK(D144),"-",D144/$D$105*$D$102*$B$152)</f>
        <v>-</v>
      </c>
      <c r="F144" s="185" t="str">
        <f t="shared" ref="F144:F149" si="6">IF(ISBLANK(D144), "-", E144/$B$56)</f>
        <v>-</v>
      </c>
      <c r="H144" s="50"/>
      <c r="I144" s="50"/>
    </row>
    <row r="145" spans="1:9" ht="26.25" customHeight="1" x14ac:dyDescent="0.4">
      <c r="A145" s="72" t="s">
        <v>90</v>
      </c>
      <c r="B145" s="73">
        <v>1</v>
      </c>
      <c r="C145" s="164">
        <v>2</v>
      </c>
      <c r="D145" s="165"/>
      <c r="E145" s="186" t="str">
        <f t="shared" si="5"/>
        <v>-</v>
      </c>
      <c r="F145" s="187" t="str">
        <f t="shared" si="6"/>
        <v>-</v>
      </c>
      <c r="H145" s="50"/>
      <c r="I145" s="50"/>
    </row>
    <row r="146" spans="1:9" ht="26.25" customHeight="1" x14ac:dyDescent="0.4">
      <c r="A146" s="72" t="s">
        <v>91</v>
      </c>
      <c r="B146" s="73">
        <v>1</v>
      </c>
      <c r="C146" s="164">
        <v>3</v>
      </c>
      <c r="D146" s="165"/>
      <c r="E146" s="186" t="str">
        <f t="shared" si="5"/>
        <v>-</v>
      </c>
      <c r="F146" s="187" t="str">
        <f t="shared" si="6"/>
        <v>-</v>
      </c>
      <c r="H146" s="50"/>
      <c r="I146" s="50"/>
    </row>
    <row r="147" spans="1:9" ht="26.25" customHeight="1" x14ac:dyDescent="0.4">
      <c r="A147" s="72" t="s">
        <v>92</v>
      </c>
      <c r="B147" s="73">
        <v>1</v>
      </c>
      <c r="C147" s="164">
        <v>4</v>
      </c>
      <c r="D147" s="165"/>
      <c r="E147" s="186" t="str">
        <f t="shared" si="5"/>
        <v>-</v>
      </c>
      <c r="F147" s="187" t="str">
        <f t="shared" si="6"/>
        <v>-</v>
      </c>
      <c r="H147" s="50"/>
      <c r="I147" s="50"/>
    </row>
    <row r="148" spans="1:9" ht="26.25" customHeight="1" x14ac:dyDescent="0.4">
      <c r="A148" s="72" t="s">
        <v>93</v>
      </c>
      <c r="B148" s="73">
        <v>1</v>
      </c>
      <c r="C148" s="164">
        <v>5</v>
      </c>
      <c r="D148" s="165"/>
      <c r="E148" s="186" t="str">
        <f t="shared" si="5"/>
        <v>-</v>
      </c>
      <c r="F148" s="187" t="str">
        <f t="shared" si="6"/>
        <v>-</v>
      </c>
      <c r="H148" s="50"/>
      <c r="I148" s="50"/>
    </row>
    <row r="149" spans="1:9" ht="26.25" customHeight="1" x14ac:dyDescent="0.4">
      <c r="A149" s="72" t="s">
        <v>95</v>
      </c>
      <c r="B149" s="73">
        <v>1</v>
      </c>
      <c r="C149" s="170">
        <v>6</v>
      </c>
      <c r="D149" s="171"/>
      <c r="E149" s="188" t="str">
        <f t="shared" si="5"/>
        <v>-</v>
      </c>
      <c r="F149" s="189" t="str">
        <f t="shared" si="6"/>
        <v>-</v>
      </c>
      <c r="H149" s="50"/>
      <c r="I149" s="50"/>
    </row>
    <row r="150" spans="1:9" ht="26.25" customHeight="1" x14ac:dyDescent="0.4">
      <c r="A150" s="72" t="s">
        <v>96</v>
      </c>
      <c r="B150" s="73">
        <v>1</v>
      </c>
      <c r="C150" s="164"/>
      <c r="D150" s="100"/>
      <c r="E150" s="50"/>
      <c r="F150" s="174"/>
      <c r="H150" s="50"/>
      <c r="I150" s="50"/>
    </row>
    <row r="151" spans="1:9" ht="26.25" customHeight="1" x14ac:dyDescent="0.4">
      <c r="A151" s="72" t="s">
        <v>97</v>
      </c>
      <c r="B151" s="73">
        <v>1</v>
      </c>
      <c r="C151" s="164"/>
      <c r="D151" s="175"/>
      <c r="E151" s="176" t="s">
        <v>65</v>
      </c>
      <c r="F151" s="190" t="e">
        <f>AVERAGE(F144:F149)</f>
        <v>#DIV/0!</v>
      </c>
      <c r="H151" s="50"/>
      <c r="I151" s="50"/>
    </row>
    <row r="152" spans="1:9" ht="27" customHeight="1" thickBot="1" x14ac:dyDescent="0.45">
      <c r="A152" s="72" t="s">
        <v>98</v>
      </c>
      <c r="B152" s="73">
        <f>(B151/B150)*(B149/B148)*(B147/B146)*(B145/B144)*B143</f>
        <v>0</v>
      </c>
      <c r="C152" s="178"/>
      <c r="D152" s="179"/>
      <c r="E152" s="58" t="s">
        <v>78</v>
      </c>
      <c r="F152" s="191" t="e">
        <f>STDEV(F144:F149)/F151</f>
        <v>#DIV/0!</v>
      </c>
      <c r="H152" s="50"/>
      <c r="I152" s="50"/>
    </row>
    <row r="153" spans="1:9" ht="27" customHeight="1" thickBot="1" x14ac:dyDescent="0.45">
      <c r="A153" s="327" t="s">
        <v>72</v>
      </c>
      <c r="B153" s="337"/>
      <c r="C153" s="181"/>
      <c r="D153" s="182"/>
      <c r="E153" s="183" t="s">
        <v>15</v>
      </c>
      <c r="F153" s="192">
        <f>COUNT(F144:F149)</f>
        <v>0</v>
      </c>
      <c r="H153" s="50"/>
      <c r="I153" s="50"/>
    </row>
    <row r="154" spans="1:9" ht="19.5" customHeight="1" thickBot="1" x14ac:dyDescent="0.35">
      <c r="A154" s="329"/>
      <c r="B154" s="338"/>
      <c r="C154" s="50"/>
      <c r="D154" s="50"/>
      <c r="E154" s="50"/>
      <c r="F154" s="100"/>
      <c r="G154" s="50"/>
      <c r="H154" s="50"/>
      <c r="I154" s="50"/>
    </row>
    <row r="155" spans="1:9" ht="18.75" x14ac:dyDescent="0.3">
      <c r="A155" s="68"/>
      <c r="B155" s="68"/>
      <c r="C155" s="50"/>
      <c r="D155" s="50"/>
      <c r="E155" s="50"/>
      <c r="F155" s="100"/>
      <c r="G155" s="50"/>
      <c r="H155" s="50"/>
      <c r="I155" s="50"/>
    </row>
    <row r="156" spans="1:9" ht="26.25" customHeight="1" x14ac:dyDescent="0.4">
      <c r="A156" s="55" t="s">
        <v>101</v>
      </c>
      <c r="B156" s="58" t="s">
        <v>102</v>
      </c>
      <c r="C156" s="344" t="str">
        <f>B20</f>
        <v>RITONAVIR</v>
      </c>
      <c r="D156" s="344"/>
      <c r="E156" s="50" t="s">
        <v>110</v>
      </c>
      <c r="F156" s="50"/>
      <c r="G156" s="193" t="e">
        <f>F151</f>
        <v>#DIV/0!</v>
      </c>
      <c r="H156" s="50"/>
      <c r="I156" s="50"/>
    </row>
    <row r="157" spans="1:9" ht="18.75" x14ac:dyDescent="0.3">
      <c r="A157" s="55"/>
      <c r="B157" s="58"/>
      <c r="C157" s="61"/>
      <c r="D157" s="61"/>
      <c r="E157" s="50"/>
      <c r="F157" s="50"/>
      <c r="G157" s="145"/>
      <c r="H157" s="50"/>
      <c r="I157" s="50"/>
    </row>
    <row r="158" spans="1:9" ht="26.25" customHeight="1" x14ac:dyDescent="0.4">
      <c r="A158" s="54" t="s">
        <v>104</v>
      </c>
      <c r="B158" s="54" t="s">
        <v>105</v>
      </c>
      <c r="D158" s="146"/>
      <c r="H158" s="50"/>
      <c r="I158" s="50"/>
    </row>
    <row r="159" spans="1:9" ht="19.5" customHeight="1" thickBot="1" x14ac:dyDescent="0.35">
      <c r="A159" s="46"/>
      <c r="B159" s="46"/>
      <c r="C159" s="46"/>
      <c r="D159" s="46"/>
      <c r="E159" s="46"/>
      <c r="H159" s="50"/>
      <c r="I159" s="50"/>
    </row>
    <row r="160" spans="1:9" ht="26.25" customHeight="1" x14ac:dyDescent="0.4">
      <c r="A160" s="70" t="s">
        <v>106</v>
      </c>
      <c r="B160" s="71">
        <v>1</v>
      </c>
      <c r="C160" s="147" t="s">
        <v>107</v>
      </c>
      <c r="D160" s="161" t="s">
        <v>58</v>
      </c>
      <c r="E160" s="162" t="s">
        <v>108</v>
      </c>
      <c r="F160" s="163" t="s">
        <v>109</v>
      </c>
      <c r="H160" s="50"/>
      <c r="I160" s="50"/>
    </row>
    <row r="161" spans="1:9" ht="26.25" customHeight="1" x14ac:dyDescent="0.4">
      <c r="A161" s="72" t="s">
        <v>88</v>
      </c>
      <c r="B161" s="73">
        <v>1</v>
      </c>
      <c r="C161" s="164">
        <v>1</v>
      </c>
      <c r="D161" s="165"/>
      <c r="E161" s="184" t="str">
        <f t="shared" ref="E161:E166" si="7">IF(ISBLANK(D161),"-",D161/$D$105*$D$102*$B$169)</f>
        <v>-</v>
      </c>
      <c r="F161" s="185" t="str">
        <f t="shared" ref="F161:F166" si="8">IF(ISBLANK(D161), "-", E161/$B$56)</f>
        <v>-</v>
      </c>
      <c r="H161" s="50"/>
      <c r="I161" s="50"/>
    </row>
    <row r="162" spans="1:9" ht="26.25" customHeight="1" x14ac:dyDescent="0.4">
      <c r="A162" s="72" t="s">
        <v>90</v>
      </c>
      <c r="B162" s="73">
        <v>1</v>
      </c>
      <c r="C162" s="164">
        <v>2</v>
      </c>
      <c r="D162" s="165"/>
      <c r="E162" s="186" t="str">
        <f t="shared" si="7"/>
        <v>-</v>
      </c>
      <c r="F162" s="187" t="str">
        <f t="shared" si="8"/>
        <v>-</v>
      </c>
      <c r="H162" s="50"/>
      <c r="I162" s="50"/>
    </row>
    <row r="163" spans="1:9" ht="26.25" customHeight="1" x14ac:dyDescent="0.4">
      <c r="A163" s="72" t="s">
        <v>91</v>
      </c>
      <c r="B163" s="73">
        <v>1</v>
      </c>
      <c r="C163" s="164">
        <v>3</v>
      </c>
      <c r="D163" s="165"/>
      <c r="E163" s="186" t="str">
        <f t="shared" si="7"/>
        <v>-</v>
      </c>
      <c r="F163" s="187" t="str">
        <f t="shared" si="8"/>
        <v>-</v>
      </c>
      <c r="H163" s="50"/>
      <c r="I163" s="50"/>
    </row>
    <row r="164" spans="1:9" ht="26.25" customHeight="1" x14ac:dyDescent="0.4">
      <c r="A164" s="72" t="s">
        <v>92</v>
      </c>
      <c r="B164" s="73">
        <v>1</v>
      </c>
      <c r="C164" s="164">
        <v>4</v>
      </c>
      <c r="D164" s="165"/>
      <c r="E164" s="186" t="str">
        <f t="shared" si="7"/>
        <v>-</v>
      </c>
      <c r="F164" s="187" t="str">
        <f t="shared" si="8"/>
        <v>-</v>
      </c>
      <c r="H164" s="50"/>
      <c r="I164" s="50"/>
    </row>
    <row r="165" spans="1:9" ht="26.25" customHeight="1" x14ac:dyDescent="0.4">
      <c r="A165" s="72" t="s">
        <v>93</v>
      </c>
      <c r="B165" s="73">
        <v>1</v>
      </c>
      <c r="C165" s="164">
        <v>5</v>
      </c>
      <c r="D165" s="165"/>
      <c r="E165" s="186" t="str">
        <f t="shared" si="7"/>
        <v>-</v>
      </c>
      <c r="F165" s="187" t="str">
        <f t="shared" si="8"/>
        <v>-</v>
      </c>
      <c r="H165" s="50"/>
      <c r="I165" s="50"/>
    </row>
    <row r="166" spans="1:9" ht="26.25" customHeight="1" x14ac:dyDescent="0.4">
      <c r="A166" s="72" t="s">
        <v>95</v>
      </c>
      <c r="B166" s="73">
        <v>1</v>
      </c>
      <c r="C166" s="170">
        <v>6</v>
      </c>
      <c r="D166" s="171"/>
      <c r="E166" s="188" t="str">
        <f t="shared" si="7"/>
        <v>-</v>
      </c>
      <c r="F166" s="189" t="str">
        <f t="shared" si="8"/>
        <v>-</v>
      </c>
      <c r="H166" s="50"/>
      <c r="I166" s="50"/>
    </row>
    <row r="167" spans="1:9" ht="26.25" customHeight="1" x14ac:dyDescent="0.4">
      <c r="A167" s="72" t="s">
        <v>96</v>
      </c>
      <c r="B167" s="73">
        <v>1</v>
      </c>
      <c r="C167" s="164"/>
      <c r="D167" s="100"/>
      <c r="E167" s="50"/>
      <c r="F167" s="174"/>
      <c r="H167" s="50"/>
      <c r="I167" s="50"/>
    </row>
    <row r="168" spans="1:9" ht="26.25" customHeight="1" x14ac:dyDescent="0.4">
      <c r="A168" s="72" t="s">
        <v>97</v>
      </c>
      <c r="B168" s="73">
        <v>1</v>
      </c>
      <c r="C168" s="164"/>
      <c r="D168" s="175"/>
      <c r="E168" s="176" t="s">
        <v>65</v>
      </c>
      <c r="F168" s="190" t="e">
        <f>AVERAGE(F161:F166)</f>
        <v>#DIV/0!</v>
      </c>
      <c r="H168" s="50"/>
      <c r="I168" s="50"/>
    </row>
    <row r="169" spans="1:9" ht="27" customHeight="1" thickBot="1" x14ac:dyDescent="0.45">
      <c r="A169" s="72" t="s">
        <v>98</v>
      </c>
      <c r="B169" s="73">
        <f>(B168/B167)*(B166/B165)*(B164/B163)*(B162/B161)*B160</f>
        <v>1</v>
      </c>
      <c r="C169" s="178"/>
      <c r="D169" s="179"/>
      <c r="E169" s="58" t="s">
        <v>78</v>
      </c>
      <c r="F169" s="191" t="e">
        <f>STDEV(F161:F166)/F168</f>
        <v>#DIV/0!</v>
      </c>
      <c r="H169" s="50"/>
      <c r="I169" s="50"/>
    </row>
    <row r="170" spans="1:9" ht="27" customHeight="1" thickBot="1" x14ac:dyDescent="0.45">
      <c r="A170" s="327" t="s">
        <v>72</v>
      </c>
      <c r="B170" s="337"/>
      <c r="C170" s="181"/>
      <c r="D170" s="182"/>
      <c r="E170" s="183" t="s">
        <v>15</v>
      </c>
      <c r="F170" s="192">
        <f>COUNT(F161:F166)</f>
        <v>0</v>
      </c>
      <c r="H170" s="50"/>
      <c r="I170" s="50"/>
    </row>
    <row r="171" spans="1:9" ht="19.5" customHeight="1" thickBot="1" x14ac:dyDescent="0.35">
      <c r="A171" s="329"/>
      <c r="B171" s="338"/>
      <c r="C171" s="50"/>
      <c r="D171" s="50"/>
      <c r="E171" s="50"/>
      <c r="F171" s="100"/>
      <c r="G171" s="50"/>
      <c r="H171" s="50"/>
      <c r="I171" s="50"/>
    </row>
    <row r="172" spans="1:9" ht="18.75" x14ac:dyDescent="0.3">
      <c r="A172" s="68"/>
      <c r="B172" s="68"/>
      <c r="C172" s="50"/>
      <c r="D172" s="50"/>
      <c r="E172" s="50"/>
      <c r="F172" s="100"/>
      <c r="G172" s="50"/>
      <c r="H172" s="50"/>
      <c r="I172" s="50"/>
    </row>
    <row r="173" spans="1:9" ht="26.25" customHeight="1" x14ac:dyDescent="0.4">
      <c r="A173" s="55" t="s">
        <v>101</v>
      </c>
      <c r="B173" s="58" t="s">
        <v>102</v>
      </c>
      <c r="C173" s="344" t="str">
        <f>B20</f>
        <v>RITONAVIR</v>
      </c>
      <c r="D173" s="344"/>
      <c r="E173" s="50" t="s">
        <v>110</v>
      </c>
      <c r="F173" s="50"/>
      <c r="G173" s="193" t="e">
        <f>F168</f>
        <v>#DIV/0!</v>
      </c>
      <c r="H173" s="50"/>
      <c r="I173" s="50"/>
    </row>
    <row r="174" spans="1:9" ht="18.75" x14ac:dyDescent="0.3">
      <c r="A174" s="55"/>
      <c r="B174" s="58"/>
      <c r="C174" s="61"/>
      <c r="D174" s="61"/>
      <c r="E174" s="50"/>
      <c r="F174" s="50"/>
      <c r="G174" s="145"/>
      <c r="H174" s="50"/>
      <c r="I174" s="50"/>
    </row>
    <row r="175" spans="1:9" ht="19.5" customHeight="1" thickBot="1" x14ac:dyDescent="0.35">
      <c r="A175" s="194"/>
      <c r="B175" s="194"/>
      <c r="C175" s="195"/>
      <c r="D175" s="195"/>
      <c r="E175" s="195"/>
      <c r="F175" s="195"/>
      <c r="G175" s="195"/>
      <c r="H175" s="195"/>
    </row>
    <row r="176" spans="1:9" ht="18.75" x14ac:dyDescent="0.3">
      <c r="B176" s="345" t="s">
        <v>21</v>
      </c>
      <c r="C176" s="345"/>
      <c r="E176" s="149" t="s">
        <v>22</v>
      </c>
      <c r="F176" s="196"/>
      <c r="G176" s="345" t="s">
        <v>23</v>
      </c>
      <c r="H176" s="345"/>
    </row>
    <row r="177" spans="1:9" ht="83.1" customHeight="1" x14ac:dyDescent="0.3">
      <c r="A177" s="55" t="s">
        <v>24</v>
      </c>
      <c r="B177" s="197" t="s">
        <v>125</v>
      </c>
      <c r="C177" s="197"/>
      <c r="E177" s="198"/>
      <c r="F177" s="50"/>
      <c r="G177" s="198"/>
      <c r="H177" s="198"/>
    </row>
    <row r="178" spans="1:9" ht="83.1" customHeight="1" x14ac:dyDescent="0.3">
      <c r="A178" s="55" t="s">
        <v>25</v>
      </c>
      <c r="B178" s="199"/>
      <c r="C178" s="199"/>
      <c r="E178" s="200"/>
      <c r="F178" s="50"/>
      <c r="G178" s="201"/>
      <c r="H178" s="201"/>
    </row>
    <row r="179" spans="1:9" ht="18.75" x14ac:dyDescent="0.3">
      <c r="A179" s="100"/>
      <c r="B179" s="100"/>
      <c r="C179" s="100"/>
      <c r="D179" s="100"/>
      <c r="E179" s="100"/>
      <c r="F179" s="103"/>
      <c r="G179" s="100"/>
      <c r="H179" s="100"/>
      <c r="I179" s="50"/>
    </row>
    <row r="180" spans="1:9" ht="18.75" x14ac:dyDescent="0.3">
      <c r="A180" s="100"/>
      <c r="B180" s="100"/>
      <c r="C180" s="100"/>
      <c r="D180" s="100"/>
      <c r="E180" s="100"/>
      <c r="F180" s="103"/>
      <c r="G180" s="100"/>
      <c r="H180" s="100"/>
      <c r="I180" s="50"/>
    </row>
    <row r="181" spans="1:9" ht="18.75" x14ac:dyDescent="0.3">
      <c r="A181" s="100"/>
      <c r="B181" s="100"/>
      <c r="C181" s="100"/>
      <c r="D181" s="100"/>
      <c r="E181" s="100"/>
      <c r="F181" s="103"/>
      <c r="G181" s="100"/>
      <c r="H181" s="100"/>
      <c r="I181" s="50"/>
    </row>
    <row r="182" spans="1:9" ht="18.75" x14ac:dyDescent="0.3">
      <c r="A182" s="100"/>
      <c r="B182" s="100"/>
      <c r="C182" s="100"/>
      <c r="D182" s="100"/>
      <c r="E182" s="100"/>
      <c r="F182" s="103"/>
      <c r="G182" s="100"/>
      <c r="H182" s="100"/>
      <c r="I182" s="50"/>
    </row>
    <row r="183" spans="1:9" ht="18.75" x14ac:dyDescent="0.3">
      <c r="A183" s="100"/>
      <c r="B183" s="100"/>
      <c r="C183" s="100"/>
      <c r="D183" s="100"/>
      <c r="E183" s="100"/>
      <c r="F183" s="103"/>
      <c r="G183" s="100"/>
      <c r="H183" s="100"/>
      <c r="I183" s="50"/>
    </row>
    <row r="184" spans="1:9" ht="18.75" x14ac:dyDescent="0.3">
      <c r="A184" s="100"/>
      <c r="B184" s="100"/>
      <c r="C184" s="100"/>
      <c r="D184" s="100"/>
      <c r="E184" s="100"/>
      <c r="F184" s="103"/>
      <c r="G184" s="100"/>
      <c r="H184" s="100"/>
      <c r="I184" s="50"/>
    </row>
    <row r="185" spans="1:9" ht="18.75" x14ac:dyDescent="0.3">
      <c r="A185" s="100"/>
      <c r="B185" s="100"/>
      <c r="C185" s="100"/>
      <c r="D185" s="100"/>
      <c r="E185" s="100"/>
      <c r="F185" s="103"/>
      <c r="G185" s="100"/>
      <c r="H185" s="100"/>
      <c r="I185" s="50"/>
    </row>
    <row r="186" spans="1:9" ht="18.75" x14ac:dyDescent="0.3">
      <c r="A186" s="100"/>
      <c r="B186" s="100"/>
      <c r="C186" s="100"/>
      <c r="D186" s="100"/>
      <c r="E186" s="100"/>
      <c r="F186" s="103"/>
      <c r="G186" s="100"/>
      <c r="H186" s="100"/>
      <c r="I186" s="50"/>
    </row>
    <row r="187" spans="1:9" ht="18.75" x14ac:dyDescent="0.3">
      <c r="A187" s="100"/>
      <c r="B187" s="100"/>
      <c r="C187" s="100"/>
      <c r="D187" s="100"/>
      <c r="E187" s="100"/>
      <c r="F187" s="103"/>
      <c r="G187" s="100"/>
      <c r="H187" s="100"/>
      <c r="I187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ATAZANAVIR SST</vt:lpstr>
      <vt:lpstr>RITONAVIR SST</vt:lpstr>
      <vt:lpstr>Uniformity</vt:lpstr>
      <vt:lpstr>Atazanavir</vt:lpstr>
      <vt:lpstr>Ritonavir</vt:lpstr>
      <vt:lpstr>Atazanavir!Print_Area</vt:lpstr>
      <vt:lpstr>'ATAZANAVIR SST'!Print_Area</vt:lpstr>
      <vt:lpstr>Ritonavir!Print_Area</vt:lpstr>
      <vt:lpstr>'RITONAVIR SST'!Print_Area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2017-02-22T10:03:18Z</cp:lastPrinted>
  <dcterms:created xsi:type="dcterms:W3CDTF">2005-07-05T10:19:27Z</dcterms:created>
  <dcterms:modified xsi:type="dcterms:W3CDTF">2017-03-20T07:21:36Z</dcterms:modified>
</cp:coreProperties>
</file>