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30" windowHeight="10680" activeTab="2"/>
  </bookViews>
  <sheets>
    <sheet name="SST" sheetId="1" r:id="rId1"/>
    <sheet name="Lamivudine RD" sheetId="3" r:id="rId2"/>
    <sheet name="Lamivudine 2" sheetId="4" r:id="rId3"/>
  </sheets>
  <externalReferences>
    <externalReference r:id="rId4"/>
  </externalReferences>
  <definedNames>
    <definedName name="_xlnm.Print_Area" localSheetId="2">'Lamivudine 2'!$A$1:$H$83</definedName>
  </definedNames>
  <calcPr calcId="145621"/>
</workbook>
</file>

<file path=xl/calcChain.xml><?xml version="1.0" encoding="utf-8"?>
<calcChain xmlns="http://schemas.openxmlformats.org/spreadsheetml/2006/main">
  <c r="B57" i="4" l="1"/>
  <c r="C77" i="4"/>
  <c r="H72" i="4"/>
  <c r="G72" i="4"/>
  <c r="G71" i="4"/>
  <c r="H71" i="4" s="1"/>
  <c r="G70" i="4"/>
  <c r="H70" i="4" s="1"/>
  <c r="G69" i="4"/>
  <c r="H69" i="4" s="1"/>
  <c r="B69" i="4"/>
  <c r="H68" i="4"/>
  <c r="G68" i="4"/>
  <c r="G67" i="4"/>
  <c r="H67" i="4" s="1"/>
  <c r="G66" i="4"/>
  <c r="H66" i="4" s="1"/>
  <c r="H65" i="4"/>
  <c r="G65" i="4"/>
  <c r="H64" i="4"/>
  <c r="G64" i="4"/>
  <c r="G63" i="4"/>
  <c r="H63" i="4" s="1"/>
  <c r="G62" i="4"/>
  <c r="H62" i="4" s="1"/>
  <c r="H61" i="4"/>
  <c r="G61" i="4"/>
  <c r="B58" i="4"/>
  <c r="D58" i="4"/>
  <c r="E56" i="4"/>
  <c r="B55" i="4"/>
  <c r="B45" i="4"/>
  <c r="D48" i="4" s="1"/>
  <c r="D49" i="4" s="1"/>
  <c r="F44" i="4"/>
  <c r="F42" i="4"/>
  <c r="D42" i="4"/>
  <c r="G41" i="4"/>
  <c r="E41" i="4"/>
  <c r="B34" i="4"/>
  <c r="D44" i="4" s="1"/>
  <c r="B30" i="4"/>
  <c r="B21" i="1"/>
  <c r="D33" i="3"/>
  <c r="C33" i="3"/>
  <c r="B33" i="3"/>
  <c r="B18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B70" i="4" l="1"/>
  <c r="H75" i="4"/>
  <c r="H73" i="4"/>
  <c r="G77" i="4" s="1"/>
  <c r="D45" i="4"/>
  <c r="F45" i="4"/>
  <c r="C35" i="3"/>
  <c r="C37" i="3"/>
  <c r="C39" i="3" s="1"/>
  <c r="H74" i="4" l="1"/>
  <c r="F46" i="4"/>
  <c r="G39" i="4"/>
  <c r="G38" i="4"/>
  <c r="G40" i="4"/>
  <c r="D46" i="4"/>
  <c r="E40" i="4"/>
  <c r="E39" i="4"/>
  <c r="E38" i="4"/>
  <c r="G42" i="4" l="1"/>
  <c r="E42" i="4"/>
  <c r="D52" i="4"/>
  <c r="D50" i="4"/>
  <c r="D51" i="4" s="1"/>
</calcChain>
</file>

<file path=xl/sharedStrings.xml><?xml version="1.0" encoding="utf-8"?>
<sst xmlns="http://schemas.openxmlformats.org/spreadsheetml/2006/main" count="169" uniqueCount="116">
  <si>
    <t>HPLC System Suitability Report</t>
  </si>
  <si>
    <t>Analysis Data</t>
  </si>
  <si>
    <t>Assay</t>
  </si>
  <si>
    <t>Sample(s)</t>
  </si>
  <si>
    <t>Reference Substance:</t>
  </si>
  <si>
    <t>LAMIVUDINE ORAL SOLUTION</t>
  </si>
  <si>
    <t>% age Purity:</t>
  </si>
  <si>
    <t>NDQB201703347</t>
  </si>
  <si>
    <t>Weight (mg):</t>
  </si>
  <si>
    <t>LAMIVUDINE</t>
  </si>
  <si>
    <t>Standard Conc (mg/mL):</t>
  </si>
  <si>
    <t>2017-03-16 11:00:55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</si>
  <si>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</si>
  <si>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</si>
  <si>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</si>
  <si>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</si>
  <si>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</si>
  <si>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</si>
  <si>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</si>
  <si>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</si>
  <si>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</si>
  <si>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</si>
  <si>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</si>
  <si>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</si>
  <si>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</si>
  <si>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</si>
  <si>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</si>
  <si>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</si>
  <si>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</si>
  <si>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</si>
  <si>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</si>
  <si>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</si>
  <si>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</si>
  <si>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</si>
  <si>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</si>
  <si>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</si>
  <si>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</si>
  <si>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</si>
  <si>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</si>
  <si>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</si>
  <si>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</si>
  <si>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</si>
  <si>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</si>
  <si>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</si>
  <si>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</si>
  <si>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</si>
  <si>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</si>
  <si>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</si>
  <si>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</si>
  <si>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</si>
  <si>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</si>
  <si>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</si>
  <si>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</si>
  <si>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</si>
  <si>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</si>
  <si>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</si>
  <si>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</si>
  <si>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</si>
  <si>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</si>
  <si>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</si>
  <si>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</si>
  <si>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</si>
  <si>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</si>
  <si>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</si>
  <si>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</si>
  <si>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</si>
  <si>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</si>
  <si>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</si>
  <si>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</si>
  <si>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</si>
  <si>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</si>
  <si>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</si>
  <si>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 xml:space="preserve">Label Claim: </t>
  </si>
  <si>
    <t>Each</t>
  </si>
  <si>
    <t>contains</t>
  </si>
  <si>
    <t>Initial Sample dilution (mL):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</si>
  <si>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</si>
  <si>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</si>
  <si>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</si>
  <si>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</si>
  <si>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</si>
  <si>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</si>
  <si>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</si>
  <si>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</si>
  <si>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</si>
  <si>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</si>
  <si>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</si>
  <si>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</si>
  <si>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</si>
  <si>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</si>
  <si>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</si>
  <si>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</si>
  <si>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</si>
  <si>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</si>
  <si>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</si>
  <si>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</si>
  <si>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</si>
  <si>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</si>
  <si>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</si>
  <si>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</si>
  <si>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 xml:space="preserve">LAMIVUDINE </t>
  </si>
  <si>
    <t>LAMIVUDINE USP 10MG/ML</t>
  </si>
  <si>
    <t>L 42 1</t>
  </si>
  <si>
    <t>If correction for water content is not needed please enter 0</t>
  </si>
  <si>
    <t>Inj</t>
  </si>
  <si>
    <t>Mass of RS (mg):</t>
  </si>
  <si>
    <t>Mass of WRS as free base (mg):</t>
  </si>
  <si>
    <t>Desired Concentration (mg/mL):</t>
  </si>
  <si>
    <t>Determination of Content of Active Ingredient in the Sample</t>
  </si>
  <si>
    <t xml:space="preserve">Each </t>
  </si>
  <si>
    <t>Relative Density of sample:</t>
  </si>
  <si>
    <t>is equivalent to</t>
  </si>
  <si>
    <t>Powder Weight (g)</t>
  </si>
  <si>
    <t>Desired Powder Weight (g):</t>
  </si>
  <si>
    <t>Lamivudine USP 10 MG/ML 240 ML</t>
  </si>
  <si>
    <t>LORNA WANGARI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</si>
</sst>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000"/>
    <numFmt numFmtId="171" formatCode="0.0000"/>
    <numFmt numFmtId="172" formatCode="[$-409]d/mmm/yy;@"/>
    <numFmt numFmtId="173" formatCode="0.0\ &quot;mg&quot;"/>
    <numFmt numFmtId="174" formatCode="0.0000\ &quot;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u/>
      <sz val="16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0" fillId="2" borderId="0"/>
  </cellStyleXfs>
  <cellXfs count="26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3" borderId="0" xfId="0" applyFont="1" applyFill="1" applyAlignment="1" applyProtection="1">
      <alignment horizontal="center"/>
      <protection locked="0"/>
    </xf>
    <xf numFmtId="0" fontId="10" fillId="3" borderId="19" xfId="0" applyFont="1" applyFill="1" applyBorder="1" applyAlignment="1" applyProtection="1">
      <alignment horizontal="center"/>
      <protection locked="0"/>
    </xf>
    <xf numFmtId="0" fontId="10" fillId="3" borderId="20" xfId="0" applyFont="1" applyFill="1" applyBorder="1" applyAlignment="1" applyProtection="1">
      <alignment horizontal="center"/>
      <protection locked="0"/>
    </xf>
    <xf numFmtId="0" fontId="10" fillId="3" borderId="14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39" xfId="0" applyNumberFormat="1" applyFont="1" applyFill="1" applyBorder="1" applyAlignment="1">
      <alignment horizontal="center" wrapText="1"/>
    </xf>
    <xf numFmtId="2" fontId="5" fillId="2" borderId="28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44" xfId="0" applyNumberFormat="1" applyFont="1" applyFill="1" applyBorder="1" applyAlignment="1" applyProtection="1">
      <alignment horizontal="center"/>
      <protection locked="0"/>
    </xf>
    <xf numFmtId="164" fontId="6" fillId="3" borderId="29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64" fontId="6" fillId="3" borderId="30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70" fontId="5" fillId="5" borderId="44" xfId="0" applyNumberFormat="1" applyFont="1" applyFill="1" applyBorder="1" applyAlignment="1">
      <alignment horizontal="center"/>
    </xf>
    <xf numFmtId="170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44" xfId="0" applyNumberFormat="1" applyFont="1" applyFill="1" applyBorder="1" applyAlignment="1">
      <alignment horizontal="center"/>
    </xf>
    <xf numFmtId="170" fontId="6" fillId="2" borderId="44" xfId="0" applyNumberFormat="1" applyFont="1" applyFill="1" applyBorder="1" applyAlignment="1">
      <alignment horizontal="center"/>
    </xf>
    <xf numFmtId="170" fontId="2" fillId="2" borderId="0" xfId="0" applyNumberFormat="1" applyFont="1" applyFill="1" applyAlignment="1">
      <alignment horizontal="center"/>
    </xf>
    <xf numFmtId="17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44" xfId="0" applyNumberFormat="1" applyFont="1" applyFill="1" applyBorder="1" applyAlignment="1">
      <alignment horizontal="center" wrapText="1"/>
    </xf>
    <xf numFmtId="171" fontId="5" fillId="5" borderId="4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1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1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2" fontId="6" fillId="2" borderId="0" xfId="0" applyNumberFormat="1" applyFont="1" applyFill="1" applyProtection="1">
      <protection locked="0"/>
    </xf>
    <xf numFmtId="0" fontId="2" fillId="2" borderId="0" xfId="1" applyFont="1" applyFill="1"/>
    <xf numFmtId="0" fontId="20" fillId="2" borderId="0" xfId="1" applyFill="1"/>
    <xf numFmtId="0" fontId="9" fillId="2" borderId="0" xfId="1" applyFont="1" applyFill="1"/>
    <xf numFmtId="0" fontId="10" fillId="2" borderId="0" xfId="1" applyFont="1" applyFill="1" applyProtection="1">
      <protection locked="0"/>
    </xf>
    <xf numFmtId="0" fontId="10" fillId="2" borderId="0" xfId="1" applyFont="1" applyFill="1"/>
    <xf numFmtId="166" fontId="10" fillId="3" borderId="0" xfId="1" applyNumberFormat="1" applyFont="1" applyFill="1" applyAlignment="1" applyProtection="1">
      <alignment horizontal="left"/>
      <protection locked="0"/>
    </xf>
    <xf numFmtId="166" fontId="8" fillId="2" borderId="0" xfId="1" applyNumberFormat="1" applyFont="1" applyFill="1" applyAlignment="1">
      <alignment horizontal="left"/>
    </xf>
    <xf numFmtId="0" fontId="3" fillId="2" borderId="0" xfId="1" applyFont="1" applyFill="1"/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1" fillId="3" borderId="0" xfId="1" applyFont="1" applyFill="1" applyAlignment="1" applyProtection="1">
      <alignment horizontal="center"/>
      <protection locked="0"/>
    </xf>
    <xf numFmtId="0" fontId="22" fillId="2" borderId="0" xfId="1" applyFont="1" applyFill="1" applyAlignment="1">
      <alignment vertical="center" wrapText="1"/>
    </xf>
    <xf numFmtId="0" fontId="5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0" fontId="23" fillId="2" borderId="0" xfId="1" applyFont="1" applyFill="1"/>
    <xf numFmtId="2" fontId="11" fillId="3" borderId="0" xfId="1" applyNumberFormat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vertical="center" wrapText="1"/>
    </xf>
    <xf numFmtId="0" fontId="12" fillId="2" borderId="0" xfId="1" applyFont="1" applyFill="1"/>
    <xf numFmtId="2" fontId="9" fillId="2" borderId="0" xfId="1" applyNumberFormat="1" applyFont="1" applyFill="1" applyAlignment="1">
      <alignment horizontal="center"/>
    </xf>
    <xf numFmtId="0" fontId="14" fillId="2" borderId="0" xfId="1" applyFont="1" applyFill="1" applyAlignment="1">
      <alignment horizontal="left" vertical="center" wrapText="1"/>
    </xf>
    <xf numFmtId="167" fontId="9" fillId="2" borderId="0" xfId="1" applyNumberFormat="1" applyFont="1" applyFill="1" applyAlignment="1">
      <alignment horizontal="center"/>
    </xf>
    <xf numFmtId="0" fontId="8" fillId="2" borderId="0" xfId="1" applyFont="1" applyFill="1"/>
    <xf numFmtId="0" fontId="8" fillId="2" borderId="12" xfId="1" applyFont="1" applyFill="1" applyBorder="1" applyAlignment="1">
      <alignment horizontal="right"/>
    </xf>
    <xf numFmtId="0" fontId="11" fillId="3" borderId="13" xfId="1" applyFont="1" applyFill="1" applyBorder="1" applyAlignment="1" applyProtection="1">
      <alignment horizontal="center"/>
      <protection locked="0"/>
    </xf>
    <xf numFmtId="0" fontId="9" fillId="2" borderId="27" xfId="1" applyFont="1" applyFill="1" applyBorder="1"/>
    <xf numFmtId="0" fontId="9" fillId="2" borderId="42" xfId="1" applyFont="1" applyFill="1" applyBorder="1"/>
    <xf numFmtId="0" fontId="8" fillId="2" borderId="14" xfId="1" applyFont="1" applyFill="1" applyBorder="1" applyAlignment="1">
      <alignment horizontal="right"/>
    </xf>
    <xf numFmtId="0" fontId="11" fillId="3" borderId="15" xfId="1" applyFont="1" applyFill="1" applyBorder="1" applyAlignment="1" applyProtection="1">
      <alignment horizontal="center"/>
      <protection locked="0"/>
    </xf>
    <xf numFmtId="0" fontId="9" fillId="2" borderId="13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9" fillId="2" borderId="45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8" fillId="2" borderId="18" xfId="1" applyFont="1" applyFill="1" applyBorder="1" applyAlignment="1">
      <alignment horizontal="center"/>
    </xf>
    <xf numFmtId="168" fontId="8" fillId="2" borderId="45" xfId="1" applyNumberFormat="1" applyFont="1" applyFill="1" applyBorder="1" applyAlignment="1">
      <alignment horizontal="center"/>
    </xf>
    <xf numFmtId="168" fontId="8" fillId="2" borderId="17" xfId="1" applyNumberFormat="1" applyFont="1" applyFill="1" applyBorder="1" applyAlignment="1">
      <alignment horizontal="center"/>
    </xf>
    <xf numFmtId="0" fontId="8" fillId="2" borderId="15" xfId="1" applyFont="1" applyFill="1" applyBorder="1" applyAlignment="1">
      <alignment horizontal="center"/>
    </xf>
    <xf numFmtId="0" fontId="11" fillId="3" borderId="14" xfId="1" applyFont="1" applyFill="1" applyBorder="1" applyAlignment="1" applyProtection="1">
      <alignment horizontal="center"/>
      <protection locked="0"/>
    </xf>
    <xf numFmtId="168" fontId="8" fillId="2" borderId="46" xfId="1" applyNumberFormat="1" applyFont="1" applyFill="1" applyBorder="1" applyAlignment="1">
      <alignment horizontal="center"/>
    </xf>
    <xf numFmtId="168" fontId="8" fillId="2" borderId="21" xfId="1" applyNumberFormat="1" applyFont="1" applyFill="1" applyBorder="1" applyAlignment="1">
      <alignment horizontal="center"/>
    </xf>
    <xf numFmtId="0" fontId="8" fillId="2" borderId="22" xfId="1" applyFont="1" applyFill="1" applyBorder="1" applyAlignment="1">
      <alignment horizontal="center"/>
    </xf>
    <xf numFmtId="0" fontId="11" fillId="3" borderId="23" xfId="1" applyFont="1" applyFill="1" applyBorder="1" applyAlignment="1" applyProtection="1">
      <alignment horizontal="center"/>
      <protection locked="0"/>
    </xf>
    <xf numFmtId="168" fontId="8" fillId="2" borderId="47" xfId="1" applyNumberFormat="1" applyFont="1" applyFill="1" applyBorder="1" applyAlignment="1">
      <alignment horizontal="center"/>
    </xf>
    <xf numFmtId="168" fontId="8" fillId="2" borderId="24" xfId="1" applyNumberFormat="1" applyFont="1" applyFill="1" applyBorder="1" applyAlignment="1">
      <alignment horizontal="center"/>
    </xf>
    <xf numFmtId="0" fontId="8" fillId="2" borderId="15" xfId="1" applyFont="1" applyFill="1" applyBorder="1" applyAlignment="1">
      <alignment horizontal="right"/>
    </xf>
    <xf numFmtId="1" fontId="9" fillId="6" borderId="25" xfId="1" applyNumberFormat="1" applyFont="1" applyFill="1" applyBorder="1" applyAlignment="1">
      <alignment horizontal="center"/>
    </xf>
    <xf numFmtId="168" fontId="9" fillId="6" borderId="48" xfId="1" applyNumberFormat="1" applyFont="1" applyFill="1" applyBorder="1" applyAlignment="1">
      <alignment horizontal="center"/>
    </xf>
    <xf numFmtId="1" fontId="9" fillId="6" borderId="49" xfId="1" applyNumberFormat="1" applyFont="1" applyFill="1" applyBorder="1" applyAlignment="1">
      <alignment horizontal="center"/>
    </xf>
    <xf numFmtId="168" fontId="9" fillId="6" borderId="26" xfId="1" applyNumberFormat="1" applyFont="1" applyFill="1" applyBorder="1" applyAlignment="1">
      <alignment horizontal="center"/>
    </xf>
    <xf numFmtId="0" fontId="8" fillId="2" borderId="50" xfId="1" applyFont="1" applyFill="1" applyBorder="1" applyAlignment="1">
      <alignment horizontal="right"/>
    </xf>
    <xf numFmtId="0" fontId="11" fillId="3" borderId="51" xfId="1" applyFont="1" applyFill="1" applyBorder="1" applyAlignment="1" applyProtection="1">
      <alignment horizontal="center"/>
      <protection locked="0"/>
    </xf>
    <xf numFmtId="0" fontId="11" fillId="3" borderId="28" xfId="1" applyFont="1" applyFill="1" applyBorder="1" applyAlignment="1" applyProtection="1">
      <alignment horizontal="center"/>
      <protection locked="0"/>
    </xf>
    <xf numFmtId="0" fontId="8" fillId="2" borderId="0" xfId="1" applyFont="1" applyFill="1" applyAlignment="1" applyProtection="1">
      <alignment horizontal="center"/>
      <protection locked="0"/>
    </xf>
    <xf numFmtId="0" fontId="8" fillId="2" borderId="16" xfId="1" applyFont="1" applyFill="1" applyBorder="1" applyAlignment="1">
      <alignment horizontal="right"/>
    </xf>
    <xf numFmtId="2" fontId="8" fillId="6" borderId="52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6" borderId="29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2" fontId="8" fillId="7" borderId="52" xfId="1" applyNumberFormat="1" applyFont="1" applyFill="1" applyBorder="1" applyAlignment="1">
      <alignment horizontal="center"/>
    </xf>
    <xf numFmtId="2" fontId="8" fillId="7" borderId="29" xfId="1" applyNumberFormat="1" applyFont="1" applyFill="1" applyBorder="1" applyAlignment="1">
      <alignment horizontal="center"/>
    </xf>
    <xf numFmtId="2" fontId="8" fillId="6" borderId="30" xfId="1" applyNumberFormat="1" applyFont="1" applyFill="1" applyBorder="1" applyAlignment="1">
      <alignment horizontal="center"/>
    </xf>
    <xf numFmtId="0" fontId="11" fillId="3" borderId="52" xfId="1" applyFont="1" applyFill="1" applyBorder="1" applyAlignment="1" applyProtection="1">
      <alignment horizontal="center"/>
      <protection locked="0"/>
    </xf>
    <xf numFmtId="0" fontId="8" fillId="2" borderId="25" xfId="1" applyFont="1" applyFill="1" applyBorder="1" applyAlignment="1">
      <alignment horizontal="right"/>
    </xf>
    <xf numFmtId="2" fontId="8" fillId="6" borderId="17" xfId="1" applyNumberFormat="1" applyFont="1" applyFill="1" applyBorder="1" applyAlignment="1">
      <alignment horizontal="center"/>
    </xf>
    <xf numFmtId="168" fontId="9" fillId="2" borderId="0" xfId="1" applyNumberFormat="1" applyFont="1" applyFill="1" applyAlignment="1">
      <alignment horizontal="center"/>
    </xf>
    <xf numFmtId="0" fontId="8" fillId="2" borderId="28" xfId="1" applyFont="1" applyFill="1" applyBorder="1" applyAlignment="1">
      <alignment horizontal="right"/>
    </xf>
    <xf numFmtId="168" fontId="9" fillId="7" borderId="28" xfId="1" applyNumberFormat="1" applyFont="1" applyFill="1" applyBorder="1" applyAlignment="1">
      <alignment horizontal="center"/>
    </xf>
    <xf numFmtId="10" fontId="8" fillId="2" borderId="0" xfId="1" applyNumberFormat="1" applyFont="1" applyFill="1" applyAlignment="1">
      <alignment horizontal="center"/>
    </xf>
    <xf numFmtId="0" fontId="8" fillId="2" borderId="29" xfId="1" applyFont="1" applyFill="1" applyBorder="1" applyAlignment="1">
      <alignment horizontal="right"/>
    </xf>
    <xf numFmtId="10" fontId="8" fillId="6" borderId="29" xfId="1" applyNumberFormat="1" applyFont="1" applyFill="1" applyBorder="1" applyAlignment="1">
      <alignment horizontal="center"/>
    </xf>
    <xf numFmtId="0" fontId="8" fillId="2" borderId="30" xfId="1" applyFont="1" applyFill="1" applyBorder="1" applyAlignment="1">
      <alignment horizontal="right"/>
    </xf>
    <xf numFmtId="0" fontId="8" fillId="7" borderId="30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69" fontId="11" fillId="3" borderId="0" xfId="1" applyNumberFormat="1" applyFont="1" applyFill="1" applyAlignment="1" applyProtection="1">
      <alignment horizontal="center"/>
      <protection locked="0"/>
    </xf>
    <xf numFmtId="173" fontId="11" fillId="3" borderId="0" xfId="1" applyNumberFormat="1" applyFont="1" applyFill="1" applyAlignment="1" applyProtection="1">
      <alignment horizontal="center"/>
      <protection locked="0"/>
    </xf>
    <xf numFmtId="171" fontId="9" fillId="2" borderId="0" xfId="1" applyNumberFormat="1" applyFont="1" applyFill="1" applyAlignment="1" applyProtection="1">
      <alignment horizontal="center"/>
      <protection locked="0"/>
    </xf>
    <xf numFmtId="169" fontId="9" fillId="2" borderId="0" xfId="1" applyNumberFormat="1" applyFont="1" applyFill="1" applyAlignment="1">
      <alignment horizontal="center"/>
    </xf>
    <xf numFmtId="174" fontId="9" fillId="2" borderId="0" xfId="1" applyNumberFormat="1" applyFont="1" applyFill="1" applyAlignment="1">
      <alignment horizontal="center"/>
    </xf>
    <xf numFmtId="2" fontId="9" fillId="2" borderId="31" xfId="1" applyNumberFormat="1" applyFont="1" applyFill="1" applyBorder="1" applyAlignment="1">
      <alignment horizontal="center"/>
    </xf>
    <xf numFmtId="0" fontId="9" fillId="2" borderId="31" xfId="1" applyFont="1" applyFill="1" applyBorder="1" applyAlignment="1">
      <alignment horizontal="center"/>
    </xf>
    <xf numFmtId="0" fontId="8" fillId="2" borderId="12" xfId="1" applyFont="1" applyFill="1" applyBorder="1" applyAlignment="1">
      <alignment horizontal="center"/>
    </xf>
    <xf numFmtId="0" fontId="11" fillId="3" borderId="12" xfId="1" applyFont="1" applyFill="1" applyBorder="1" applyAlignment="1" applyProtection="1">
      <alignment horizontal="center"/>
      <protection locked="0"/>
    </xf>
    <xf numFmtId="2" fontId="8" fillId="2" borderId="31" xfId="1" applyNumberFormat="1" applyFont="1" applyFill="1" applyBorder="1" applyAlignment="1">
      <alignment horizontal="center"/>
    </xf>
    <xf numFmtId="10" fontId="8" fillId="2" borderId="13" xfId="1" applyNumberFormat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/>
    </xf>
    <xf numFmtId="2" fontId="8" fillId="2" borderId="32" xfId="1" applyNumberFormat="1" applyFont="1" applyFill="1" applyBorder="1" applyAlignment="1">
      <alignment horizontal="center"/>
    </xf>
    <xf numFmtId="10" fontId="8" fillId="2" borderId="15" xfId="1" applyNumberFormat="1" applyFont="1" applyFill="1" applyBorder="1" applyAlignment="1">
      <alignment horizontal="center" vertical="center"/>
    </xf>
    <xf numFmtId="0" fontId="8" fillId="2" borderId="34" xfId="1" applyFont="1" applyFill="1" applyBorder="1" applyAlignment="1">
      <alignment horizontal="center"/>
    </xf>
    <xf numFmtId="0" fontId="11" fillId="3" borderId="34" xfId="1" applyFont="1" applyFill="1" applyBorder="1" applyAlignment="1" applyProtection="1">
      <alignment horizontal="center"/>
      <protection locked="0"/>
    </xf>
    <xf numFmtId="0" fontId="8" fillId="2" borderId="31" xfId="1" applyFont="1" applyFill="1" applyBorder="1" applyAlignment="1">
      <alignment horizontal="center"/>
    </xf>
    <xf numFmtId="0" fontId="8" fillId="2" borderId="32" xfId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2" fontId="8" fillId="2" borderId="33" xfId="1" applyNumberFormat="1" applyFont="1" applyFill="1" applyBorder="1" applyAlignment="1">
      <alignment horizontal="center"/>
    </xf>
    <xf numFmtId="10" fontId="8" fillId="2" borderId="35" xfId="1" applyNumberFormat="1" applyFont="1" applyFill="1" applyBorder="1" applyAlignment="1">
      <alignment horizontal="center" vertical="center"/>
    </xf>
    <xf numFmtId="0" fontId="8" fillId="2" borderId="34" xfId="1" applyFont="1" applyFill="1" applyBorder="1" applyAlignment="1">
      <alignment horizontal="right"/>
    </xf>
    <xf numFmtId="2" fontId="10" fillId="2" borderId="35" xfId="1" applyNumberFormat="1" applyFont="1" applyFill="1" applyBorder="1" applyAlignment="1">
      <alignment horizontal="center"/>
    </xf>
    <xf numFmtId="0" fontId="8" fillId="2" borderId="36" xfId="1" applyFont="1" applyFill="1" applyBorder="1" applyAlignment="1">
      <alignment horizontal="right"/>
    </xf>
    <xf numFmtId="10" fontId="11" fillId="7" borderId="22" xfId="1" applyNumberFormat="1" applyFont="1" applyFill="1" applyBorder="1" applyAlignment="1">
      <alignment horizontal="center"/>
    </xf>
    <xf numFmtId="10" fontId="11" fillId="6" borderId="37" xfId="1" applyNumberFormat="1" applyFont="1" applyFill="1" applyBorder="1" applyAlignment="1">
      <alignment horizontal="center"/>
    </xf>
    <xf numFmtId="0" fontId="11" fillId="7" borderId="38" xfId="1" applyFont="1" applyFill="1" applyBorder="1" applyAlignment="1">
      <alignment horizontal="center"/>
    </xf>
    <xf numFmtId="165" fontId="11" fillId="2" borderId="0" xfId="1" applyNumberFormat="1" applyFont="1" applyFill="1" applyAlignment="1">
      <alignment horizontal="center"/>
    </xf>
    <xf numFmtId="0" fontId="14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8" fillId="2" borderId="9" xfId="1" applyFont="1" applyFill="1" applyBorder="1" applyAlignment="1">
      <alignment horizontal="center"/>
    </xf>
    <xf numFmtId="0" fontId="8" fillId="2" borderId="7" xfId="1" applyFont="1" applyFill="1" applyBorder="1" applyProtection="1">
      <protection locked="0"/>
    </xf>
    <xf numFmtId="0" fontId="8" fillId="2" borderId="7" xfId="1" applyFont="1" applyFill="1" applyBorder="1"/>
    <xf numFmtId="0" fontId="9" fillId="2" borderId="11" xfId="1" applyFont="1" applyFill="1" applyBorder="1" applyProtection="1">
      <protection locked="0"/>
    </xf>
    <xf numFmtId="0" fontId="8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39" xfId="0" applyFont="1" applyFill="1" applyBorder="1" applyAlignment="1">
      <alignment horizontal="center"/>
    </xf>
    <xf numFmtId="0" fontId="14" fillId="2" borderId="40" xfId="0" applyFont="1" applyFill="1" applyBorder="1" applyAlignment="1">
      <alignment horizontal="center"/>
    </xf>
    <xf numFmtId="0" fontId="14" fillId="2" borderId="4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9" fillId="2" borderId="27" xfId="1" applyFont="1" applyFill="1" applyBorder="1" applyAlignment="1">
      <alignment horizontal="center"/>
    </xf>
    <xf numFmtId="0" fontId="9" fillId="2" borderId="43" xfId="1" applyFont="1" applyFill="1" applyBorder="1" applyAlignment="1">
      <alignment horizontal="center"/>
    </xf>
    <xf numFmtId="0" fontId="15" fillId="2" borderId="0" xfId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4" fillId="2" borderId="39" xfId="1" applyFont="1" applyFill="1" applyBorder="1" applyAlignment="1">
      <alignment horizontal="center"/>
    </xf>
    <xf numFmtId="0" fontId="14" fillId="2" borderId="40" xfId="1" applyFont="1" applyFill="1" applyBorder="1" applyAlignment="1">
      <alignment horizontal="center"/>
    </xf>
    <xf numFmtId="0" fontId="14" fillId="2" borderId="41" xfId="1" applyFont="1" applyFill="1" applyBorder="1" applyAlignment="1">
      <alignment horizontal="center"/>
    </xf>
    <xf numFmtId="0" fontId="21" fillId="2" borderId="10" xfId="1" applyFont="1" applyFill="1" applyBorder="1" applyAlignment="1">
      <alignment horizontal="center" vertical="center"/>
    </xf>
    <xf numFmtId="0" fontId="11" fillId="3" borderId="0" xfId="1" applyFont="1" applyFill="1" applyAlignment="1" applyProtection="1">
      <alignment horizontal="left"/>
      <protection locked="0"/>
    </xf>
    <xf numFmtId="0" fontId="10" fillId="3" borderId="0" xfId="1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39" xfId="1" applyFont="1" applyFill="1" applyBorder="1" applyAlignment="1">
      <alignment horizontal="justify" vertical="center" wrapText="1"/>
    </xf>
    <xf numFmtId="0" fontId="14" fillId="2" borderId="40" xfId="1" applyFont="1" applyFill="1" applyBorder="1" applyAlignment="1">
      <alignment horizontal="justify" vertical="center" wrapText="1"/>
    </xf>
    <xf numFmtId="0" fontId="14" fillId="2" borderId="41" xfId="1" applyFont="1" applyFill="1" applyBorder="1" applyAlignment="1">
      <alignment horizontal="justify" vertical="center" wrapText="1"/>
    </xf>
    <xf numFmtId="0" fontId="14" fillId="2" borderId="39" xfId="1" applyFont="1" applyFill="1" applyBorder="1" applyAlignment="1">
      <alignment horizontal="left" vertical="center" wrapText="1"/>
    </xf>
    <xf numFmtId="0" fontId="14" fillId="2" borderId="40" xfId="1" applyFont="1" applyFill="1" applyBorder="1" applyAlignment="1">
      <alignment horizontal="left" vertical="center" wrapText="1"/>
    </xf>
    <xf numFmtId="0" fontId="14" fillId="2" borderId="41" xfId="1" applyFont="1" applyFill="1" applyBorder="1" applyAlignment="1">
      <alignment horizontal="left" vertical="center" wrapText="1"/>
    </xf>
    <xf numFmtId="0" fontId="9" fillId="2" borderId="0" xfId="1" applyFont="1" applyFill="1" applyAlignment="1">
      <alignment horizontal="center"/>
    </xf>
    <xf numFmtId="0" fontId="14" fillId="2" borderId="12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34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1" fillId="3" borderId="31" xfId="1" applyNumberFormat="1" applyFont="1" applyFill="1" applyBorder="1" applyAlignment="1" applyProtection="1">
      <alignment horizontal="center" vertical="center"/>
      <protection locked="0"/>
    </xf>
    <xf numFmtId="2" fontId="11" fillId="3" borderId="32" xfId="1" applyNumberFormat="1" applyFont="1" applyFill="1" applyBorder="1" applyAlignment="1" applyProtection="1">
      <alignment horizontal="center" vertical="center"/>
      <protection locked="0"/>
    </xf>
    <xf numFmtId="2" fontId="11" fillId="3" borderId="33" xfId="1" applyNumberFormat="1" applyFont="1" applyFill="1" applyBorder="1" applyAlignment="1" applyProtection="1">
      <alignment horizontal="center" vertical="center"/>
      <protection locked="0"/>
    </xf>
    <xf numFmtId="0" fontId="9" fillId="2" borderId="34" xfId="1" applyFont="1" applyFill="1" applyBorder="1" applyAlignment="1">
      <alignment horizontal="center" vertical="center"/>
    </xf>
    <xf numFmtId="0" fontId="14" fillId="2" borderId="13" xfId="1" applyFont="1" applyFill="1" applyBorder="1" applyAlignment="1">
      <alignment horizontal="left" vertical="center" wrapText="1"/>
    </xf>
    <xf numFmtId="0" fontId="14" fillId="2" borderId="35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" workbookViewId="0">
      <selection activeCell="E31" sqref="E3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24" t="s">
        <v>0</v>
      </c>
      <c r="B15" s="224"/>
      <c r="C15" s="224"/>
      <c r="D15" s="224"/>
      <c r="E15" s="22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21.72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0.21719999999999998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122656809</v>
      </c>
      <c r="C24" s="18">
        <v>55269.9</v>
      </c>
      <c r="D24" s="19">
        <v>1.5</v>
      </c>
      <c r="E24" s="20">
        <v>18</v>
      </c>
    </row>
    <row r="25" spans="1:6" ht="16.5" customHeight="1" x14ac:dyDescent="0.3">
      <c r="A25" s="17">
        <v>2</v>
      </c>
      <c r="B25" s="18">
        <v>122834746</v>
      </c>
      <c r="C25" s="18">
        <v>50081.9</v>
      </c>
      <c r="D25" s="19">
        <v>1.5</v>
      </c>
      <c r="E25" s="19">
        <v>18</v>
      </c>
    </row>
    <row r="26" spans="1:6" ht="16.5" customHeight="1" x14ac:dyDescent="0.3">
      <c r="A26" s="17">
        <v>3</v>
      </c>
      <c r="B26" s="18">
        <v>122565729</v>
      </c>
      <c r="C26" s="18">
        <v>47491</v>
      </c>
      <c r="D26" s="19">
        <v>1.5</v>
      </c>
      <c r="E26" s="19">
        <v>17.899999999999999</v>
      </c>
    </row>
    <row r="27" spans="1:6" ht="16.5" customHeight="1" x14ac:dyDescent="0.3">
      <c r="A27" s="17">
        <v>4</v>
      </c>
      <c r="B27" s="18">
        <v>122538206</v>
      </c>
      <c r="C27" s="18">
        <v>46737.2</v>
      </c>
      <c r="D27" s="19">
        <v>1.4</v>
      </c>
      <c r="E27" s="19">
        <v>17.899999999999999</v>
      </c>
    </row>
    <row r="28" spans="1:6" ht="16.5" customHeight="1" x14ac:dyDescent="0.3">
      <c r="A28" s="17">
        <v>5</v>
      </c>
      <c r="B28" s="18">
        <v>123796798</v>
      </c>
      <c r="C28" s="18">
        <v>45266.3</v>
      </c>
      <c r="D28" s="19">
        <v>1.5</v>
      </c>
      <c r="E28" s="19">
        <v>17.899999999999999</v>
      </c>
    </row>
    <row r="29" spans="1:6" ht="16.5" customHeight="1" x14ac:dyDescent="0.3">
      <c r="A29" s="17">
        <v>6</v>
      </c>
      <c r="B29" s="21">
        <v>123891783</v>
      </c>
      <c r="C29" s="21">
        <v>45944.9</v>
      </c>
      <c r="D29" s="22">
        <v>1.5</v>
      </c>
      <c r="E29" s="22">
        <v>17.899999999999999</v>
      </c>
    </row>
    <row r="30" spans="1:6" ht="16.5" customHeight="1" x14ac:dyDescent="0.3">
      <c r="A30" s="23" t="s">
        <v>17</v>
      </c>
      <c r="B30" s="24">
        <f>AVERAGE(B24:B29)</f>
        <v>123047345.16666667</v>
      </c>
      <c r="C30" s="25">
        <f>AVERAGE(C24:C29)</f>
        <v>48465.200000000004</v>
      </c>
      <c r="D30" s="26">
        <f>AVERAGE(D24:D29)</f>
        <v>1.4833333333333334</v>
      </c>
      <c r="E30" s="26">
        <f>AVERAGE(E24:E29)</f>
        <v>17.933333333333334</v>
      </c>
    </row>
    <row r="31" spans="1:6" ht="16.5" customHeight="1" x14ac:dyDescent="0.3">
      <c r="A31" s="27" t="s">
        <v>18</v>
      </c>
      <c r="B31" s="28">
        <f>(STDEV(B24:B29)/B30)</f>
        <v>5.0930111655643822E-3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25" t="s">
        <v>25</v>
      </c>
      <c r="C59" s="225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B42" sqref="B4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31" t="s">
        <v>30</v>
      </c>
      <c r="B1" s="231"/>
      <c r="C1" s="231"/>
      <c r="D1" s="231"/>
      <c r="E1" s="231"/>
      <c r="F1" s="231"/>
      <c r="G1" s="111"/>
    </row>
    <row r="2" spans="1:7" ht="12.75" customHeight="1" x14ac:dyDescent="0.3">
      <c r="A2" s="231"/>
      <c r="B2" s="231"/>
      <c r="C2" s="231"/>
      <c r="D2" s="231"/>
      <c r="E2" s="231"/>
      <c r="F2" s="231"/>
      <c r="G2" s="111"/>
    </row>
    <row r="3" spans="1:7" ht="12.75" customHeight="1" x14ac:dyDescent="0.3">
      <c r="A3" s="231"/>
      <c r="B3" s="231"/>
      <c r="C3" s="231"/>
      <c r="D3" s="231"/>
      <c r="E3" s="231"/>
      <c r="F3" s="231"/>
      <c r="G3" s="111"/>
    </row>
    <row r="4" spans="1:7" ht="12.75" customHeight="1" x14ac:dyDescent="0.3">
      <c r="A4" s="231"/>
      <c r="B4" s="231"/>
      <c r="C4" s="231"/>
      <c r="D4" s="231"/>
      <c r="E4" s="231"/>
      <c r="F4" s="231"/>
      <c r="G4" s="111"/>
    </row>
    <row r="5" spans="1:7" ht="12.75" customHeight="1" x14ac:dyDescent="0.3">
      <c r="A5" s="231"/>
      <c r="B5" s="231"/>
      <c r="C5" s="231"/>
      <c r="D5" s="231"/>
      <c r="E5" s="231"/>
      <c r="F5" s="231"/>
      <c r="G5" s="111"/>
    </row>
    <row r="6" spans="1:7" ht="12.75" customHeight="1" x14ac:dyDescent="0.3">
      <c r="A6" s="231"/>
      <c r="B6" s="231"/>
      <c r="C6" s="231"/>
      <c r="D6" s="231"/>
      <c r="E6" s="231"/>
      <c r="F6" s="231"/>
      <c r="G6" s="111"/>
    </row>
    <row r="7" spans="1:7" ht="12.75" customHeight="1" x14ac:dyDescent="0.3">
      <c r="A7" s="231"/>
      <c r="B7" s="231"/>
      <c r="C7" s="231"/>
      <c r="D7" s="231"/>
      <c r="E7" s="231"/>
      <c r="F7" s="231"/>
      <c r="G7" s="111"/>
    </row>
    <row r="8" spans="1:7" ht="15" customHeight="1" x14ac:dyDescent="0.3">
      <c r="A8" s="230" t="s">
        <v>31</v>
      </c>
      <c r="B8" s="230"/>
      <c r="C8" s="230"/>
      <c r="D8" s="230"/>
      <c r="E8" s="230"/>
      <c r="F8" s="230"/>
      <c r="G8" s="112"/>
    </row>
    <row r="9" spans="1:7" ht="12.75" customHeight="1" x14ac:dyDescent="0.3">
      <c r="A9" s="230"/>
      <c r="B9" s="230"/>
      <c r="C9" s="230"/>
      <c r="D9" s="230"/>
      <c r="E9" s="230"/>
      <c r="F9" s="230"/>
      <c r="G9" s="112"/>
    </row>
    <row r="10" spans="1:7" ht="12.75" customHeight="1" x14ac:dyDescent="0.3">
      <c r="A10" s="230"/>
      <c r="B10" s="230"/>
      <c r="C10" s="230"/>
      <c r="D10" s="230"/>
      <c r="E10" s="230"/>
      <c r="F10" s="230"/>
      <c r="G10" s="112"/>
    </row>
    <row r="11" spans="1:7" ht="12.75" customHeight="1" x14ac:dyDescent="0.3">
      <c r="A11" s="230"/>
      <c r="B11" s="230"/>
      <c r="C11" s="230"/>
      <c r="D11" s="230"/>
      <c r="E11" s="230"/>
      <c r="F11" s="230"/>
      <c r="G11" s="112"/>
    </row>
    <row r="12" spans="1:7" ht="12.75" customHeight="1" x14ac:dyDescent="0.3">
      <c r="A12" s="230"/>
      <c r="B12" s="230"/>
      <c r="C12" s="230"/>
      <c r="D12" s="230"/>
      <c r="E12" s="230"/>
      <c r="F12" s="230"/>
      <c r="G12" s="112"/>
    </row>
    <row r="13" spans="1:7" ht="12.75" customHeight="1" x14ac:dyDescent="0.3">
      <c r="A13" s="230"/>
      <c r="B13" s="230"/>
      <c r="C13" s="230"/>
      <c r="D13" s="230"/>
      <c r="E13" s="230"/>
      <c r="F13" s="230"/>
      <c r="G13" s="112"/>
    </row>
    <row r="14" spans="1:7" ht="12.75" customHeight="1" x14ac:dyDescent="0.3">
      <c r="A14" s="230"/>
      <c r="B14" s="230"/>
      <c r="C14" s="230"/>
      <c r="D14" s="230"/>
      <c r="E14" s="230"/>
      <c r="F14" s="230"/>
      <c r="G14" s="112"/>
    </row>
    <row r="15" spans="1:7" ht="13.5" customHeight="1" x14ac:dyDescent="0.3"/>
    <row r="16" spans="1:7" ht="19.5" customHeight="1" x14ac:dyDescent="0.3">
      <c r="A16" s="226" t="s">
        <v>32</v>
      </c>
      <c r="B16" s="227"/>
      <c r="C16" s="227"/>
      <c r="D16" s="227"/>
      <c r="E16" s="227"/>
      <c r="F16" s="228"/>
    </row>
    <row r="17" spans="1:13" ht="18.75" customHeight="1" x14ac:dyDescent="0.3">
      <c r="A17" s="229" t="s">
        <v>93</v>
      </c>
      <c r="B17" s="229"/>
      <c r="C17" s="229"/>
      <c r="D17" s="229"/>
      <c r="E17" s="229"/>
      <c r="F17" s="229"/>
    </row>
    <row r="18" spans="1:13" x14ac:dyDescent="0.3">
      <c r="B18" s="1" t="e">
        <f>[1]Relative!B13</f>
        <v>#REF!</v>
      </c>
    </row>
    <row r="20" spans="1:13" ht="16.5" customHeight="1" x14ac:dyDescent="0.3">
      <c r="A20" s="58" t="s">
        <v>34</v>
      </c>
      <c r="B20" s="113" t="s">
        <v>5</v>
      </c>
    </row>
    <row r="21" spans="1:13" ht="16.5" customHeight="1" x14ac:dyDescent="0.3">
      <c r="A21" s="58" t="s">
        <v>35</v>
      </c>
      <c r="B21" s="113" t="s">
        <v>7</v>
      </c>
    </row>
    <row r="22" spans="1:13" ht="16.5" customHeight="1" x14ac:dyDescent="0.3">
      <c r="A22" s="58" t="s">
        <v>36</v>
      </c>
      <c r="B22" s="113" t="s">
        <v>100</v>
      </c>
    </row>
    <row r="23" spans="1:13" ht="16.5" customHeight="1" x14ac:dyDescent="0.3">
      <c r="A23" s="58" t="s">
        <v>37</v>
      </c>
      <c r="B23" s="113" t="s">
        <v>101</v>
      </c>
    </row>
    <row r="24" spans="1:13" ht="16.5" customHeight="1" x14ac:dyDescent="0.3">
      <c r="A24" s="58" t="s">
        <v>38</v>
      </c>
      <c r="B24" s="114">
        <v>0</v>
      </c>
    </row>
    <row r="25" spans="1:13" ht="16.5" customHeight="1" x14ac:dyDescent="0.3">
      <c r="A25" s="58" t="s">
        <v>39</v>
      </c>
      <c r="B25" s="114">
        <v>0</v>
      </c>
    </row>
    <row r="27" spans="1:13" ht="13.5" customHeight="1" x14ac:dyDescent="0.3"/>
    <row r="28" spans="1:13" ht="17.25" customHeight="1" x14ac:dyDescent="0.3">
      <c r="B28" s="60" t="s">
        <v>94</v>
      </c>
      <c r="C28" s="61" t="s">
        <v>95</v>
      </c>
      <c r="D28" s="61" t="s">
        <v>96</v>
      </c>
      <c r="E28" s="62"/>
      <c r="F28" s="62"/>
      <c r="G28" s="62"/>
      <c r="H28" s="63"/>
      <c r="I28" s="62"/>
      <c r="J28" s="62"/>
      <c r="K28" s="62"/>
      <c r="L28" s="64"/>
      <c r="M28" s="64"/>
    </row>
    <row r="29" spans="1:13" ht="16.5" customHeight="1" x14ac:dyDescent="0.3">
      <c r="B29" s="65">
        <v>9.8000100000000003</v>
      </c>
      <c r="C29" s="66">
        <v>15.58459</v>
      </c>
      <c r="D29" s="66">
        <v>16.19914</v>
      </c>
      <c r="E29" s="67"/>
      <c r="F29" s="67"/>
      <c r="G29" s="67"/>
      <c r="H29" s="63"/>
      <c r="I29" s="67"/>
      <c r="J29" s="67"/>
      <c r="K29" s="67"/>
      <c r="L29" s="64"/>
      <c r="M29" s="64"/>
    </row>
    <row r="30" spans="1:13" ht="15.75" customHeight="1" x14ac:dyDescent="0.3">
      <c r="B30" s="68"/>
      <c r="C30" s="66">
        <v>15.58413</v>
      </c>
      <c r="D30" s="66">
        <v>16.1465</v>
      </c>
      <c r="E30" s="67"/>
      <c r="F30" s="67"/>
      <c r="G30" s="67"/>
      <c r="H30" s="63"/>
      <c r="I30" s="67"/>
      <c r="J30" s="67"/>
      <c r="K30" s="67"/>
      <c r="L30" s="64"/>
      <c r="M30" s="64"/>
    </row>
    <row r="31" spans="1:13" ht="16.5" customHeight="1" x14ac:dyDescent="0.3">
      <c r="B31" s="68"/>
      <c r="C31" s="69">
        <v>15.577669999999999</v>
      </c>
      <c r="D31" s="69">
        <v>16.121849999999998</v>
      </c>
      <c r="E31" s="67"/>
      <c r="F31" s="67"/>
      <c r="G31" s="67"/>
      <c r="H31" s="63"/>
      <c r="I31" s="67"/>
      <c r="J31" s="67"/>
      <c r="K31" s="67"/>
      <c r="L31" s="64"/>
      <c r="M31" s="64"/>
    </row>
    <row r="32" spans="1:13" ht="16.5" customHeight="1" x14ac:dyDescent="0.3">
      <c r="B32" s="68"/>
      <c r="C32" s="70"/>
      <c r="D32" s="71"/>
      <c r="E32" s="67"/>
      <c r="F32" s="67"/>
      <c r="G32" s="67"/>
      <c r="H32" s="63"/>
      <c r="I32" s="67"/>
      <c r="J32" s="67"/>
      <c r="K32" s="67"/>
      <c r="L32" s="64"/>
      <c r="M32" s="64"/>
    </row>
    <row r="33" spans="1:13" ht="17.25" customHeight="1" x14ac:dyDescent="0.3">
      <c r="B33" s="72">
        <f>AVERAGE(B29:B32)</f>
        <v>9.8000100000000003</v>
      </c>
      <c r="C33" s="72">
        <f>AVERAGE(C29:C32)</f>
        <v>15.582129999999999</v>
      </c>
      <c r="D33" s="72">
        <f>AVERAGE(D29:D32)</f>
        <v>16.155829999999998</v>
      </c>
      <c r="E33" s="73"/>
      <c r="F33" s="73"/>
      <c r="G33" s="73"/>
      <c r="H33" s="63"/>
      <c r="I33" s="73"/>
      <c r="J33" s="73"/>
      <c r="K33" s="73"/>
      <c r="L33" s="64"/>
      <c r="M33" s="64"/>
    </row>
    <row r="34" spans="1:13" ht="16.5" customHeight="1" x14ac:dyDescent="0.3">
      <c r="B34" s="74"/>
      <c r="C34" s="74"/>
      <c r="D34" s="74"/>
      <c r="E34" s="63"/>
      <c r="F34" s="63"/>
      <c r="G34" s="63"/>
      <c r="H34" s="63"/>
      <c r="I34" s="63"/>
      <c r="J34" s="63"/>
      <c r="K34" s="63"/>
      <c r="L34" s="64"/>
      <c r="M34" s="64"/>
    </row>
    <row r="35" spans="1:13" ht="16.5" customHeight="1" x14ac:dyDescent="0.3">
      <c r="B35" s="75" t="s">
        <v>97</v>
      </c>
      <c r="C35" s="76">
        <f>C33-B33</f>
        <v>5.782119999999999</v>
      </c>
      <c r="D35" s="74"/>
      <c r="E35" s="63"/>
      <c r="F35" s="77"/>
      <c r="G35" s="63"/>
      <c r="H35" s="63"/>
      <c r="I35" s="63"/>
      <c r="J35" s="77"/>
      <c r="K35" s="63"/>
      <c r="L35" s="64"/>
      <c r="M35" s="64"/>
    </row>
    <row r="36" spans="1:13" ht="16.5" customHeight="1" x14ac:dyDescent="0.3">
      <c r="B36" s="74"/>
      <c r="C36" s="78"/>
      <c r="D36" s="74"/>
      <c r="E36" s="63"/>
      <c r="F36" s="77"/>
      <c r="G36" s="63"/>
      <c r="H36" s="63"/>
      <c r="I36" s="63"/>
      <c r="J36" s="77"/>
      <c r="K36" s="63"/>
      <c r="L36" s="64"/>
      <c r="M36" s="64"/>
    </row>
    <row r="37" spans="1:13" ht="16.5" customHeight="1" x14ac:dyDescent="0.3">
      <c r="B37" s="75" t="s">
        <v>98</v>
      </c>
      <c r="C37" s="76">
        <f>D33-B33</f>
        <v>6.3558199999999978</v>
      </c>
      <c r="D37" s="74"/>
      <c r="E37" s="63"/>
      <c r="F37" s="77"/>
      <c r="G37" s="63"/>
      <c r="H37" s="63"/>
      <c r="I37" s="63"/>
      <c r="J37" s="77"/>
      <c r="K37" s="63"/>
      <c r="L37" s="64"/>
      <c r="M37" s="64"/>
    </row>
    <row r="38" spans="1:13" ht="16.5" customHeight="1" x14ac:dyDescent="0.3">
      <c r="B38" s="74"/>
      <c r="C38" s="78"/>
      <c r="D38" s="74"/>
      <c r="E38" s="63"/>
      <c r="F38" s="79"/>
      <c r="G38" s="80"/>
      <c r="H38" s="80"/>
      <c r="I38" s="80"/>
      <c r="J38" s="79"/>
      <c r="K38" s="63"/>
      <c r="L38" s="64"/>
      <c r="M38" s="64"/>
    </row>
    <row r="39" spans="1:13" ht="32.25" customHeight="1" x14ac:dyDescent="0.3">
      <c r="B39" s="81" t="s">
        <v>99</v>
      </c>
      <c r="C39" s="82">
        <f>C37/C35</f>
        <v>1.0992196633760625</v>
      </c>
      <c r="D39" s="74"/>
      <c r="E39" s="83"/>
      <c r="F39" s="84"/>
      <c r="G39" s="80"/>
      <c r="H39" s="80"/>
      <c r="I39" s="85"/>
      <c r="J39" s="84"/>
      <c r="K39" s="63"/>
      <c r="L39" s="64"/>
      <c r="M39" s="64"/>
    </row>
    <row r="40" spans="1:13" ht="14.25" customHeight="1" x14ac:dyDescent="0.3">
      <c r="A40" s="86"/>
      <c r="B40" s="87"/>
      <c r="C40" s="88"/>
      <c r="D40" s="89"/>
      <c r="E40" s="88"/>
      <c r="G40" s="90"/>
      <c r="H40" s="90"/>
      <c r="I40" s="91"/>
      <c r="J40" s="92"/>
    </row>
    <row r="41" spans="1:13" ht="16.5" customHeight="1" x14ac:dyDescent="0.3">
      <c r="A41" s="59"/>
      <c r="B41" s="93" t="s">
        <v>25</v>
      </c>
      <c r="C41" s="93"/>
      <c r="D41" s="94" t="s">
        <v>26</v>
      </c>
      <c r="E41" s="95"/>
      <c r="F41" s="94" t="s">
        <v>27</v>
      </c>
      <c r="G41" s="90"/>
      <c r="H41" s="90"/>
      <c r="I41" s="91"/>
      <c r="J41" s="92"/>
    </row>
    <row r="42" spans="1:13" ht="59.25" customHeight="1" x14ac:dyDescent="0.3">
      <c r="A42" s="96" t="s">
        <v>28</v>
      </c>
      <c r="B42" s="97"/>
      <c r="C42" s="98"/>
      <c r="D42" s="97"/>
      <c r="E42" s="99"/>
      <c r="F42" s="100"/>
      <c r="G42" s="90"/>
      <c r="H42" s="90"/>
      <c r="I42" s="91"/>
      <c r="J42" s="92"/>
    </row>
    <row r="43" spans="1:13" ht="59.25" customHeight="1" x14ac:dyDescent="0.3">
      <c r="A43" s="96" t="s">
        <v>29</v>
      </c>
      <c r="B43" s="101"/>
      <c r="C43" s="102"/>
      <c r="D43" s="101"/>
      <c r="E43" s="99"/>
      <c r="F43" s="103"/>
      <c r="G43" s="104"/>
      <c r="H43" s="104"/>
      <c r="I43" s="105"/>
    </row>
    <row r="44" spans="1:13" ht="13.5" customHeight="1" x14ac:dyDescent="0.3">
      <c r="A44" s="104"/>
      <c r="B44" s="104"/>
      <c r="C44" s="104"/>
      <c r="D44" s="105"/>
      <c r="F44" s="104"/>
      <c r="G44" s="104"/>
      <c r="H44" s="104"/>
      <c r="I44" s="105"/>
    </row>
    <row r="45" spans="1:13" ht="13.5" customHeight="1" x14ac:dyDescent="0.3">
      <c r="A45" s="104"/>
      <c r="B45" s="104"/>
      <c r="C45" s="104"/>
      <c r="D45" s="105"/>
      <c r="F45" s="104"/>
      <c r="G45" s="104"/>
      <c r="H45" s="104"/>
      <c r="I45" s="105"/>
    </row>
    <row r="47" spans="1:13" ht="13.5" customHeight="1" x14ac:dyDescent="0.3">
      <c r="A47" s="106"/>
      <c r="B47" s="106"/>
      <c r="C47" s="106"/>
      <c r="F47" s="106"/>
      <c r="G47" s="106"/>
      <c r="H47" s="106"/>
    </row>
    <row r="48" spans="1:13" ht="13.5" customHeight="1" x14ac:dyDescent="0.3">
      <c r="A48" s="107"/>
      <c r="B48" s="107"/>
      <c r="C48" s="107"/>
      <c r="F48" s="107"/>
      <c r="G48" s="107"/>
      <c r="H48" s="107"/>
    </row>
    <row r="49" spans="1:8" x14ac:dyDescent="0.3">
      <c r="B49" s="108"/>
      <c r="C49" s="108"/>
      <c r="G49" s="108"/>
      <c r="H49" s="108"/>
    </row>
    <row r="50" spans="1:8" x14ac:dyDescent="0.3">
      <c r="A50" s="109"/>
      <c r="F50" s="109"/>
    </row>
    <row r="51" spans="1:8" x14ac:dyDescent="0.3">
      <c r="C51" s="110"/>
    </row>
    <row r="52" spans="1:8" x14ac:dyDescent="0.3">
      <c r="C52" s="110"/>
    </row>
    <row r="57" spans="1:8" ht="13.5" customHeight="1" x14ac:dyDescent="0.3">
      <c r="C57" s="104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9" zoomScale="55" zoomScaleNormal="75" workbookViewId="0">
      <selection activeCell="D69" sqref="D69:D72"/>
    </sheetView>
  </sheetViews>
  <sheetFormatPr defaultRowHeight="13.5" x14ac:dyDescent="0.25"/>
  <cols>
    <col min="1" max="1" width="55.42578125" style="115" customWidth="1"/>
    <col min="2" max="2" width="33.7109375" style="115" customWidth="1"/>
    <col min="3" max="3" width="42.28515625" style="115" customWidth="1"/>
    <col min="4" max="4" width="30.5703125" style="115" customWidth="1"/>
    <col min="5" max="5" width="35.42578125" style="115" customWidth="1"/>
    <col min="6" max="6" width="30.7109375" style="115" customWidth="1"/>
    <col min="7" max="7" width="35.42578125" style="115" customWidth="1"/>
    <col min="8" max="9" width="30.28515625" style="115" customWidth="1"/>
    <col min="10" max="10" width="30.42578125" style="115" customWidth="1"/>
    <col min="11" max="11" width="21.28515625" style="115" customWidth="1"/>
    <col min="12" max="12" width="9.140625" style="115" customWidth="1"/>
    <col min="13" max="16384" width="9.140625" style="116"/>
  </cols>
  <sheetData>
    <row r="1" spans="1:8" x14ac:dyDescent="0.25">
      <c r="A1" s="234" t="s">
        <v>30</v>
      </c>
      <c r="B1" s="234"/>
      <c r="C1" s="234"/>
      <c r="D1" s="234"/>
      <c r="E1" s="234"/>
      <c r="F1" s="234"/>
      <c r="G1" s="234"/>
      <c r="H1" s="234"/>
    </row>
    <row r="2" spans="1:8" x14ac:dyDescent="0.25">
      <c r="A2" s="234"/>
      <c r="B2" s="234"/>
      <c r="C2" s="234"/>
      <c r="D2" s="234"/>
      <c r="E2" s="234"/>
      <c r="F2" s="234"/>
      <c r="G2" s="234"/>
      <c r="H2" s="234"/>
    </row>
    <row r="3" spans="1:8" x14ac:dyDescent="0.25">
      <c r="A3" s="234"/>
      <c r="B3" s="234"/>
      <c r="C3" s="234"/>
      <c r="D3" s="234"/>
      <c r="E3" s="234"/>
      <c r="F3" s="234"/>
      <c r="G3" s="234"/>
      <c r="H3" s="234"/>
    </row>
    <row r="4" spans="1:8" x14ac:dyDescent="0.25">
      <c r="A4" s="234"/>
      <c r="B4" s="234"/>
      <c r="C4" s="234"/>
      <c r="D4" s="234"/>
      <c r="E4" s="234"/>
      <c r="F4" s="234"/>
      <c r="G4" s="234"/>
      <c r="H4" s="234"/>
    </row>
    <row r="5" spans="1:8" x14ac:dyDescent="0.25">
      <c r="A5" s="234"/>
      <c r="B5" s="234"/>
      <c r="C5" s="234"/>
      <c r="D5" s="234"/>
      <c r="E5" s="234"/>
      <c r="F5" s="234"/>
      <c r="G5" s="234"/>
      <c r="H5" s="234"/>
    </row>
    <row r="6" spans="1:8" x14ac:dyDescent="0.25">
      <c r="A6" s="234"/>
      <c r="B6" s="234"/>
      <c r="C6" s="234"/>
      <c r="D6" s="234"/>
      <c r="E6" s="234"/>
      <c r="F6" s="234"/>
      <c r="G6" s="234"/>
      <c r="H6" s="234"/>
    </row>
    <row r="7" spans="1:8" x14ac:dyDescent="0.25">
      <c r="A7" s="234"/>
      <c r="B7" s="234"/>
      <c r="C7" s="234"/>
      <c r="D7" s="234"/>
      <c r="E7" s="234"/>
      <c r="F7" s="234"/>
      <c r="G7" s="234"/>
      <c r="H7" s="234"/>
    </row>
    <row r="8" spans="1:8" x14ac:dyDescent="0.25">
      <c r="A8" s="235" t="s">
        <v>31</v>
      </c>
      <c r="B8" s="235"/>
      <c r="C8" s="235"/>
      <c r="D8" s="235"/>
      <c r="E8" s="235"/>
      <c r="F8" s="235"/>
      <c r="G8" s="235"/>
      <c r="H8" s="235"/>
    </row>
    <row r="9" spans="1:8" x14ac:dyDescent="0.25">
      <c r="A9" s="235"/>
      <c r="B9" s="235"/>
      <c r="C9" s="235"/>
      <c r="D9" s="235"/>
      <c r="E9" s="235"/>
      <c r="F9" s="235"/>
      <c r="G9" s="235"/>
      <c r="H9" s="235"/>
    </row>
    <row r="10" spans="1:8" x14ac:dyDescent="0.25">
      <c r="A10" s="235"/>
      <c r="B10" s="235"/>
      <c r="C10" s="235"/>
      <c r="D10" s="235"/>
      <c r="E10" s="235"/>
      <c r="F10" s="235"/>
      <c r="G10" s="235"/>
      <c r="H10" s="235"/>
    </row>
    <row r="11" spans="1:8" x14ac:dyDescent="0.25">
      <c r="A11" s="235"/>
      <c r="B11" s="235"/>
      <c r="C11" s="235"/>
      <c r="D11" s="235"/>
      <c r="E11" s="235"/>
      <c r="F11" s="235"/>
      <c r="G11" s="235"/>
      <c r="H11" s="235"/>
    </row>
    <row r="12" spans="1:8" x14ac:dyDescent="0.25">
      <c r="A12" s="235"/>
      <c r="B12" s="235"/>
      <c r="C12" s="235"/>
      <c r="D12" s="235"/>
      <c r="E12" s="235"/>
      <c r="F12" s="235"/>
      <c r="G12" s="235"/>
      <c r="H12" s="235"/>
    </row>
    <row r="13" spans="1:8" x14ac:dyDescent="0.25">
      <c r="A13" s="235"/>
      <c r="B13" s="235"/>
      <c r="C13" s="235"/>
      <c r="D13" s="235"/>
      <c r="E13" s="235"/>
      <c r="F13" s="235"/>
      <c r="G13" s="235"/>
      <c r="H13" s="235"/>
    </row>
    <row r="14" spans="1:8" x14ac:dyDescent="0.25">
      <c r="A14" s="235"/>
      <c r="B14" s="235"/>
      <c r="C14" s="235"/>
      <c r="D14" s="235"/>
      <c r="E14" s="235"/>
      <c r="F14" s="235"/>
      <c r="G14" s="235"/>
      <c r="H14" s="235"/>
    </row>
    <row r="15" spans="1:8" ht="19.5" customHeight="1" thickBot="1" x14ac:dyDescent="0.3"/>
    <row r="16" spans="1:8" ht="19.5" customHeight="1" thickBot="1" x14ac:dyDescent="0.35">
      <c r="A16" s="236" t="s">
        <v>32</v>
      </c>
      <c r="B16" s="237"/>
      <c r="C16" s="237"/>
      <c r="D16" s="237"/>
      <c r="E16" s="237"/>
      <c r="F16" s="237"/>
      <c r="G16" s="237"/>
      <c r="H16" s="238"/>
    </row>
    <row r="17" spans="1:14" ht="20.25" customHeight="1" x14ac:dyDescent="0.25">
      <c r="A17" s="239" t="s">
        <v>33</v>
      </c>
      <c r="B17" s="239"/>
      <c r="C17" s="239"/>
      <c r="D17" s="239"/>
      <c r="E17" s="239"/>
      <c r="F17" s="239"/>
      <c r="G17" s="239"/>
      <c r="H17" s="239"/>
    </row>
    <row r="18" spans="1:14" ht="26.25" customHeight="1" x14ac:dyDescent="0.4">
      <c r="A18" s="117" t="s">
        <v>34</v>
      </c>
      <c r="B18" s="240" t="s">
        <v>5</v>
      </c>
      <c r="C18" s="240"/>
    </row>
    <row r="19" spans="1:14" ht="26.25" customHeight="1" x14ac:dyDescent="0.4">
      <c r="A19" s="117" t="s">
        <v>35</v>
      </c>
      <c r="B19" s="57" t="s">
        <v>7</v>
      </c>
      <c r="C19" s="118">
        <v>25</v>
      </c>
    </row>
    <row r="20" spans="1:14" ht="26.25" customHeight="1" x14ac:dyDescent="0.4">
      <c r="A20" s="117" t="s">
        <v>36</v>
      </c>
      <c r="B20" s="57" t="s">
        <v>9</v>
      </c>
      <c r="C20" s="119"/>
    </row>
    <row r="21" spans="1:14" ht="26.25" customHeight="1" x14ac:dyDescent="0.4">
      <c r="A21" s="117" t="s">
        <v>37</v>
      </c>
      <c r="B21" s="241" t="s">
        <v>114</v>
      </c>
      <c r="C21" s="241"/>
      <c r="D21" s="241"/>
      <c r="E21" s="241"/>
      <c r="F21" s="241"/>
      <c r="G21" s="241"/>
      <c r="H21" s="241"/>
      <c r="I21" s="241"/>
    </row>
    <row r="22" spans="1:14" ht="26.25" customHeight="1" x14ac:dyDescent="0.4">
      <c r="A22" s="117" t="s">
        <v>38</v>
      </c>
      <c r="B22" s="57" t="s">
        <v>11</v>
      </c>
      <c r="C22" s="119"/>
      <c r="D22" s="119"/>
      <c r="E22" s="119"/>
      <c r="F22" s="119"/>
      <c r="G22" s="119"/>
      <c r="H22" s="119"/>
      <c r="I22" s="119"/>
    </row>
    <row r="23" spans="1:14" ht="26.25" customHeight="1" x14ac:dyDescent="0.4">
      <c r="A23" s="117" t="s">
        <v>39</v>
      </c>
      <c r="B23" s="120"/>
      <c r="C23" s="119"/>
      <c r="D23" s="119"/>
      <c r="E23" s="119"/>
      <c r="F23" s="119"/>
      <c r="G23" s="119"/>
      <c r="H23" s="119"/>
      <c r="I23" s="119"/>
    </row>
    <row r="24" spans="1:14" ht="18.75" x14ac:dyDescent="0.3">
      <c r="A24" s="117"/>
      <c r="B24" s="121"/>
    </row>
    <row r="25" spans="1:14" ht="18.75" x14ac:dyDescent="0.3">
      <c r="A25" s="122" t="s">
        <v>1</v>
      </c>
      <c r="B25" s="121"/>
    </row>
    <row r="26" spans="1:14" ht="26.25" customHeight="1" x14ac:dyDescent="0.4">
      <c r="A26" s="123" t="s">
        <v>4</v>
      </c>
      <c r="B26" s="242" t="s">
        <v>9</v>
      </c>
      <c r="C26" s="242"/>
    </row>
    <row r="27" spans="1:14" ht="26.25" customHeight="1" x14ac:dyDescent="0.4">
      <c r="A27" s="124" t="s">
        <v>40</v>
      </c>
      <c r="B27" s="243" t="s">
        <v>102</v>
      </c>
      <c r="C27" s="243"/>
    </row>
    <row r="28" spans="1:14" ht="27" customHeight="1" thickBot="1" x14ac:dyDescent="0.45">
      <c r="A28" s="124" t="s">
        <v>6</v>
      </c>
      <c r="B28" s="52">
        <v>99.8</v>
      </c>
    </row>
    <row r="29" spans="1:14" s="127" customFormat="1" ht="27" customHeight="1" thickBot="1" x14ac:dyDescent="0.45">
      <c r="A29" s="124" t="s">
        <v>41</v>
      </c>
      <c r="B29" s="56">
        <v>0</v>
      </c>
      <c r="C29" s="244" t="s">
        <v>103</v>
      </c>
      <c r="D29" s="245"/>
      <c r="E29" s="245"/>
      <c r="F29" s="245"/>
      <c r="G29" s="245"/>
      <c r="H29" s="246"/>
      <c r="I29" s="126"/>
      <c r="J29" s="126"/>
      <c r="K29" s="126"/>
      <c r="L29" s="126"/>
    </row>
    <row r="30" spans="1:14" s="127" customFormat="1" ht="19.5" customHeight="1" thickBot="1" x14ac:dyDescent="0.35">
      <c r="A30" s="124" t="s">
        <v>42</v>
      </c>
      <c r="B30" s="128">
        <f>B28-B29</f>
        <v>99.8</v>
      </c>
      <c r="C30" s="129"/>
      <c r="D30" s="129"/>
      <c r="E30" s="129"/>
      <c r="F30" s="129"/>
      <c r="G30" s="129"/>
      <c r="H30" s="130"/>
      <c r="I30" s="126"/>
      <c r="J30" s="126"/>
      <c r="K30" s="126"/>
      <c r="L30" s="126"/>
    </row>
    <row r="31" spans="1:14" s="127" customFormat="1" ht="27" customHeight="1" thickBot="1" x14ac:dyDescent="0.45">
      <c r="A31" s="124" t="s">
        <v>43</v>
      </c>
      <c r="B31" s="131">
        <v>1</v>
      </c>
      <c r="C31" s="247" t="s">
        <v>44</v>
      </c>
      <c r="D31" s="248"/>
      <c r="E31" s="248"/>
      <c r="F31" s="248"/>
      <c r="G31" s="248"/>
      <c r="H31" s="249"/>
      <c r="I31" s="126"/>
      <c r="J31" s="126"/>
      <c r="K31" s="126"/>
      <c r="L31" s="126"/>
    </row>
    <row r="32" spans="1:14" s="127" customFormat="1" ht="27" customHeight="1" thickBot="1" x14ac:dyDescent="0.45">
      <c r="A32" s="124" t="s">
        <v>45</v>
      </c>
      <c r="B32" s="131">
        <v>1</v>
      </c>
      <c r="C32" s="247" t="s">
        <v>46</v>
      </c>
      <c r="D32" s="248"/>
      <c r="E32" s="248"/>
      <c r="F32" s="248"/>
      <c r="G32" s="248"/>
      <c r="H32" s="249"/>
      <c r="I32" s="126"/>
      <c r="J32" s="126"/>
      <c r="K32" s="126"/>
      <c r="L32" s="132"/>
      <c r="M32" s="132"/>
      <c r="N32" s="133"/>
    </row>
    <row r="33" spans="1:14" s="127" customFormat="1" ht="17.25" customHeight="1" x14ac:dyDescent="0.3">
      <c r="A33" s="124"/>
      <c r="B33" s="134"/>
      <c r="C33" s="135"/>
      <c r="D33" s="135"/>
      <c r="E33" s="135"/>
      <c r="F33" s="135"/>
      <c r="G33" s="135"/>
      <c r="H33" s="135"/>
      <c r="I33" s="126"/>
      <c r="J33" s="126"/>
      <c r="K33" s="126"/>
      <c r="L33" s="132"/>
      <c r="M33" s="132"/>
      <c r="N33" s="133"/>
    </row>
    <row r="34" spans="1:14" s="127" customFormat="1" ht="18.75" x14ac:dyDescent="0.3">
      <c r="A34" s="124" t="s">
        <v>47</v>
      </c>
      <c r="B34" s="136">
        <f>B31/B32</f>
        <v>1</v>
      </c>
      <c r="C34" s="137" t="s">
        <v>48</v>
      </c>
      <c r="D34" s="137"/>
      <c r="E34" s="137"/>
      <c r="F34" s="137"/>
      <c r="G34" s="137"/>
      <c r="H34" s="137"/>
      <c r="I34" s="126"/>
      <c r="J34" s="126"/>
      <c r="K34" s="126"/>
      <c r="L34" s="132"/>
      <c r="M34" s="132"/>
      <c r="N34" s="133"/>
    </row>
    <row r="35" spans="1:14" s="127" customFormat="1" ht="19.5" customHeight="1" thickBot="1" x14ac:dyDescent="0.35">
      <c r="A35" s="124"/>
      <c r="B35" s="128"/>
      <c r="H35" s="137"/>
      <c r="I35" s="126"/>
      <c r="J35" s="126"/>
      <c r="K35" s="126"/>
      <c r="L35" s="132"/>
      <c r="M35" s="132"/>
      <c r="N35" s="133"/>
    </row>
    <row r="36" spans="1:14" s="127" customFormat="1" ht="27" customHeight="1" thickBot="1" x14ac:dyDescent="0.45">
      <c r="A36" s="138" t="s">
        <v>49</v>
      </c>
      <c r="B36" s="139">
        <v>100</v>
      </c>
      <c r="C36" s="137"/>
      <c r="D36" s="232" t="s">
        <v>50</v>
      </c>
      <c r="E36" s="233"/>
      <c r="F36" s="140" t="s">
        <v>51</v>
      </c>
      <c r="G36" s="141"/>
      <c r="J36" s="126"/>
      <c r="K36" s="126"/>
      <c r="L36" s="132"/>
      <c r="M36" s="132"/>
      <c r="N36" s="133"/>
    </row>
    <row r="37" spans="1:14" s="127" customFormat="1" ht="26.25" customHeight="1" x14ac:dyDescent="0.4">
      <c r="A37" s="142" t="s">
        <v>52</v>
      </c>
      <c r="B37" s="143">
        <v>1</v>
      </c>
      <c r="C37" s="144" t="s">
        <v>104</v>
      </c>
      <c r="D37" s="145" t="s">
        <v>54</v>
      </c>
      <c r="E37" s="146" t="s">
        <v>55</v>
      </c>
      <c r="F37" s="145" t="s">
        <v>54</v>
      </c>
      <c r="G37" s="147" t="s">
        <v>55</v>
      </c>
      <c r="J37" s="126"/>
      <c r="K37" s="126"/>
      <c r="L37" s="132"/>
      <c r="M37" s="132"/>
      <c r="N37" s="133"/>
    </row>
    <row r="38" spans="1:14" s="127" customFormat="1" ht="26.25" customHeight="1" x14ac:dyDescent="0.4">
      <c r="A38" s="142" t="s">
        <v>56</v>
      </c>
      <c r="B38" s="143">
        <v>1</v>
      </c>
      <c r="C38" s="148">
        <v>1</v>
      </c>
      <c r="D38" s="53">
        <v>123047431</v>
      </c>
      <c r="E38" s="149">
        <f>IF(ISBLANK(D38),"-",$D$48/$D$45*D38)</f>
        <v>113530404.27078836</v>
      </c>
      <c r="F38" s="54">
        <v>148813875</v>
      </c>
      <c r="G38" s="150">
        <f>IF(ISBLANK(F38),"-",$D$48/$F$45*F38)</f>
        <v>117549940.24311927</v>
      </c>
      <c r="J38" s="126"/>
      <c r="K38" s="126"/>
      <c r="L38" s="132"/>
      <c r="M38" s="132"/>
      <c r="N38" s="133"/>
    </row>
    <row r="39" spans="1:14" s="127" customFormat="1" ht="26.25" customHeight="1" x14ac:dyDescent="0.4">
      <c r="A39" s="142" t="s">
        <v>57</v>
      </c>
      <c r="B39" s="143">
        <v>1</v>
      </c>
      <c r="C39" s="151">
        <v>2</v>
      </c>
      <c r="D39" s="55">
        <v>123029853</v>
      </c>
      <c r="E39" s="153">
        <f>IF(ISBLANK(D39),"-",$D$48/$D$45*D39)</f>
        <v>113514185.83022399</v>
      </c>
      <c r="F39" s="56">
        <v>148607013</v>
      </c>
      <c r="G39" s="154">
        <f>IF(ISBLANK(F39),"-",$D$48/$F$45*F39)</f>
        <v>117386537.36325628</v>
      </c>
      <c r="J39" s="126"/>
      <c r="K39" s="126"/>
      <c r="L39" s="132"/>
      <c r="M39" s="132"/>
      <c r="N39" s="133"/>
    </row>
    <row r="40" spans="1:14" ht="26.25" customHeight="1" x14ac:dyDescent="0.4">
      <c r="A40" s="142" t="s">
        <v>58</v>
      </c>
      <c r="B40" s="143">
        <v>1</v>
      </c>
      <c r="C40" s="151">
        <v>3</v>
      </c>
      <c r="D40" s="55">
        <v>123166596</v>
      </c>
      <c r="E40" s="153">
        <f>IF(ISBLANK(D40),"-",$D$48/$D$45*D40)</f>
        <v>113640352.52826095</v>
      </c>
      <c r="F40" s="56">
        <v>148713901</v>
      </c>
      <c r="G40" s="154">
        <f>IF(ISBLANK(F40),"-",$D$48/$F$45*F40)</f>
        <v>117470969.53070508</v>
      </c>
      <c r="L40" s="132"/>
      <c r="M40" s="132"/>
      <c r="N40" s="137"/>
    </row>
    <row r="41" spans="1:14" ht="26.25" customHeight="1" x14ac:dyDescent="0.4">
      <c r="A41" s="142" t="s">
        <v>59</v>
      </c>
      <c r="B41" s="143">
        <v>1</v>
      </c>
      <c r="C41" s="155">
        <v>4</v>
      </c>
      <c r="D41" s="156"/>
      <c r="E41" s="157" t="str">
        <f>IF(ISBLANK(D41),"-",$D$48/$D$45*D41)</f>
        <v>-</v>
      </c>
      <c r="F41" s="156"/>
      <c r="G41" s="158" t="str">
        <f>IF(ISBLANK(F41),"-",$D$48/$F$45*F41)</f>
        <v>-</v>
      </c>
      <c r="L41" s="132"/>
      <c r="M41" s="132"/>
      <c r="N41" s="137"/>
    </row>
    <row r="42" spans="1:14" ht="27" customHeight="1" thickBot="1" x14ac:dyDescent="0.45">
      <c r="A42" s="142" t="s">
        <v>60</v>
      </c>
      <c r="B42" s="143">
        <v>1</v>
      </c>
      <c r="C42" s="159" t="s">
        <v>61</v>
      </c>
      <c r="D42" s="160">
        <f>AVERAGE(D38:D41)</f>
        <v>123081293.33333333</v>
      </c>
      <c r="E42" s="161">
        <f>AVERAGE(E38:E41)</f>
        <v>113561647.5430911</v>
      </c>
      <c r="F42" s="162">
        <f>AVERAGE(F38:F41)</f>
        <v>148711596.33333334</v>
      </c>
      <c r="G42" s="163">
        <f>AVERAGE(G38:G41)</f>
        <v>117469149.04569353</v>
      </c>
    </row>
    <row r="43" spans="1:14" ht="26.25" customHeight="1" x14ac:dyDescent="0.4">
      <c r="A43" s="142" t="s">
        <v>62</v>
      </c>
      <c r="B43" s="125">
        <v>1</v>
      </c>
      <c r="C43" s="164" t="s">
        <v>105</v>
      </c>
      <c r="D43" s="165">
        <v>21.72</v>
      </c>
      <c r="E43" s="137"/>
      <c r="F43" s="166">
        <v>25.37</v>
      </c>
      <c r="G43" s="167"/>
    </row>
    <row r="44" spans="1:14" ht="26.25" customHeight="1" x14ac:dyDescent="0.4">
      <c r="A44" s="142" t="s">
        <v>63</v>
      </c>
      <c r="B44" s="125">
        <v>1</v>
      </c>
      <c r="C44" s="168" t="s">
        <v>106</v>
      </c>
      <c r="D44" s="169">
        <f>D43*$B$34</f>
        <v>21.72</v>
      </c>
      <c r="E44" s="170"/>
      <c r="F44" s="171">
        <f>F43*$B$34</f>
        <v>25.37</v>
      </c>
      <c r="G44" s="172"/>
    </row>
    <row r="45" spans="1:14" ht="19.5" customHeight="1" thickBot="1" x14ac:dyDescent="0.35">
      <c r="A45" s="142" t="s">
        <v>64</v>
      </c>
      <c r="B45" s="170">
        <f>(B44/B43)*(B42/B41)*(B40/B39)*(B38/B37)*B36</f>
        <v>100</v>
      </c>
      <c r="C45" s="168" t="s">
        <v>65</v>
      </c>
      <c r="D45" s="173">
        <f>D44*$B$30/100</f>
        <v>21.676559999999998</v>
      </c>
      <c r="E45" s="172"/>
      <c r="F45" s="174">
        <f>F44*$B$30/100</f>
        <v>25.31926</v>
      </c>
      <c r="G45" s="172"/>
    </row>
    <row r="46" spans="1:14" ht="19.5" customHeight="1" thickBot="1" x14ac:dyDescent="0.35">
      <c r="A46" s="251" t="s">
        <v>66</v>
      </c>
      <c r="B46" s="252"/>
      <c r="C46" s="168" t="s">
        <v>67</v>
      </c>
      <c r="D46" s="169">
        <f>D45/$B$45</f>
        <v>0.21676559999999997</v>
      </c>
      <c r="E46" s="172"/>
      <c r="F46" s="175">
        <f>F45/$B$45</f>
        <v>0.25319259999999999</v>
      </c>
      <c r="G46" s="172"/>
    </row>
    <row r="47" spans="1:14" ht="27" customHeight="1" thickBot="1" x14ac:dyDescent="0.45">
      <c r="A47" s="253"/>
      <c r="B47" s="254"/>
      <c r="C47" s="168" t="s">
        <v>107</v>
      </c>
      <c r="D47" s="176">
        <v>0.2</v>
      </c>
      <c r="E47" s="167"/>
      <c r="F47" s="167"/>
      <c r="G47" s="167"/>
    </row>
    <row r="48" spans="1:14" ht="18.75" x14ac:dyDescent="0.3">
      <c r="C48" s="168" t="s">
        <v>68</v>
      </c>
      <c r="D48" s="173">
        <f>D47*$B$45</f>
        <v>20</v>
      </c>
      <c r="E48" s="172"/>
      <c r="F48" s="172"/>
      <c r="G48" s="172"/>
    </row>
    <row r="49" spans="1:12" ht="19.5" customHeight="1" thickBot="1" x14ac:dyDescent="0.35">
      <c r="C49" s="177" t="s">
        <v>69</v>
      </c>
      <c r="D49" s="178">
        <f>D48/B34</f>
        <v>20</v>
      </c>
      <c r="E49" s="179"/>
      <c r="F49" s="179"/>
      <c r="G49" s="179"/>
    </row>
    <row r="50" spans="1:12" ht="18.75" x14ac:dyDescent="0.3">
      <c r="C50" s="180" t="s">
        <v>70</v>
      </c>
      <c r="D50" s="181">
        <f>AVERAGE(E38:E41,G38:G41)</f>
        <v>115515398.29439233</v>
      </c>
      <c r="E50" s="182"/>
      <c r="F50" s="182"/>
      <c r="G50" s="182"/>
    </row>
    <row r="51" spans="1:12" ht="18.75" x14ac:dyDescent="0.3">
      <c r="C51" s="183" t="s">
        <v>71</v>
      </c>
      <c r="D51" s="184">
        <f>STDEV(E38:E41,G38:G41)/D50</f>
        <v>1.8536842572548198E-2</v>
      </c>
      <c r="E51" s="170"/>
      <c r="F51" s="170"/>
      <c r="G51" s="170"/>
    </row>
    <row r="52" spans="1:12" ht="19.5" customHeight="1" thickBot="1" x14ac:dyDescent="0.35">
      <c r="C52" s="185" t="s">
        <v>19</v>
      </c>
      <c r="D52" s="186">
        <f>COUNT(E38:E41,G38:G41)</f>
        <v>6</v>
      </c>
      <c r="E52" s="170"/>
      <c r="F52" s="170"/>
      <c r="G52" s="170"/>
    </row>
    <row r="54" spans="1:12" ht="18.75" x14ac:dyDescent="0.3">
      <c r="A54" s="122" t="s">
        <v>1</v>
      </c>
      <c r="B54" s="187" t="s">
        <v>108</v>
      </c>
    </row>
    <row r="55" spans="1:12" ht="18.75" x14ac:dyDescent="0.3">
      <c r="A55" s="137" t="s">
        <v>72</v>
      </c>
      <c r="B55" s="188" t="str">
        <f>B21</f>
        <v>Lamivudine USP 10 MG/ML 240 ML</v>
      </c>
    </row>
    <row r="56" spans="1:12" ht="26.25" customHeight="1" x14ac:dyDescent="0.4">
      <c r="A56" s="124" t="s">
        <v>109</v>
      </c>
      <c r="B56" s="189">
        <v>1</v>
      </c>
      <c r="C56" s="170" t="s">
        <v>74</v>
      </c>
      <c r="D56" s="190">
        <v>10</v>
      </c>
      <c r="E56" s="170" t="str">
        <f>B20</f>
        <v>LAMIVUDINE</v>
      </c>
    </row>
    <row r="57" spans="1:12" ht="18.75" x14ac:dyDescent="0.3">
      <c r="A57" s="188" t="s">
        <v>110</v>
      </c>
      <c r="B57" s="191">
        <f>'Lamivudine RD'!C39</f>
        <v>1.0992196633760625</v>
      </c>
    </row>
    <row r="58" spans="1:12" s="145" customFormat="1" ht="18.75" x14ac:dyDescent="0.3">
      <c r="A58" s="124" t="s">
        <v>73</v>
      </c>
      <c r="B58" s="192">
        <f>B56</f>
        <v>1</v>
      </c>
      <c r="C58" s="170" t="s">
        <v>111</v>
      </c>
      <c r="D58" s="193">
        <f>B57*B56</f>
        <v>1.0992196633760625</v>
      </c>
    </row>
    <row r="59" spans="1:12" ht="19.5" customHeight="1" thickBot="1" x14ac:dyDescent="0.3"/>
    <row r="60" spans="1:12" s="127" customFormat="1" ht="27" customHeight="1" thickBot="1" x14ac:dyDescent="0.45">
      <c r="A60" s="138" t="s">
        <v>75</v>
      </c>
      <c r="B60" s="139">
        <v>25</v>
      </c>
      <c r="C60" s="137"/>
      <c r="D60" s="194" t="s">
        <v>112</v>
      </c>
      <c r="E60" s="195" t="s">
        <v>53</v>
      </c>
      <c r="F60" s="195" t="s">
        <v>54</v>
      </c>
      <c r="G60" s="195" t="s">
        <v>76</v>
      </c>
      <c r="H60" s="144" t="s">
        <v>77</v>
      </c>
      <c r="L60" s="126"/>
    </row>
    <row r="61" spans="1:12" s="127" customFormat="1" ht="24" customHeight="1" x14ac:dyDescent="0.4">
      <c r="A61" s="142" t="s">
        <v>78</v>
      </c>
      <c r="B61" s="143">
        <v>2</v>
      </c>
      <c r="C61" s="255" t="s">
        <v>79</v>
      </c>
      <c r="D61" s="258">
        <v>5.3408899999999999</v>
      </c>
      <c r="E61" s="196">
        <v>1</v>
      </c>
      <c r="F61" s="197">
        <v>112998681</v>
      </c>
      <c r="G61" s="198">
        <f>IF(ISBLANK(F61),"-",(F61/$D$50*$D$47*$B$69)*$D$58/$D$61)</f>
        <v>10.066403945520877</v>
      </c>
      <c r="H61" s="199">
        <f t="shared" ref="H61:H72" si="0">IF(ISBLANK(F61),"-",G61/$D$56)</f>
        <v>1.0066403945520876</v>
      </c>
      <c r="L61" s="126"/>
    </row>
    <row r="62" spans="1:12" s="127" customFormat="1" ht="26.25" customHeight="1" x14ac:dyDescent="0.4">
      <c r="A62" s="142" t="s">
        <v>80</v>
      </c>
      <c r="B62" s="143">
        <v>20</v>
      </c>
      <c r="C62" s="256"/>
      <c r="D62" s="259"/>
      <c r="E62" s="200">
        <v>2</v>
      </c>
      <c r="F62" s="152">
        <v>112406725</v>
      </c>
      <c r="G62" s="201">
        <f>IF(ISBLANK(F62),"-",(F62/$D$50*$D$47*$B$69)*$D$58/$D$61)</f>
        <v>10.013669982953875</v>
      </c>
      <c r="H62" s="202">
        <f t="shared" si="0"/>
        <v>1.0013669982953874</v>
      </c>
      <c r="L62" s="126"/>
    </row>
    <row r="63" spans="1:12" s="127" customFormat="1" ht="24.75" customHeight="1" x14ac:dyDescent="0.4">
      <c r="A63" s="142" t="s">
        <v>81</v>
      </c>
      <c r="B63" s="143">
        <v>1</v>
      </c>
      <c r="C63" s="256"/>
      <c r="D63" s="259"/>
      <c r="E63" s="200">
        <v>3</v>
      </c>
      <c r="F63" s="152">
        <v>112465953</v>
      </c>
      <c r="G63" s="201">
        <f>IF(ISBLANK(F63),"-",(F63/$D$50*$D$47*$B$69)*$D$58/$D$61)</f>
        <v>10.018946265540617</v>
      </c>
      <c r="H63" s="202">
        <f t="shared" si="0"/>
        <v>1.0018946265540616</v>
      </c>
      <c r="L63" s="126"/>
    </row>
    <row r="64" spans="1:12" ht="27" customHeight="1" thickBot="1" x14ac:dyDescent="0.45">
      <c r="A64" s="142" t="s">
        <v>82</v>
      </c>
      <c r="B64" s="143">
        <v>1</v>
      </c>
      <c r="C64" s="257"/>
      <c r="D64" s="260"/>
      <c r="E64" s="203">
        <v>4</v>
      </c>
      <c r="F64" s="204"/>
      <c r="G64" s="201" t="str">
        <f>IF(ISBLANK(F64),"-",(F64/$D$50*$D$47*$B$69)*$D$58/$D$61)</f>
        <v>-</v>
      </c>
      <c r="H64" s="202" t="str">
        <f t="shared" si="0"/>
        <v>-</v>
      </c>
    </row>
    <row r="65" spans="1:11" ht="24.75" customHeight="1" x14ac:dyDescent="0.4">
      <c r="A65" s="142" t="s">
        <v>83</v>
      </c>
      <c r="B65" s="143">
        <v>1</v>
      </c>
      <c r="C65" s="255" t="s">
        <v>84</v>
      </c>
      <c r="D65" s="258">
        <v>5.8166399999999996</v>
      </c>
      <c r="E65" s="205">
        <v>1</v>
      </c>
      <c r="F65" s="152">
        <v>122630737</v>
      </c>
      <c r="G65" s="198">
        <f>IF(ISBLANK(F65),"-",(F65/$D$50*$D$47*$B$69)*$D$58/$D$65)</f>
        <v>10.030943077037399</v>
      </c>
      <c r="H65" s="199">
        <f t="shared" si="0"/>
        <v>1.00309430770374</v>
      </c>
    </row>
    <row r="66" spans="1:11" ht="23.25" customHeight="1" x14ac:dyDescent="0.4">
      <c r="A66" s="142" t="s">
        <v>85</v>
      </c>
      <c r="B66" s="143">
        <v>1</v>
      </c>
      <c r="C66" s="256"/>
      <c r="D66" s="259"/>
      <c r="E66" s="206">
        <v>2</v>
      </c>
      <c r="F66" s="152">
        <v>122045358</v>
      </c>
      <c r="G66" s="201">
        <f>IF(ISBLANK(F66),"-",(F66/$D$50*$D$47*$B$69)*$D$58/$D$65)</f>
        <v>9.9830602739886576</v>
      </c>
      <c r="H66" s="202">
        <f t="shared" si="0"/>
        <v>0.99830602739886576</v>
      </c>
    </row>
    <row r="67" spans="1:11" ht="24.75" customHeight="1" x14ac:dyDescent="0.4">
      <c r="A67" s="142" t="s">
        <v>86</v>
      </c>
      <c r="B67" s="143">
        <v>1</v>
      </c>
      <c r="C67" s="256"/>
      <c r="D67" s="259"/>
      <c r="E67" s="206">
        <v>3</v>
      </c>
      <c r="F67" s="152">
        <v>122131438</v>
      </c>
      <c r="G67" s="201">
        <f>IF(ISBLANK(F67),"-",(F67/$D$50*$D$47*$B$69)*$D$58/$D$65)</f>
        <v>9.9901014416534295</v>
      </c>
      <c r="H67" s="202">
        <f t="shared" si="0"/>
        <v>0.99901014416534295</v>
      </c>
    </row>
    <row r="68" spans="1:11" ht="27" customHeight="1" thickBot="1" x14ac:dyDescent="0.45">
      <c r="A68" s="142" t="s">
        <v>87</v>
      </c>
      <c r="B68" s="143">
        <v>1</v>
      </c>
      <c r="C68" s="257"/>
      <c r="D68" s="260"/>
      <c r="E68" s="207">
        <v>4</v>
      </c>
      <c r="F68" s="204"/>
      <c r="G68" s="208" t="str">
        <f>IF(ISBLANK(F68),"-",(F68/$D$50*$D$47*$B$69)*$D$58/$D$65)</f>
        <v>-</v>
      </c>
      <c r="H68" s="209" t="str">
        <f t="shared" si="0"/>
        <v>-</v>
      </c>
    </row>
    <row r="69" spans="1:11" ht="23.25" customHeight="1" x14ac:dyDescent="0.4">
      <c r="A69" s="142" t="s">
        <v>88</v>
      </c>
      <c r="B69" s="151">
        <f>(B68/B67)*(B66/B65)*(B64/B63)*(B62/B61)*B60</f>
        <v>250</v>
      </c>
      <c r="C69" s="255" t="s">
        <v>89</v>
      </c>
      <c r="D69" s="258">
        <v>4.9499599999999999</v>
      </c>
      <c r="E69" s="205">
        <v>1</v>
      </c>
      <c r="F69" s="197">
        <v>105503727</v>
      </c>
      <c r="G69" s="198">
        <f>IF(ISBLANK(F69),"-",(F69/$D$50*$D$47*$B$69)*$D$58/$D$69)</f>
        <v>10.140998659920632</v>
      </c>
      <c r="H69" s="202">
        <f t="shared" si="0"/>
        <v>1.0140998659920633</v>
      </c>
    </row>
    <row r="70" spans="1:11" ht="22.5" customHeight="1" thickBot="1" x14ac:dyDescent="0.45">
      <c r="A70" s="210" t="s">
        <v>113</v>
      </c>
      <c r="B70" s="211">
        <f>(D47*B69)/D56*D58</f>
        <v>5.4960983168803121</v>
      </c>
      <c r="C70" s="256"/>
      <c r="D70" s="259"/>
      <c r="E70" s="206">
        <v>2</v>
      </c>
      <c r="F70" s="152">
        <v>104247033</v>
      </c>
      <c r="G70" s="201">
        <f>IF(ISBLANK(F70),"-",(F70/$D$50*$D$47*$B$69)*$D$58/$D$69)</f>
        <v>10.020205465857165</v>
      </c>
      <c r="H70" s="202">
        <f t="shared" si="0"/>
        <v>1.0020205465857166</v>
      </c>
    </row>
    <row r="71" spans="1:11" ht="23.25" customHeight="1" x14ac:dyDescent="0.4">
      <c r="A71" s="251" t="s">
        <v>66</v>
      </c>
      <c r="B71" s="262"/>
      <c r="C71" s="256"/>
      <c r="D71" s="259"/>
      <c r="E71" s="206">
        <v>3</v>
      </c>
      <c r="F71" s="152">
        <v>104336741</v>
      </c>
      <c r="G71" s="201">
        <f>IF(ISBLANK(F71),"-",(F71/$D$50*$D$47*$B$69)*$D$58/$D$69)</f>
        <v>10.028828182169205</v>
      </c>
      <c r="H71" s="202">
        <f t="shared" si="0"/>
        <v>1.0028828182169205</v>
      </c>
    </row>
    <row r="72" spans="1:11" ht="23.25" customHeight="1" thickBot="1" x14ac:dyDescent="0.45">
      <c r="A72" s="253"/>
      <c r="B72" s="263"/>
      <c r="C72" s="261"/>
      <c r="D72" s="260"/>
      <c r="E72" s="207">
        <v>4</v>
      </c>
      <c r="F72" s="204"/>
      <c r="G72" s="208" t="str">
        <f>IF(ISBLANK(F72),"-",(F72/$D$50*$D$47*$B$69)*$D$58/$D$69)</f>
        <v>-</v>
      </c>
      <c r="H72" s="209" t="str">
        <f t="shared" si="0"/>
        <v>-</v>
      </c>
    </row>
    <row r="73" spans="1:11" ht="26.25" customHeight="1" x14ac:dyDescent="0.4">
      <c r="A73" s="170"/>
      <c r="B73" s="170"/>
      <c r="C73" s="170"/>
      <c r="D73" s="170"/>
      <c r="E73" s="170"/>
      <c r="F73" s="170"/>
      <c r="G73" s="212" t="s">
        <v>61</v>
      </c>
      <c r="H73" s="213">
        <f>AVERAGE(H61:H72)</f>
        <v>1.0032573032737986</v>
      </c>
    </row>
    <row r="74" spans="1:11" ht="26.25" customHeight="1" x14ac:dyDescent="0.4">
      <c r="C74" s="170"/>
      <c r="D74" s="170"/>
      <c r="E74" s="170"/>
      <c r="F74" s="170"/>
      <c r="G74" s="183" t="s">
        <v>71</v>
      </c>
      <c r="H74" s="214">
        <f>STDEV(H61:H72)/H73</f>
        <v>4.7107333762596805E-3</v>
      </c>
    </row>
    <row r="75" spans="1:11" ht="27" customHeight="1" thickBot="1" x14ac:dyDescent="0.45">
      <c r="A75" s="170"/>
      <c r="B75" s="170"/>
      <c r="C75" s="170"/>
      <c r="D75" s="172"/>
      <c r="E75" s="172"/>
      <c r="F75" s="170"/>
      <c r="G75" s="185" t="s">
        <v>19</v>
      </c>
      <c r="H75" s="215">
        <f>COUNT(H61:H72)</f>
        <v>9</v>
      </c>
    </row>
    <row r="76" spans="1:11" ht="18.75" x14ac:dyDescent="0.3">
      <c r="A76" s="170"/>
      <c r="B76" s="170"/>
      <c r="C76" s="170"/>
      <c r="D76" s="172"/>
      <c r="E76" s="172"/>
      <c r="F76" s="172"/>
      <c r="G76" s="172"/>
      <c r="H76" s="170"/>
      <c r="I76" s="137"/>
      <c r="J76" s="124"/>
      <c r="K76" s="128"/>
    </row>
    <row r="77" spans="1:11" ht="26.25" customHeight="1" x14ac:dyDescent="0.4">
      <c r="A77" s="123" t="s">
        <v>90</v>
      </c>
      <c r="B77" s="124" t="s">
        <v>91</v>
      </c>
      <c r="C77" s="250" t="str">
        <f>B20</f>
        <v>LAMIVUDINE</v>
      </c>
      <c r="D77" s="250"/>
      <c r="E77" s="137" t="s">
        <v>92</v>
      </c>
      <c r="F77" s="137"/>
      <c r="G77" s="216">
        <f>H73</f>
        <v>1.0032573032737986</v>
      </c>
      <c r="H77" s="170"/>
      <c r="I77" s="137"/>
      <c r="J77" s="124"/>
      <c r="K77" s="128"/>
    </row>
    <row r="78" spans="1:11" ht="19.5" customHeight="1" thickBot="1" x14ac:dyDescent="0.35">
      <c r="A78" s="217"/>
      <c r="B78" s="218"/>
      <c r="C78" s="219"/>
      <c r="D78" s="219"/>
      <c r="E78" s="218"/>
      <c r="F78" s="218"/>
      <c r="G78" s="218"/>
      <c r="H78" s="218"/>
    </row>
    <row r="79" spans="1:11" ht="18.75" x14ac:dyDescent="0.3">
      <c r="B79" s="170" t="s">
        <v>25</v>
      </c>
      <c r="E79" s="170" t="s">
        <v>26</v>
      </c>
      <c r="F79" s="170"/>
      <c r="G79" s="170" t="s">
        <v>27</v>
      </c>
    </row>
    <row r="80" spans="1:11" ht="83.1" customHeight="1" x14ac:dyDescent="0.3">
      <c r="A80" s="124" t="s">
        <v>28</v>
      </c>
      <c r="B80" s="220" t="s">
        <v>115</v>
      </c>
      <c r="C80" s="220"/>
      <c r="D80" s="170"/>
      <c r="E80" s="221"/>
      <c r="F80" s="137"/>
      <c r="G80" s="221"/>
      <c r="H80" s="221"/>
      <c r="I80" s="137"/>
    </row>
    <row r="81" spans="1:9" ht="83.1" customHeight="1" x14ac:dyDescent="0.3">
      <c r="A81" s="124" t="s">
        <v>29</v>
      </c>
      <c r="B81" s="222"/>
      <c r="C81" s="222"/>
      <c r="D81" s="128"/>
      <c r="E81" s="223"/>
      <c r="F81" s="137"/>
      <c r="G81" s="223"/>
      <c r="H81" s="223"/>
      <c r="I81" s="137"/>
    </row>
    <row r="82" spans="1:9" ht="18.75" x14ac:dyDescent="0.3">
      <c r="A82" s="170"/>
      <c r="B82" s="170"/>
      <c r="C82" s="172"/>
      <c r="D82" s="172"/>
      <c r="E82" s="172"/>
      <c r="F82" s="172"/>
      <c r="G82" s="170"/>
      <c r="H82" s="170"/>
      <c r="I82" s="137"/>
    </row>
    <row r="83" spans="1:9" ht="18.75" x14ac:dyDescent="0.3">
      <c r="A83" s="170"/>
      <c r="B83" s="170"/>
      <c r="C83" s="170"/>
      <c r="D83" s="172"/>
      <c r="E83" s="172"/>
      <c r="F83" s="172"/>
      <c r="G83" s="172"/>
      <c r="H83" s="170"/>
      <c r="I83" s="137"/>
    </row>
    <row r="84" spans="1:9" ht="18.75" x14ac:dyDescent="0.3">
      <c r="A84" s="170"/>
      <c r="B84" s="170"/>
      <c r="C84" s="170"/>
      <c r="D84" s="172"/>
      <c r="E84" s="172"/>
      <c r="F84" s="172"/>
      <c r="G84" s="172"/>
      <c r="H84" s="170"/>
      <c r="I84" s="137"/>
    </row>
    <row r="85" spans="1:9" ht="18.75" x14ac:dyDescent="0.3">
      <c r="A85" s="170"/>
      <c r="B85" s="170"/>
      <c r="C85" s="170"/>
      <c r="D85" s="172"/>
      <c r="E85" s="172"/>
      <c r="F85" s="172"/>
      <c r="G85" s="172"/>
      <c r="H85" s="170"/>
      <c r="I85" s="137"/>
    </row>
    <row r="86" spans="1:9" ht="18.75" x14ac:dyDescent="0.3">
      <c r="A86" s="170"/>
      <c r="B86" s="170"/>
      <c r="C86" s="170"/>
      <c r="D86" s="172"/>
      <c r="E86" s="172"/>
      <c r="F86" s="172"/>
      <c r="G86" s="172"/>
      <c r="H86" s="170"/>
      <c r="I86" s="137"/>
    </row>
    <row r="87" spans="1:9" ht="18.75" x14ac:dyDescent="0.3">
      <c r="A87" s="170"/>
      <c r="B87" s="170"/>
      <c r="C87" s="170"/>
      <c r="D87" s="172"/>
      <c r="E87" s="172"/>
      <c r="F87" s="172"/>
      <c r="G87" s="172"/>
      <c r="H87" s="170"/>
      <c r="I87" s="137"/>
    </row>
    <row r="88" spans="1:9" ht="18.75" x14ac:dyDescent="0.3">
      <c r="A88" s="170"/>
      <c r="B88" s="170"/>
      <c r="C88" s="170"/>
      <c r="D88" s="172"/>
      <c r="E88" s="172"/>
      <c r="F88" s="172"/>
      <c r="G88" s="172"/>
      <c r="H88" s="170"/>
      <c r="I88" s="137"/>
    </row>
    <row r="89" spans="1:9" ht="18.75" x14ac:dyDescent="0.3">
      <c r="A89" s="170"/>
      <c r="B89" s="170"/>
      <c r="C89" s="170"/>
      <c r="D89" s="172"/>
      <c r="E89" s="172"/>
      <c r="F89" s="172"/>
      <c r="G89" s="172"/>
      <c r="H89" s="170"/>
      <c r="I89" s="137"/>
    </row>
    <row r="90" spans="1:9" ht="18.75" x14ac:dyDescent="0.3">
      <c r="A90" s="170"/>
      <c r="B90" s="170"/>
      <c r="C90" s="170"/>
      <c r="D90" s="172"/>
      <c r="E90" s="172"/>
      <c r="F90" s="172"/>
      <c r="G90" s="172"/>
      <c r="H90" s="170"/>
      <c r="I90" s="137"/>
    </row>
    <row r="250" spans="1:1" x14ac:dyDescent="0.25">
      <c r="A250" s="115">
        <v>0</v>
      </c>
    </row>
  </sheetData>
  <sheetProtection password="F258" sheet="1" objects="1" scenarios="1" formatCells="0" formatColumn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Lamivudine RD</vt:lpstr>
      <vt:lpstr>Lamivudine 2</vt:lpstr>
      <vt:lpstr>'Lamivudine 2'!Print_Area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2017-03-21T08:22:44Z</cp:lastPrinted>
  <dcterms:created xsi:type="dcterms:W3CDTF">2005-07-05T10:19:27Z</dcterms:created>
  <dcterms:modified xsi:type="dcterms:W3CDTF">2017-04-25T07:00:32Z</dcterms:modified>
</cp:coreProperties>
</file>