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4"/>
  </bookViews>
  <sheets>
    <sheet name="Uniformity" sheetId="2" r:id="rId1"/>
    <sheet name="SST Sulf" sheetId="5" r:id="rId2"/>
    <sheet name="SST trim" sheetId="6" r:id="rId3"/>
    <sheet name="SULFAMETHOXAZOLE (2)" sheetId="7" r:id="rId4"/>
    <sheet name="TRIMETHOPRIM (2)" sheetId="8" r:id="rId5"/>
  </sheets>
  <definedNames>
    <definedName name="_xlnm.Print_Area" localSheetId="1">'SST Sulf'!$A$1:$G$61</definedName>
    <definedName name="_xlnm.Print_Area" localSheetId="3">'SULFAMETHOXAZOLE (2)'!$A$1:$H$131</definedName>
    <definedName name="_xlnm.Print_Area" localSheetId="4">'TRIMETHOPRIM (2)'!$A$1:$H$131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30" i="6" l="1"/>
  <c r="E51" i="5"/>
  <c r="E30" i="5"/>
  <c r="B42" i="6" l="1"/>
  <c r="B42" i="5"/>
  <c r="B57" i="8" l="1"/>
  <c r="B69" i="8" s="1"/>
  <c r="B57" i="7"/>
  <c r="C124" i="8"/>
  <c r="B116" i="8"/>
  <c r="D100" i="8"/>
  <c r="B98" i="8"/>
  <c r="F95" i="8"/>
  <c r="I92" i="8" s="1"/>
  <c r="D95" i="8"/>
  <c r="B87" i="8"/>
  <c r="F97" i="8" s="1"/>
  <c r="F98" i="8" s="1"/>
  <c r="F99" i="8" s="1"/>
  <c r="B83" i="8"/>
  <c r="B81" i="8"/>
  <c r="B80" i="8"/>
  <c r="B79" i="8"/>
  <c r="C76" i="8"/>
  <c r="H71" i="8"/>
  <c r="G71" i="8"/>
  <c r="B68" i="8"/>
  <c r="H67" i="8"/>
  <c r="G67" i="8"/>
  <c r="H63" i="8"/>
  <c r="G63" i="8"/>
  <c r="C56" i="8"/>
  <c r="B55" i="8"/>
  <c r="B45" i="8"/>
  <c r="D48" i="8" s="1"/>
  <c r="F44" i="8"/>
  <c r="F45" i="8" s="1"/>
  <c r="F46" i="8" s="1"/>
  <c r="F42" i="8"/>
  <c r="D42" i="8"/>
  <c r="G41" i="8"/>
  <c r="E41" i="8"/>
  <c r="B34" i="8"/>
  <c r="D44" i="8" s="1"/>
  <c r="D45" i="8" s="1"/>
  <c r="D46" i="8" s="1"/>
  <c r="B30" i="8"/>
  <c r="C124" i="7"/>
  <c r="B116" i="7"/>
  <c r="D100" i="7"/>
  <c r="B98" i="7"/>
  <c r="D97" i="7"/>
  <c r="F95" i="7"/>
  <c r="D95" i="7"/>
  <c r="B87" i="7"/>
  <c r="F97" i="7" s="1"/>
  <c r="B83" i="7"/>
  <c r="B79" i="7"/>
  <c r="C76" i="7"/>
  <c r="H71" i="7"/>
  <c r="G71" i="7"/>
  <c r="B68" i="7"/>
  <c r="H67" i="7"/>
  <c r="G67" i="7"/>
  <c r="H63" i="7"/>
  <c r="G63" i="7"/>
  <c r="C56" i="7"/>
  <c r="B55" i="7"/>
  <c r="D48" i="7"/>
  <c r="B45" i="7"/>
  <c r="F42" i="7"/>
  <c r="D42" i="7"/>
  <c r="G41" i="7"/>
  <c r="E41" i="7"/>
  <c r="B34" i="7"/>
  <c r="F44" i="7" s="1"/>
  <c r="F45" i="7" s="1"/>
  <c r="F46" i="7" s="1"/>
  <c r="B30" i="7"/>
  <c r="B53" i="6"/>
  <c r="E51" i="6"/>
  <c r="D51" i="6"/>
  <c r="C51" i="6"/>
  <c r="B51" i="6"/>
  <c r="B52" i="6" s="1"/>
  <c r="B32" i="6"/>
  <c r="E30" i="6"/>
  <c r="D30" i="6"/>
  <c r="C30" i="6"/>
  <c r="B31" i="6"/>
  <c r="B21" i="6"/>
  <c r="B53" i="5"/>
  <c r="F51" i="5"/>
  <c r="D51" i="5"/>
  <c r="C51" i="5"/>
  <c r="B51" i="5"/>
  <c r="B52" i="5" s="1"/>
  <c r="B32" i="5"/>
  <c r="D30" i="5"/>
  <c r="C30" i="5"/>
  <c r="B30" i="5"/>
  <c r="B31" i="5" s="1"/>
  <c r="B21" i="5"/>
  <c r="D49" i="2"/>
  <c r="C49" i="2"/>
  <c r="C46" i="2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D101" i="8" l="1"/>
  <c r="G92" i="8" s="1"/>
  <c r="D101" i="7"/>
  <c r="D102" i="7" s="1"/>
  <c r="I92" i="7"/>
  <c r="B69" i="7"/>
  <c r="I39" i="8"/>
  <c r="I39" i="7"/>
  <c r="G94" i="8"/>
  <c r="G91" i="8"/>
  <c r="G39" i="8"/>
  <c r="G40" i="8"/>
  <c r="D49" i="8"/>
  <c r="E40" i="8"/>
  <c r="G38" i="8"/>
  <c r="E38" i="8"/>
  <c r="E39" i="8"/>
  <c r="D97" i="8"/>
  <c r="D98" i="8" s="1"/>
  <c r="D99" i="8" s="1"/>
  <c r="D98" i="7"/>
  <c r="E94" i="7" s="1"/>
  <c r="F98" i="7"/>
  <c r="G94" i="7" s="1"/>
  <c r="G39" i="7"/>
  <c r="G38" i="7"/>
  <c r="E40" i="7"/>
  <c r="D44" i="7"/>
  <c r="D45" i="7" s="1"/>
  <c r="D49" i="7"/>
  <c r="E39" i="7"/>
  <c r="G40" i="7"/>
  <c r="C50" i="2"/>
  <c r="D26" i="2"/>
  <c r="D30" i="2"/>
  <c r="D34" i="2"/>
  <c r="D38" i="2"/>
  <c r="D42" i="2"/>
  <c r="B49" i="2"/>
  <c r="D50" i="2"/>
  <c r="G93" i="8" l="1"/>
  <c r="D102" i="8"/>
  <c r="G95" i="8"/>
  <c r="G92" i="7"/>
  <c r="G93" i="7"/>
  <c r="E93" i="8"/>
  <c r="D50" i="8"/>
  <c r="E42" i="8"/>
  <c r="D52" i="8"/>
  <c r="E92" i="8"/>
  <c r="E94" i="8"/>
  <c r="G42" i="8"/>
  <c r="E91" i="8"/>
  <c r="E92" i="7"/>
  <c r="E91" i="7"/>
  <c r="D46" i="7"/>
  <c r="E38" i="7"/>
  <c r="F99" i="7"/>
  <c r="G91" i="7"/>
  <c r="D99" i="7"/>
  <c r="E93" i="7"/>
  <c r="G42" i="7"/>
  <c r="G95" i="7" l="1"/>
  <c r="D51" i="8"/>
  <c r="G70" i="8"/>
  <c r="H70" i="8" s="1"/>
  <c r="G65" i="8"/>
  <c r="H65" i="8" s="1"/>
  <c r="G61" i="8"/>
  <c r="H61" i="8" s="1"/>
  <c r="G68" i="8"/>
  <c r="H68" i="8" s="1"/>
  <c r="G69" i="8"/>
  <c r="H69" i="8" s="1"/>
  <c r="G66" i="8"/>
  <c r="H66" i="8" s="1"/>
  <c r="G64" i="8"/>
  <c r="H64" i="8" s="1"/>
  <c r="G62" i="8"/>
  <c r="H62" i="8" s="1"/>
  <c r="G60" i="8"/>
  <c r="D103" i="8"/>
  <c r="E95" i="8"/>
  <c r="D105" i="8"/>
  <c r="D103" i="7"/>
  <c r="E95" i="7"/>
  <c r="D105" i="7"/>
  <c r="D52" i="7"/>
  <c r="D50" i="7"/>
  <c r="E42" i="7"/>
  <c r="G74" i="8" l="1"/>
  <c r="G72" i="8"/>
  <c r="G73" i="8" s="1"/>
  <c r="H60" i="8"/>
  <c r="E113" i="8"/>
  <c r="F113" i="8" s="1"/>
  <c r="E111" i="8"/>
  <c r="F111" i="8" s="1"/>
  <c r="E109" i="8"/>
  <c r="F109" i="8" s="1"/>
  <c r="D104" i="8"/>
  <c r="E112" i="8"/>
  <c r="F112" i="8" s="1"/>
  <c r="E110" i="8"/>
  <c r="F110" i="8" s="1"/>
  <c r="E108" i="8"/>
  <c r="D51" i="7"/>
  <c r="G70" i="7"/>
  <c r="H70" i="7" s="1"/>
  <c r="G65" i="7"/>
  <c r="H65" i="7" s="1"/>
  <c r="G61" i="7"/>
  <c r="H61" i="7" s="1"/>
  <c r="G66" i="7"/>
  <c r="H66" i="7" s="1"/>
  <c r="G64" i="7"/>
  <c r="H64" i="7" s="1"/>
  <c r="G60" i="7"/>
  <c r="G68" i="7"/>
  <c r="H68" i="7" s="1"/>
  <c r="G69" i="7"/>
  <c r="H69" i="7" s="1"/>
  <c r="G62" i="7"/>
  <c r="H62" i="7" s="1"/>
  <c r="E113" i="7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H74" i="8" l="1"/>
  <c r="H72" i="8"/>
  <c r="E120" i="8"/>
  <c r="E117" i="8"/>
  <c r="F108" i="8"/>
  <c r="E115" i="8"/>
  <c r="E116" i="8" s="1"/>
  <c r="E119" i="8"/>
  <c r="E120" i="7"/>
  <c r="E117" i="7"/>
  <c r="F108" i="7"/>
  <c r="E115" i="7"/>
  <c r="E116" i="7" s="1"/>
  <c r="E119" i="7"/>
  <c r="G74" i="7"/>
  <c r="G72" i="7"/>
  <c r="G73" i="7" s="1"/>
  <c r="H60" i="7"/>
  <c r="F125" i="8" l="1"/>
  <c r="F120" i="8"/>
  <c r="F117" i="8"/>
  <c r="D125" i="8"/>
  <c r="F115" i="8"/>
  <c r="F119" i="8"/>
  <c r="G76" i="8"/>
  <c r="H73" i="8"/>
  <c r="H74" i="7"/>
  <c r="H72" i="7"/>
  <c r="F125" i="7"/>
  <c r="F120" i="7"/>
  <c r="F117" i="7"/>
  <c r="D125" i="7"/>
  <c r="F115" i="7"/>
  <c r="F119" i="7"/>
  <c r="G124" i="8" l="1"/>
  <c r="F116" i="8"/>
  <c r="G76" i="7"/>
  <c r="H73" i="7"/>
  <c r="G124" i="7"/>
  <c r="F116" i="7"/>
</calcChain>
</file>

<file path=xl/sharedStrings.xml><?xml version="1.0" encoding="utf-8"?>
<sst xmlns="http://schemas.openxmlformats.org/spreadsheetml/2006/main" count="455" uniqueCount="143">
  <si>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</si>
  <si>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</si>
  <si>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</si>
  <si>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</si>
  <si>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</si>
  <si>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</si>
  <si>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</si>
  <si>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NDQB201703351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</si>
  <si>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</si>
  <si>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</si>
  <si>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</si>
  <si>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</si>
  <si>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2017-03-22 07:13:20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</si>
  <si>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</si>
  <si>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</si>
  <si>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</si>
  <si>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</si>
  <si>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</si>
  <si>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</si>
  <si>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</si>
  <si>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</si>
  <si>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</si>
  <si>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</si>
  <si>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</si>
  <si>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</si>
  <si>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</si>
  <si>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</si>
  <si>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</si>
  <si>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</si>
  <si>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</si>
  <si>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</si>
  <si>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</si>
  <si>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</si>
  <si>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</si>
  <si>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</si>
  <si>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</si>
  <si>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</si>
  <si>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</si>
  <si>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</si>
  <si>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</si>
  <si>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</si>
  <si>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</si>
  <si>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</si>
  <si>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</si>
  <si>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</si>
  <si>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</si>
  <si>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</si>
  <si>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</si>
  <si>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</si>
  <si>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</si>
  <si>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</si>
  <si>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</si>
  <si>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</si>
  <si>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</si>
  <si>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</si>
  <si>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</si>
  <si>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</si>
  <si>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</si>
  <si>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</si>
  <si>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</si>
  <si>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</si>
  <si>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</si>
  <si>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</si>
  <si>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</si>
  <si>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</si>
  <si>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</si>
  <si>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</si>
  <si>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</si>
  <si>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</si>
  <si>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</si>
  <si>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</si>
  <si>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</si>
  <si>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</si>
  <si>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</si>
  <si>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</si>
  <si>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</si>
  <si>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</si>
  <si>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</si>
  <si>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</si>
  <si>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</si>
  <si>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</si>
  <si>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</si>
  <si>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</si>
  <si>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</si>
  <si>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</si>
  <si>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</si>
  <si>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</si>
  <si>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</si>
  <si>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</si>
  <si>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</si>
  <si>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</si>
  <si>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</si>
  <si>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</si>
  <si>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</si>
  <si>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</si>
  <si>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</si>
  <si>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</si>
  <si>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</si>
  <si>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</si>
  <si>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</si>
  <si>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</si>
  <si>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</si>
  <si>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</si>
  <si>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</si>
  <si>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</si>
  <si>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</si>
  <si>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</si>
  <si>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</si>
  <si>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</si>
  <si>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</si>
  <si>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</si>
  <si>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</si>
  <si>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</si>
  <si>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</si>
  <si>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</si>
  <si>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</si>
  <si>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</si>
  <si>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</si>
  <si>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</si>
  <si>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</si>
  <si>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</si>
  <si>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</si>
  <si>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</si>
  <si>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</si>
  <si>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</si>
  <si>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</si>
  <si>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</si>
  <si>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</si>
  <si>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</si>
  <si>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</si>
  <si>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</si>
  <si>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SULFRAN -DS TABLETS</t>
  </si>
  <si>
    <t xml:space="preserve">Sulfamethoxazole </t>
  </si>
  <si>
    <t>trimethoprim</t>
  </si>
  <si>
    <t xml:space="preserve">Sulfamethoxazole BP </t>
  </si>
  <si>
    <t xml:space="preserve">Each tablet contains: Sulphamethoxazole B.P. 800 mg and Trimethoprim B.P. 160 mg.
</t>
  </si>
  <si>
    <t>2017-03-22 07:07:57</t>
  </si>
  <si>
    <t>Sulfamethoxazole</t>
  </si>
  <si>
    <t>S 12 6</t>
  </si>
  <si>
    <t>TRIMETHOPRIM</t>
  </si>
  <si>
    <t>T7 4</t>
  </si>
  <si>
    <t>S 12 4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</si>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</sst>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5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3" applyFont="1" applyFill="1"/>
    <xf numFmtId="0" fontId="11" fillId="2" borderId="0" xfId="3" applyFont="1" applyFill="1"/>
    <xf numFmtId="0" fontId="25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2" fillId="2" borderId="0" xfId="3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31</v>
      </c>
      <c r="B11" s="469"/>
      <c r="C11" s="469"/>
      <c r="D11" s="469"/>
      <c r="E11" s="469"/>
      <c r="F11" s="470"/>
      <c r="G11" s="41"/>
    </row>
    <row r="12" spans="1:7" ht="16.5" customHeight="1" x14ac:dyDescent="0.3">
      <c r="A12" s="467" t="s">
        <v>32</v>
      </c>
      <c r="B12" s="467"/>
      <c r="C12" s="467"/>
      <c r="D12" s="467"/>
      <c r="E12" s="467"/>
      <c r="F12" s="467"/>
      <c r="G12" s="40"/>
    </row>
    <row r="14" spans="1:7" ht="16.5" customHeight="1" x14ac:dyDescent="0.3">
      <c r="A14" s="472" t="s">
        <v>33</v>
      </c>
      <c r="B14" s="472"/>
      <c r="C14" s="10" t="s">
        <v>5</v>
      </c>
    </row>
    <row r="15" spans="1:7" ht="16.5" customHeight="1" x14ac:dyDescent="0.3">
      <c r="A15" s="472" t="s">
        <v>34</v>
      </c>
      <c r="B15" s="472"/>
      <c r="C15" s="10" t="s">
        <v>7</v>
      </c>
    </row>
    <row r="16" spans="1:7" ht="16.5" customHeight="1" x14ac:dyDescent="0.3">
      <c r="A16" s="472" t="s">
        <v>35</v>
      </c>
      <c r="B16" s="472"/>
      <c r="C16" s="10" t="s">
        <v>9</v>
      </c>
    </row>
    <row r="17" spans="1:5" ht="16.5" customHeight="1" x14ac:dyDescent="0.3">
      <c r="A17" s="472" t="s">
        <v>36</v>
      </c>
      <c r="B17" s="472"/>
      <c r="C17" s="10" t="s">
        <v>11</v>
      </c>
    </row>
    <row r="18" spans="1:5" ht="16.5" customHeight="1" x14ac:dyDescent="0.3">
      <c r="A18" s="472" t="s">
        <v>37</v>
      </c>
      <c r="B18" s="472"/>
      <c r="C18" s="47" t="s">
        <v>12</v>
      </c>
    </row>
    <row r="19" spans="1:5" ht="16.5" customHeight="1" x14ac:dyDescent="0.3">
      <c r="A19" s="472" t="s">
        <v>38</v>
      </c>
      <c r="B19" s="472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467" t="s">
        <v>1</v>
      </c>
      <c r="B21" s="467"/>
      <c r="C21" s="9" t="s">
        <v>39</v>
      </c>
      <c r="D21" s="16"/>
    </row>
    <row r="22" spans="1:5" ht="15.75" customHeight="1" x14ac:dyDescent="0.3">
      <c r="A22" s="471"/>
      <c r="B22" s="471"/>
      <c r="C22" s="7"/>
      <c r="D22" s="471"/>
      <c r="E22" s="471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1041.98</v>
      </c>
      <c r="D24" s="37">
        <f t="shared" ref="D24:D43" si="0">(C24-$C$46)/$C$46</f>
        <v>-5.5184288034877439E-3</v>
      </c>
      <c r="E24" s="3"/>
    </row>
    <row r="25" spans="1:5" ht="15.75" customHeight="1" x14ac:dyDescent="0.3">
      <c r="C25" s="45">
        <v>1070.8399999999999</v>
      </c>
      <c r="D25" s="38">
        <f t="shared" si="0"/>
        <v>2.2025994452938718E-2</v>
      </c>
      <c r="E25" s="3"/>
    </row>
    <row r="26" spans="1:5" ht="15.75" customHeight="1" x14ac:dyDescent="0.3">
      <c r="C26" s="45">
        <v>998.36</v>
      </c>
      <c r="D26" s="38">
        <f t="shared" si="0"/>
        <v>-4.7150020710810217E-2</v>
      </c>
      <c r="E26" s="3"/>
    </row>
    <row r="27" spans="1:5" ht="15.75" customHeight="1" x14ac:dyDescent="0.3">
      <c r="C27" s="45">
        <v>1056.52</v>
      </c>
      <c r="D27" s="38">
        <f t="shared" si="0"/>
        <v>8.3587684989530429E-3</v>
      </c>
      <c r="E27" s="3"/>
    </row>
    <row r="28" spans="1:5" ht="15.75" customHeight="1" x14ac:dyDescent="0.3">
      <c r="C28" s="45">
        <v>1067.47</v>
      </c>
      <c r="D28" s="38">
        <f t="shared" si="0"/>
        <v>1.8809615160694973E-2</v>
      </c>
      <c r="E28" s="3"/>
    </row>
    <row r="29" spans="1:5" ht="15.75" customHeight="1" x14ac:dyDescent="0.3">
      <c r="C29" s="45">
        <v>1028.75</v>
      </c>
      <c r="D29" s="38">
        <f t="shared" si="0"/>
        <v>-1.814534216740056E-2</v>
      </c>
      <c r="E29" s="3"/>
    </row>
    <row r="30" spans="1:5" ht="15.75" customHeight="1" x14ac:dyDescent="0.3">
      <c r="C30" s="45">
        <v>1042.01</v>
      </c>
      <c r="D30" s="38">
        <f t="shared" si="0"/>
        <v>-5.4897963468802579E-3</v>
      </c>
      <c r="E30" s="3"/>
    </row>
    <row r="31" spans="1:5" ht="15.75" customHeight="1" x14ac:dyDescent="0.3">
      <c r="C31" s="45">
        <v>1026.27</v>
      </c>
      <c r="D31" s="38">
        <f t="shared" si="0"/>
        <v>-2.0512291913621569E-2</v>
      </c>
      <c r="E31" s="3"/>
    </row>
    <row r="32" spans="1:5" ht="15.75" customHeight="1" x14ac:dyDescent="0.3">
      <c r="C32" s="45">
        <v>1044.02</v>
      </c>
      <c r="D32" s="38">
        <f t="shared" si="0"/>
        <v>-3.5714217541769617E-3</v>
      </c>
      <c r="E32" s="3"/>
    </row>
    <row r="33" spans="1:7" ht="15.75" customHeight="1" x14ac:dyDescent="0.3">
      <c r="C33" s="45">
        <v>1031.1600000000001</v>
      </c>
      <c r="D33" s="38">
        <f t="shared" si="0"/>
        <v>-1.5845201486597016E-2</v>
      </c>
      <c r="E33" s="3"/>
    </row>
    <row r="34" spans="1:7" ht="15.75" customHeight="1" x14ac:dyDescent="0.3">
      <c r="C34" s="45">
        <v>1052.1300000000001</v>
      </c>
      <c r="D34" s="38">
        <f t="shared" si="0"/>
        <v>4.1688856820539071E-3</v>
      </c>
      <c r="E34" s="3"/>
    </row>
    <row r="35" spans="1:7" ht="15.75" customHeight="1" x14ac:dyDescent="0.3">
      <c r="C35" s="45">
        <v>1038.05</v>
      </c>
      <c r="D35" s="38">
        <f t="shared" si="0"/>
        <v>-9.2692806190718784E-3</v>
      </c>
      <c r="E35" s="3"/>
    </row>
    <row r="36" spans="1:7" ht="15.75" customHeight="1" x14ac:dyDescent="0.3">
      <c r="C36" s="45">
        <v>1072.06</v>
      </c>
      <c r="D36" s="38">
        <f t="shared" si="0"/>
        <v>2.3190381021644231E-2</v>
      </c>
      <c r="E36" s="3"/>
    </row>
    <row r="37" spans="1:7" ht="15.75" customHeight="1" x14ac:dyDescent="0.3">
      <c r="C37" s="45">
        <v>1089.19</v>
      </c>
      <c r="D37" s="38">
        <f t="shared" si="0"/>
        <v>3.9539513744533697E-2</v>
      </c>
      <c r="E37" s="3"/>
    </row>
    <row r="38" spans="1:7" ht="15.75" customHeight="1" x14ac:dyDescent="0.3">
      <c r="C38" s="45">
        <v>1076.8699999999999</v>
      </c>
      <c r="D38" s="38">
        <f t="shared" si="0"/>
        <v>2.7781118231048604E-2</v>
      </c>
      <c r="E38" s="3"/>
    </row>
    <row r="39" spans="1:7" ht="15.75" customHeight="1" x14ac:dyDescent="0.3">
      <c r="C39" s="45">
        <v>1056.0999999999999</v>
      </c>
      <c r="D39" s="38">
        <f t="shared" si="0"/>
        <v>7.9579141064478054E-3</v>
      </c>
      <c r="E39" s="3"/>
    </row>
    <row r="40" spans="1:7" ht="15.75" customHeight="1" x14ac:dyDescent="0.3">
      <c r="C40" s="45">
        <v>1061.5999999999999</v>
      </c>
      <c r="D40" s="38">
        <f t="shared" si="0"/>
        <v>1.3207197817825008E-2</v>
      </c>
      <c r="E40" s="3"/>
    </row>
    <row r="41" spans="1:7" ht="15.75" customHeight="1" x14ac:dyDescent="0.3">
      <c r="C41" s="45">
        <v>1047.55</v>
      </c>
      <c r="D41" s="38">
        <f t="shared" si="0"/>
        <v>-2.0233602669307446E-4</v>
      </c>
      <c r="E41" s="3"/>
    </row>
    <row r="42" spans="1:7" ht="15.75" customHeight="1" x14ac:dyDescent="0.3">
      <c r="C42" s="45">
        <v>1031.95</v>
      </c>
      <c r="D42" s="38">
        <f t="shared" si="0"/>
        <v>-1.5091213462599234E-2</v>
      </c>
      <c r="E42" s="3"/>
    </row>
    <row r="43" spans="1:7" ht="16.5" customHeight="1" x14ac:dyDescent="0.3">
      <c r="C43" s="46">
        <v>1022.36</v>
      </c>
      <c r="D43" s="39">
        <f t="shared" si="0"/>
        <v>-2.4244055424800605E-2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20955.239999999998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1047.7619999999999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465">
        <f>C46</f>
        <v>1047.7619999999999</v>
      </c>
      <c r="C49" s="43">
        <f>-IF(C46&lt;=80,10%,IF(C46&lt;250,7.5%,5%))</f>
        <v>-0.05</v>
      </c>
      <c r="D49" s="31">
        <f>IF(C46&lt;=80,C46*0.9,IF(C46&lt;250,C46*0.925,C46*0.95))</f>
        <v>995.37389999999994</v>
      </c>
    </row>
    <row r="50" spans="1:6" ht="17.25" customHeight="1" x14ac:dyDescent="0.3">
      <c r="B50" s="466"/>
      <c r="C50" s="44">
        <f>IF(C46&lt;=80, 10%, IF(C46&lt;250, 7.5%, 5%))</f>
        <v>0.05</v>
      </c>
      <c r="D50" s="31">
        <f>IF(C46&lt;=80, C46*1.1, IF(C46&lt;250, C46*1.075, C46*1.05))</f>
        <v>1100.1501000000001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view="pageBreakPreview" topLeftCell="A22" zoomScale="60" zoomScaleNormal="100" workbookViewId="0">
      <selection activeCell="F39" sqref="F3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51" t="s">
        <v>1</v>
      </c>
      <c r="B16" s="52" t="s">
        <v>2</v>
      </c>
    </row>
    <row r="17" spans="1:10" ht="16.5" customHeight="1" x14ac:dyDescent="0.3">
      <c r="A17" s="53" t="s">
        <v>3</v>
      </c>
      <c r="B17" s="53" t="s">
        <v>131</v>
      </c>
      <c r="D17" s="54"/>
      <c r="E17" s="55"/>
    </row>
    <row r="18" spans="1:10" ht="16.5" customHeight="1" x14ac:dyDescent="0.3">
      <c r="A18" s="56" t="s">
        <v>4</v>
      </c>
      <c r="B18" s="49" t="s">
        <v>132</v>
      </c>
      <c r="C18" s="55"/>
      <c r="D18" s="55"/>
      <c r="E18" s="55"/>
    </row>
    <row r="19" spans="1:10" ht="16.5" customHeight="1" x14ac:dyDescent="0.3">
      <c r="A19" s="56" t="s">
        <v>6</v>
      </c>
      <c r="B19" s="57">
        <v>99.8</v>
      </c>
      <c r="C19" s="55"/>
      <c r="D19" s="55"/>
      <c r="E19" s="55"/>
    </row>
    <row r="20" spans="1:10" ht="16.5" customHeight="1" x14ac:dyDescent="0.3">
      <c r="A20" s="53" t="s">
        <v>8</v>
      </c>
      <c r="B20" s="57">
        <v>16.47</v>
      </c>
      <c r="C20" s="55"/>
      <c r="D20" s="55"/>
      <c r="E20" s="55"/>
    </row>
    <row r="21" spans="1:10" ht="16.5" customHeight="1" x14ac:dyDescent="0.3">
      <c r="A21" s="53" t="s">
        <v>10</v>
      </c>
      <c r="B21" s="58">
        <f>B20/100</f>
        <v>0.16469999999999999</v>
      </c>
      <c r="C21" s="55"/>
      <c r="D21" s="55"/>
      <c r="E21" s="55"/>
    </row>
    <row r="22" spans="1:10" ht="15.75" customHeight="1" x14ac:dyDescent="0.25">
      <c r="A22" s="55"/>
      <c r="B22" s="55"/>
      <c r="C22" s="55"/>
      <c r="D22" s="55"/>
      <c r="E22" s="55"/>
    </row>
    <row r="23" spans="1:10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142</v>
      </c>
      <c r="F23" s="59" t="s">
        <v>17</v>
      </c>
      <c r="J23" s="49"/>
    </row>
    <row r="24" spans="1:10" ht="16.5" customHeight="1" x14ac:dyDescent="0.3">
      <c r="A24" s="61">
        <v>1</v>
      </c>
      <c r="B24" s="62">
        <v>65963255</v>
      </c>
      <c r="C24" s="62">
        <v>8920.7000000000007</v>
      </c>
      <c r="D24" s="63">
        <v>1.3</v>
      </c>
      <c r="E24" s="63">
        <v>14</v>
      </c>
      <c r="F24" s="64">
        <v>7.6</v>
      </c>
      <c r="J24" s="49"/>
    </row>
    <row r="25" spans="1:10" ht="16.5" customHeight="1" x14ac:dyDescent="0.3">
      <c r="A25" s="61">
        <v>2</v>
      </c>
      <c r="B25" s="62">
        <v>65960782</v>
      </c>
      <c r="C25" s="62">
        <v>9089.7999999999993</v>
      </c>
      <c r="D25" s="63">
        <v>1.2</v>
      </c>
      <c r="E25" s="63">
        <v>14.2</v>
      </c>
      <c r="F25" s="63">
        <v>7.6</v>
      </c>
      <c r="J25" s="49"/>
    </row>
    <row r="26" spans="1:10" ht="16.5" customHeight="1" x14ac:dyDescent="0.3">
      <c r="A26" s="61">
        <v>3</v>
      </c>
      <c r="B26" s="62">
        <v>66177968</v>
      </c>
      <c r="C26" s="62">
        <v>8971.7000000000007</v>
      </c>
      <c r="D26" s="63">
        <v>1.2</v>
      </c>
      <c r="E26" s="63">
        <v>13.9</v>
      </c>
      <c r="F26" s="63">
        <v>7.6</v>
      </c>
      <c r="J26" s="49"/>
    </row>
    <row r="27" spans="1:10" ht="16.5" customHeight="1" x14ac:dyDescent="0.3">
      <c r="A27" s="61">
        <v>4</v>
      </c>
      <c r="B27" s="62">
        <v>66039574</v>
      </c>
      <c r="C27" s="62">
        <v>8476.9</v>
      </c>
      <c r="D27" s="63">
        <v>1.2</v>
      </c>
      <c r="E27" s="63">
        <v>13.8</v>
      </c>
      <c r="F27" s="63">
        <v>7.6</v>
      </c>
      <c r="J27" s="49"/>
    </row>
    <row r="28" spans="1:10" ht="16.5" customHeight="1" x14ac:dyDescent="0.3">
      <c r="A28" s="61">
        <v>5</v>
      </c>
      <c r="B28" s="62">
        <v>66167258</v>
      </c>
      <c r="C28" s="62">
        <v>8407.9</v>
      </c>
      <c r="D28" s="63">
        <v>1.3</v>
      </c>
      <c r="E28" s="63">
        <v>13.6</v>
      </c>
      <c r="F28" s="63">
        <v>7.6</v>
      </c>
      <c r="J28" s="49"/>
    </row>
    <row r="29" spans="1:10" ht="16.5" customHeight="1" x14ac:dyDescent="0.3">
      <c r="A29" s="61">
        <v>6</v>
      </c>
      <c r="B29" s="65">
        <v>66432927</v>
      </c>
      <c r="C29" s="65">
        <v>8255.4</v>
      </c>
      <c r="D29" s="66">
        <v>1.3</v>
      </c>
      <c r="E29" s="66">
        <v>13.5</v>
      </c>
      <c r="F29" s="66">
        <v>7.6</v>
      </c>
      <c r="J29" s="49"/>
    </row>
    <row r="30" spans="1:10" ht="16.5" customHeight="1" x14ac:dyDescent="0.3">
      <c r="A30" s="67" t="s">
        <v>18</v>
      </c>
      <c r="B30" s="68">
        <f>AVERAGE(B24:B29)</f>
        <v>66123627.333333336</v>
      </c>
      <c r="C30" s="69">
        <f>AVERAGE(C24:C29)</f>
        <v>8687.0666666666675</v>
      </c>
      <c r="D30" s="70">
        <f>AVERAGE(D24:D29)</f>
        <v>1.25</v>
      </c>
      <c r="E30" s="70">
        <f>AVERAGE(E24:E29)</f>
        <v>13.833333333333334</v>
      </c>
      <c r="F30" s="70">
        <v>7</v>
      </c>
      <c r="J30" s="49"/>
    </row>
    <row r="31" spans="1:10" ht="16.5" customHeight="1" x14ac:dyDescent="0.3">
      <c r="A31" s="71" t="s">
        <v>19</v>
      </c>
      <c r="B31" s="72">
        <f>(STDEV(B24:B29)/B30)</f>
        <v>2.7038438407232523E-3</v>
      </c>
      <c r="C31" s="73"/>
      <c r="D31" s="73"/>
      <c r="E31" s="74"/>
    </row>
    <row r="32" spans="1:10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10" s="49" customFormat="1" ht="15.75" customHeight="1" x14ac:dyDescent="0.25">
      <c r="A33" s="55"/>
      <c r="B33" s="55"/>
      <c r="C33" s="55"/>
      <c r="D33" s="55"/>
      <c r="E33" s="55"/>
    </row>
    <row r="34" spans="1:10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10" ht="16.5" customHeight="1" x14ac:dyDescent="0.3">
      <c r="A35" s="56"/>
      <c r="B35" s="80" t="s">
        <v>23</v>
      </c>
      <c r="C35" s="81"/>
      <c r="D35" s="81"/>
      <c r="E35" s="81"/>
    </row>
    <row r="36" spans="1:10" ht="16.5" customHeight="1" x14ac:dyDescent="0.3">
      <c r="A36" s="56"/>
      <c r="B36" s="80" t="s">
        <v>24</v>
      </c>
      <c r="C36" s="81"/>
      <c r="D36" s="81"/>
      <c r="E36" s="81"/>
    </row>
    <row r="37" spans="1:10" ht="15.75" customHeight="1" x14ac:dyDescent="0.25">
      <c r="A37" s="55"/>
      <c r="B37" s="55"/>
      <c r="C37" s="55"/>
      <c r="D37" s="55"/>
      <c r="E37" s="55"/>
    </row>
    <row r="38" spans="1:10" ht="16.5" customHeight="1" x14ac:dyDescent="0.3">
      <c r="A38" s="51" t="s">
        <v>1</v>
      </c>
      <c r="B38" s="52" t="s">
        <v>25</v>
      </c>
    </row>
    <row r="39" spans="1:10" ht="16.5" customHeight="1" x14ac:dyDescent="0.3">
      <c r="A39" s="56" t="s">
        <v>4</v>
      </c>
      <c r="B39" s="49" t="s">
        <v>132</v>
      </c>
      <c r="C39" s="55"/>
      <c r="D39" s="55"/>
      <c r="E39" s="55"/>
    </row>
    <row r="40" spans="1:10" ht="16.5" customHeight="1" x14ac:dyDescent="0.3">
      <c r="A40" s="56" t="s">
        <v>6</v>
      </c>
      <c r="B40" s="57">
        <v>99.02</v>
      </c>
      <c r="C40" s="55"/>
      <c r="D40" s="55"/>
      <c r="E40" s="55"/>
    </row>
    <row r="41" spans="1:10" ht="16.5" customHeight="1" x14ac:dyDescent="0.3">
      <c r="A41" s="53" t="s">
        <v>8</v>
      </c>
      <c r="B41" s="57">
        <v>15.33</v>
      </c>
      <c r="C41" s="55"/>
      <c r="D41" s="55"/>
      <c r="E41" s="55"/>
    </row>
    <row r="42" spans="1:10" ht="16.5" customHeight="1" x14ac:dyDescent="0.3">
      <c r="A42" s="53" t="s">
        <v>10</v>
      </c>
      <c r="B42" s="58">
        <f>B41/100</f>
        <v>0.15329999999999999</v>
      </c>
      <c r="C42" s="55"/>
      <c r="D42" s="55"/>
      <c r="E42" s="55"/>
    </row>
    <row r="43" spans="1:10" ht="15.75" customHeight="1" x14ac:dyDescent="0.25">
      <c r="A43" s="55"/>
      <c r="B43" s="55"/>
      <c r="C43" s="55"/>
      <c r="D43" s="55"/>
      <c r="E43" s="55"/>
    </row>
    <row r="44" spans="1:10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142</v>
      </c>
      <c r="F44" s="59" t="s">
        <v>17</v>
      </c>
      <c r="J44" s="49"/>
    </row>
    <row r="45" spans="1:10" ht="16.5" customHeight="1" x14ac:dyDescent="0.3">
      <c r="A45" s="61">
        <v>1</v>
      </c>
      <c r="B45" s="458">
        <v>56970761</v>
      </c>
      <c r="C45" s="458">
        <v>11481.7</v>
      </c>
      <c r="D45" s="459">
        <v>1</v>
      </c>
      <c r="E45" s="459">
        <v>13</v>
      </c>
      <c r="F45" s="460">
        <v>6.9</v>
      </c>
      <c r="J45" s="49"/>
    </row>
    <row r="46" spans="1:10" ht="16.5" customHeight="1" x14ac:dyDescent="0.3">
      <c r="A46" s="61">
        <v>2</v>
      </c>
      <c r="B46" s="458">
        <v>57025806</v>
      </c>
      <c r="C46" s="458">
        <v>11640.2</v>
      </c>
      <c r="D46" s="459">
        <v>0.9</v>
      </c>
      <c r="E46" s="459">
        <v>13</v>
      </c>
      <c r="F46" s="459">
        <v>6.9</v>
      </c>
      <c r="J46" s="49"/>
    </row>
    <row r="47" spans="1:10" ht="16.5" customHeight="1" x14ac:dyDescent="0.3">
      <c r="A47" s="61">
        <v>3</v>
      </c>
      <c r="B47" s="458">
        <v>57263011</v>
      </c>
      <c r="C47" s="458">
        <v>11518.8</v>
      </c>
      <c r="D47" s="459">
        <v>1</v>
      </c>
      <c r="E47" s="459">
        <v>13</v>
      </c>
      <c r="F47" s="459">
        <v>6.9</v>
      </c>
      <c r="J47" s="49"/>
    </row>
    <row r="48" spans="1:10" ht="16.5" customHeight="1" x14ac:dyDescent="0.3">
      <c r="A48" s="61">
        <v>4</v>
      </c>
      <c r="B48" s="458">
        <v>57086193</v>
      </c>
      <c r="C48" s="458">
        <v>11569.7</v>
      </c>
      <c r="D48" s="459">
        <v>1</v>
      </c>
      <c r="E48" s="459">
        <v>13</v>
      </c>
      <c r="F48" s="459">
        <v>6.9</v>
      </c>
      <c r="J48" s="49"/>
    </row>
    <row r="49" spans="1:10" ht="16.5" customHeight="1" x14ac:dyDescent="0.3">
      <c r="A49" s="61">
        <v>5</v>
      </c>
      <c r="B49" s="458">
        <v>57194038</v>
      </c>
      <c r="C49" s="458">
        <v>11714.2</v>
      </c>
      <c r="D49" s="459">
        <v>0.9</v>
      </c>
      <c r="E49" s="459">
        <v>13.1</v>
      </c>
      <c r="F49" s="459">
        <v>6.9</v>
      </c>
      <c r="J49" s="49"/>
    </row>
    <row r="50" spans="1:10" ht="16.5" customHeight="1" x14ac:dyDescent="0.3">
      <c r="A50" s="61">
        <v>6</v>
      </c>
      <c r="B50" s="461">
        <v>57576534</v>
      </c>
      <c r="C50" s="461">
        <v>11600.9</v>
      </c>
      <c r="D50" s="462">
        <v>1</v>
      </c>
      <c r="E50" s="462">
        <v>13.1</v>
      </c>
      <c r="F50" s="462">
        <v>6.9</v>
      </c>
      <c r="J50" s="49"/>
    </row>
    <row r="51" spans="1:10" ht="16.5" customHeight="1" x14ac:dyDescent="0.3">
      <c r="A51" s="67" t="s">
        <v>18</v>
      </c>
      <c r="B51" s="68">
        <f>AVERAGE(B45:B50)</f>
        <v>57186057.166666664</v>
      </c>
      <c r="C51" s="69">
        <f>AVERAGE(C45:C50)</f>
        <v>11587.58333333333</v>
      </c>
      <c r="D51" s="70">
        <f>AVERAGE(D45:D50)</f>
        <v>0.96666666666666667</v>
      </c>
      <c r="E51" s="70">
        <f>AVERAGE(E45:E50)</f>
        <v>13.033333333333331</v>
      </c>
      <c r="F51" s="70">
        <f>AVERAGE(F45:F50)</f>
        <v>6.8999999999999995</v>
      </c>
      <c r="J51" s="49"/>
    </row>
    <row r="52" spans="1:10" ht="16.5" customHeight="1" x14ac:dyDescent="0.3">
      <c r="A52" s="71" t="s">
        <v>19</v>
      </c>
      <c r="B52" s="72">
        <f>(STDEV(B45:B50)/B51)</f>
        <v>3.8348589934575402E-3</v>
      </c>
      <c r="C52" s="73"/>
      <c r="D52" s="73"/>
      <c r="E52" s="73"/>
      <c r="F52" s="74"/>
      <c r="J52" s="49"/>
    </row>
    <row r="53" spans="1:10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8"/>
      <c r="F53" s="79"/>
    </row>
    <row r="54" spans="1:10" s="49" customFormat="1" ht="15.75" customHeight="1" x14ac:dyDescent="0.25">
      <c r="A54" s="55"/>
      <c r="B54" s="55"/>
      <c r="C54" s="55"/>
      <c r="D54" s="55"/>
      <c r="E54" s="55"/>
    </row>
    <row r="55" spans="1:10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10" ht="16.5" customHeight="1" x14ac:dyDescent="0.3">
      <c r="A56" s="56"/>
      <c r="B56" s="80" t="s">
        <v>23</v>
      </c>
      <c r="C56" s="81"/>
      <c r="D56" s="81"/>
      <c r="E56" s="81"/>
    </row>
    <row r="57" spans="1:10" ht="16.5" customHeight="1" x14ac:dyDescent="0.3">
      <c r="A57" s="56"/>
      <c r="B57" s="80" t="s">
        <v>24</v>
      </c>
      <c r="C57" s="81"/>
      <c r="D57" s="81"/>
      <c r="E57" s="81"/>
    </row>
    <row r="58" spans="1:10" ht="14.25" customHeight="1" thickBot="1" x14ac:dyDescent="0.3">
      <c r="A58" s="82"/>
      <c r="B58" s="83"/>
      <c r="D58" s="84"/>
      <c r="F58" s="85"/>
      <c r="G58" s="85"/>
    </row>
    <row r="59" spans="1:10" ht="15" customHeight="1" x14ac:dyDescent="0.3">
      <c r="B59" s="474" t="s">
        <v>26</v>
      </c>
      <c r="C59" s="474"/>
      <c r="E59" s="86" t="s">
        <v>27</v>
      </c>
      <c r="F59" s="87"/>
      <c r="G59" s="86" t="s">
        <v>28</v>
      </c>
    </row>
    <row r="60" spans="1:10" ht="15" customHeight="1" x14ac:dyDescent="0.3">
      <c r="A60" s="88" t="s">
        <v>29</v>
      </c>
      <c r="B60" s="89"/>
      <c r="C60" s="89"/>
      <c r="E60" s="89"/>
      <c r="G60" s="89"/>
    </row>
    <row r="61" spans="1:10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1" zoomScale="60" zoomScaleNormal="100" workbookViewId="0">
      <selection activeCell="D30" sqref="D30"/>
    </sheetView>
  </sheetViews>
  <sheetFormatPr defaultRowHeight="13.5" x14ac:dyDescent="0.2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27"/>
  </cols>
  <sheetData>
    <row r="14" spans="1:6" ht="15" customHeight="1" x14ac:dyDescent="0.3">
      <c r="A14" s="92"/>
      <c r="C14" s="94"/>
      <c r="F14" s="94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95" t="s">
        <v>1</v>
      </c>
      <c r="B16" s="96" t="s">
        <v>2</v>
      </c>
    </row>
    <row r="17" spans="1:5" ht="16.5" customHeight="1" x14ac:dyDescent="0.3">
      <c r="A17" s="97" t="s">
        <v>3</v>
      </c>
      <c r="B17" s="97" t="s">
        <v>131</v>
      </c>
      <c r="D17" s="98"/>
      <c r="E17" s="99"/>
    </row>
    <row r="18" spans="1:5" ht="16.5" customHeight="1" x14ac:dyDescent="0.3">
      <c r="A18" s="100" t="s">
        <v>4</v>
      </c>
      <c r="B18" s="93" t="s">
        <v>133</v>
      </c>
      <c r="C18" s="99"/>
      <c r="D18" s="99"/>
      <c r="E18" s="99"/>
    </row>
    <row r="19" spans="1:5" ht="16.5" customHeight="1" x14ac:dyDescent="0.3">
      <c r="A19" s="100" t="s">
        <v>6</v>
      </c>
      <c r="B19" s="101">
        <v>99.3</v>
      </c>
      <c r="C19" s="99"/>
      <c r="D19" s="99"/>
      <c r="E19" s="99"/>
    </row>
    <row r="20" spans="1:5" ht="16.5" customHeight="1" x14ac:dyDescent="0.3">
      <c r="A20" s="97" t="s">
        <v>8</v>
      </c>
      <c r="B20" s="101">
        <v>19.46</v>
      </c>
      <c r="C20" s="99"/>
      <c r="D20" s="99"/>
      <c r="E20" s="99"/>
    </row>
    <row r="21" spans="1:5" ht="16.5" customHeight="1" x14ac:dyDescent="0.3">
      <c r="A21" s="97" t="s">
        <v>10</v>
      </c>
      <c r="B21" s="102">
        <f>B20/25*4/100</f>
        <v>3.1136E-2</v>
      </c>
      <c r="C21" s="99"/>
      <c r="D21" s="99"/>
      <c r="E21" s="99"/>
    </row>
    <row r="22" spans="1:5" ht="15.75" customHeight="1" x14ac:dyDescent="0.25">
      <c r="A22" s="99"/>
      <c r="B22" s="99"/>
      <c r="C22" s="99"/>
      <c r="D22" s="99"/>
      <c r="E22" s="99"/>
    </row>
    <row r="23" spans="1:5" ht="16.5" customHeight="1" x14ac:dyDescent="0.3">
      <c r="A23" s="103" t="s">
        <v>13</v>
      </c>
      <c r="B23" s="104" t="s">
        <v>14</v>
      </c>
      <c r="C23" s="103" t="s">
        <v>15</v>
      </c>
      <c r="D23" s="103" t="s">
        <v>16</v>
      </c>
      <c r="E23" s="103" t="s">
        <v>17</v>
      </c>
    </row>
    <row r="24" spans="1:5" ht="16.5" customHeight="1" x14ac:dyDescent="0.3">
      <c r="A24" s="105">
        <v>1</v>
      </c>
      <c r="B24" s="458">
        <v>4593822</v>
      </c>
      <c r="C24" s="458">
        <v>5507.7</v>
      </c>
      <c r="D24" s="459">
        <v>1.6</v>
      </c>
      <c r="E24" s="107">
        <v>3.9</v>
      </c>
    </row>
    <row r="25" spans="1:5" ht="16.5" customHeight="1" x14ac:dyDescent="0.3">
      <c r="A25" s="105">
        <v>2</v>
      </c>
      <c r="B25" s="458">
        <v>4586513</v>
      </c>
      <c r="C25" s="458">
        <v>5800.3</v>
      </c>
      <c r="D25" s="459">
        <v>1.4</v>
      </c>
      <c r="E25" s="106">
        <v>3.9</v>
      </c>
    </row>
    <row r="26" spans="1:5" ht="16.5" customHeight="1" x14ac:dyDescent="0.3">
      <c r="A26" s="105">
        <v>3</v>
      </c>
      <c r="B26" s="458">
        <v>4592903</v>
      </c>
      <c r="C26" s="458">
        <v>5558.8</v>
      </c>
      <c r="D26" s="459">
        <v>1.4</v>
      </c>
      <c r="E26" s="106">
        <v>3.9</v>
      </c>
    </row>
    <row r="27" spans="1:5" ht="16.5" customHeight="1" x14ac:dyDescent="0.3">
      <c r="A27" s="105">
        <v>4</v>
      </c>
      <c r="B27" s="458">
        <v>4583015</v>
      </c>
      <c r="C27" s="458">
        <v>5765.6</v>
      </c>
      <c r="D27" s="459">
        <v>1.4</v>
      </c>
      <c r="E27" s="106">
        <v>3.9</v>
      </c>
    </row>
    <row r="28" spans="1:5" ht="16.5" customHeight="1" x14ac:dyDescent="0.3">
      <c r="A28" s="105">
        <v>5</v>
      </c>
      <c r="B28" s="458">
        <v>4586942</v>
      </c>
      <c r="C28" s="458">
        <v>5620.9</v>
      </c>
      <c r="D28" s="459">
        <v>1.4</v>
      </c>
      <c r="E28" s="106">
        <v>3.9</v>
      </c>
    </row>
    <row r="29" spans="1:5" ht="16.5" customHeight="1" x14ac:dyDescent="0.3">
      <c r="A29" s="105">
        <v>6</v>
      </c>
      <c r="B29" s="461">
        <v>4608309</v>
      </c>
      <c r="C29" s="461">
        <v>5559.5</v>
      </c>
      <c r="D29" s="462">
        <v>1.4</v>
      </c>
      <c r="E29" s="108">
        <v>3.9</v>
      </c>
    </row>
    <row r="30" spans="1:5" ht="16.5" customHeight="1" x14ac:dyDescent="0.3">
      <c r="A30" s="109" t="s">
        <v>18</v>
      </c>
      <c r="B30" s="110">
        <f>AVERAGE(B24:B29)</f>
        <v>4591917.333333333</v>
      </c>
      <c r="C30" s="111">
        <f>AVERAGE(C24:C29)</f>
        <v>5635.4666666666672</v>
      </c>
      <c r="D30" s="112">
        <f>AVERAGE(D24:D29)</f>
        <v>1.4333333333333336</v>
      </c>
      <c r="E30" s="112">
        <f>AVERAGE(E24:E29)</f>
        <v>3.9</v>
      </c>
    </row>
    <row r="31" spans="1:5" ht="16.5" customHeight="1" x14ac:dyDescent="0.3">
      <c r="A31" s="113" t="s">
        <v>19</v>
      </c>
      <c r="B31" s="114">
        <f>(STDEV(B24:B29)/B30)</f>
        <v>1.9635877738751126E-3</v>
      </c>
      <c r="C31" s="115"/>
      <c r="D31" s="115"/>
      <c r="E31" s="116"/>
    </row>
    <row r="32" spans="1:5" s="93" customFormat="1" ht="16.5" customHeight="1" x14ac:dyDescent="0.3">
      <c r="A32" s="117" t="s">
        <v>20</v>
      </c>
      <c r="B32" s="118">
        <f>COUNT(B24:B29)</f>
        <v>6</v>
      </c>
      <c r="C32" s="119"/>
      <c r="D32" s="120"/>
      <c r="E32" s="121"/>
    </row>
    <row r="33" spans="1:5" s="93" customFormat="1" ht="15.75" customHeight="1" x14ac:dyDescent="0.25">
      <c r="A33" s="99"/>
      <c r="B33" s="99"/>
      <c r="C33" s="99"/>
      <c r="D33" s="99"/>
      <c r="E33" s="99"/>
    </row>
    <row r="34" spans="1:5" s="93" customFormat="1" ht="16.5" customHeight="1" x14ac:dyDescent="0.3">
      <c r="A34" s="100" t="s">
        <v>21</v>
      </c>
      <c r="B34" s="122" t="s">
        <v>22</v>
      </c>
      <c r="C34" s="123"/>
      <c r="D34" s="123"/>
      <c r="E34" s="123"/>
    </row>
    <row r="35" spans="1:5" ht="16.5" customHeight="1" x14ac:dyDescent="0.3">
      <c r="A35" s="100"/>
      <c r="B35" s="122" t="s">
        <v>23</v>
      </c>
      <c r="C35" s="123"/>
      <c r="D35" s="123"/>
      <c r="E35" s="123"/>
    </row>
    <row r="36" spans="1:5" ht="16.5" customHeight="1" x14ac:dyDescent="0.3">
      <c r="A36" s="100"/>
      <c r="B36" s="122" t="s">
        <v>24</v>
      </c>
      <c r="C36" s="123"/>
      <c r="D36" s="123"/>
      <c r="E36" s="123"/>
    </row>
    <row r="37" spans="1:5" ht="15.75" customHeight="1" x14ac:dyDescent="0.25">
      <c r="A37" s="99"/>
      <c r="B37" s="99"/>
      <c r="C37" s="99"/>
      <c r="D37" s="99"/>
      <c r="E37" s="99"/>
    </row>
    <row r="38" spans="1:5" ht="16.5" customHeight="1" x14ac:dyDescent="0.3">
      <c r="A38" s="95" t="s">
        <v>1</v>
      </c>
      <c r="B38" s="96" t="s">
        <v>25</v>
      </c>
    </row>
    <row r="39" spans="1:5" ht="16.5" customHeight="1" x14ac:dyDescent="0.3">
      <c r="A39" s="100" t="s">
        <v>4</v>
      </c>
      <c r="B39" s="97" t="s">
        <v>139</v>
      </c>
      <c r="C39" s="99"/>
      <c r="D39" s="99"/>
      <c r="E39" s="99"/>
    </row>
    <row r="40" spans="1:5" ht="16.5" customHeight="1" x14ac:dyDescent="0.3">
      <c r="A40" s="100" t="s">
        <v>6</v>
      </c>
      <c r="B40" s="101">
        <v>99.3</v>
      </c>
      <c r="C40" s="99"/>
      <c r="D40" s="99"/>
      <c r="E40" s="99"/>
    </row>
    <row r="41" spans="1:5" ht="16.5" customHeight="1" x14ac:dyDescent="0.3">
      <c r="A41" s="97" t="s">
        <v>8</v>
      </c>
      <c r="B41" s="101">
        <v>19.96</v>
      </c>
      <c r="C41" s="99"/>
      <c r="D41" s="99"/>
      <c r="E41" s="99"/>
    </row>
    <row r="42" spans="1:5" ht="16.5" customHeight="1" x14ac:dyDescent="0.3">
      <c r="A42" s="97" t="s">
        <v>10</v>
      </c>
      <c r="B42" s="102">
        <f>B41/25*4/100</f>
        <v>3.1935999999999999E-2</v>
      </c>
      <c r="C42" s="99"/>
      <c r="D42" s="99"/>
      <c r="E42" s="99"/>
    </row>
    <row r="43" spans="1:5" ht="15.75" customHeight="1" x14ac:dyDescent="0.25">
      <c r="A43" s="99"/>
      <c r="B43" s="99"/>
      <c r="C43" s="99"/>
      <c r="D43" s="99"/>
      <c r="E43" s="99"/>
    </row>
    <row r="44" spans="1:5" ht="16.5" customHeight="1" x14ac:dyDescent="0.3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 x14ac:dyDescent="0.3">
      <c r="A45" s="105">
        <v>1</v>
      </c>
      <c r="B45" s="458">
        <v>4455491</v>
      </c>
      <c r="C45" s="458">
        <v>8516.9</v>
      </c>
      <c r="D45" s="459">
        <v>1.1000000000000001</v>
      </c>
      <c r="E45" s="460">
        <v>4.0999999999999996</v>
      </c>
    </row>
    <row r="46" spans="1:5" ht="16.5" customHeight="1" x14ac:dyDescent="0.3">
      <c r="A46" s="105">
        <v>2</v>
      </c>
      <c r="B46" s="458">
        <v>4444967</v>
      </c>
      <c r="C46" s="458">
        <v>8539.6</v>
      </c>
      <c r="D46" s="459">
        <v>1.1000000000000001</v>
      </c>
      <c r="E46" s="459">
        <v>4.0999999999999996</v>
      </c>
    </row>
    <row r="47" spans="1:5" ht="16.5" customHeight="1" x14ac:dyDescent="0.3">
      <c r="A47" s="105">
        <v>3</v>
      </c>
      <c r="B47" s="458">
        <v>4452746</v>
      </c>
      <c r="C47" s="458">
        <v>8533.6</v>
      </c>
      <c r="D47" s="459">
        <v>1.1000000000000001</v>
      </c>
      <c r="E47" s="459">
        <v>4.0999999999999996</v>
      </c>
    </row>
    <row r="48" spans="1:5" ht="16.5" customHeight="1" x14ac:dyDescent="0.3">
      <c r="A48" s="105">
        <v>4</v>
      </c>
      <c r="B48" s="458">
        <v>4423938</v>
      </c>
      <c r="C48" s="458">
        <v>8521.2000000000007</v>
      </c>
      <c r="D48" s="459">
        <v>1.1000000000000001</v>
      </c>
      <c r="E48" s="459">
        <v>4.0999999999999996</v>
      </c>
    </row>
    <row r="49" spans="1:7" ht="16.5" customHeight="1" x14ac:dyDescent="0.3">
      <c r="A49" s="105">
        <v>5</v>
      </c>
      <c r="B49" s="458">
        <v>4419696</v>
      </c>
      <c r="C49" s="458">
        <v>8606.6</v>
      </c>
      <c r="D49" s="459">
        <v>1.1000000000000001</v>
      </c>
      <c r="E49" s="459">
        <v>4.0999999999999996</v>
      </c>
    </row>
    <row r="50" spans="1:7" ht="16.5" customHeight="1" x14ac:dyDescent="0.3">
      <c r="A50" s="105">
        <v>6</v>
      </c>
      <c r="B50" s="461">
        <v>4439373</v>
      </c>
      <c r="C50" s="461">
        <v>8595</v>
      </c>
      <c r="D50" s="462">
        <v>1.1000000000000001</v>
      </c>
      <c r="E50" s="462">
        <v>4.0999999999999996</v>
      </c>
    </row>
    <row r="51" spans="1:7" ht="16.5" customHeight="1" x14ac:dyDescent="0.3">
      <c r="A51" s="109" t="s">
        <v>18</v>
      </c>
      <c r="B51" s="110">
        <f>AVERAGE(B45:B50)</f>
        <v>4439368.5</v>
      </c>
      <c r="C51" s="111">
        <f>AVERAGE(C45:C50)</f>
        <v>8552.15</v>
      </c>
      <c r="D51" s="112">
        <f>AVERAGE(D45:D50)</f>
        <v>1.0999999999999999</v>
      </c>
      <c r="E51" s="112">
        <f>AVERAGE(E45:E50)</f>
        <v>4.1000000000000005</v>
      </c>
    </row>
    <row r="52" spans="1:7" ht="16.5" customHeight="1" x14ac:dyDescent="0.3">
      <c r="A52" s="113" t="s">
        <v>19</v>
      </c>
      <c r="B52" s="114">
        <f>(STDEV(B45:B50)/B51)</f>
        <v>3.3340256292835242E-3</v>
      </c>
      <c r="C52" s="115"/>
      <c r="D52" s="115"/>
      <c r="E52" s="116"/>
    </row>
    <row r="53" spans="1:7" s="93" customFormat="1" ht="16.5" customHeight="1" x14ac:dyDescent="0.3">
      <c r="A53" s="117" t="s">
        <v>20</v>
      </c>
      <c r="B53" s="118">
        <f>COUNT(B45:B50)</f>
        <v>6</v>
      </c>
      <c r="C53" s="119"/>
      <c r="D53" s="120"/>
      <c r="E53" s="121"/>
    </row>
    <row r="54" spans="1:7" s="93" customFormat="1" ht="15.75" customHeight="1" x14ac:dyDescent="0.25">
      <c r="A54" s="99"/>
      <c r="B54" s="99"/>
      <c r="C54" s="99"/>
      <c r="D54" s="99"/>
      <c r="E54" s="99"/>
    </row>
    <row r="55" spans="1:7" s="93" customFormat="1" ht="16.5" customHeight="1" x14ac:dyDescent="0.3">
      <c r="A55" s="100" t="s">
        <v>21</v>
      </c>
      <c r="B55" s="122" t="s">
        <v>22</v>
      </c>
      <c r="C55" s="123"/>
      <c r="D55" s="123"/>
      <c r="E55" s="123"/>
    </row>
    <row r="56" spans="1:7" ht="16.5" customHeight="1" x14ac:dyDescent="0.3">
      <c r="A56" s="100"/>
      <c r="B56" s="122" t="s">
        <v>23</v>
      </c>
      <c r="C56" s="123"/>
      <c r="D56" s="123"/>
      <c r="E56" s="123"/>
    </row>
    <row r="57" spans="1:7" ht="16.5" customHeight="1" x14ac:dyDescent="0.3">
      <c r="A57" s="100"/>
      <c r="B57" s="122" t="s">
        <v>24</v>
      </c>
      <c r="C57" s="123"/>
      <c r="D57" s="123"/>
      <c r="E57" s="123"/>
    </row>
    <row r="58" spans="1:7" ht="14.25" customHeight="1" thickBot="1" x14ac:dyDescent="0.3">
      <c r="A58" s="124"/>
      <c r="B58" s="125"/>
      <c r="D58" s="126"/>
      <c r="F58" s="127"/>
      <c r="G58" s="127"/>
    </row>
    <row r="59" spans="1:7" ht="15" customHeight="1" x14ac:dyDescent="0.3">
      <c r="B59" s="476" t="s">
        <v>26</v>
      </c>
      <c r="C59" s="476"/>
      <c r="E59" s="128" t="s">
        <v>27</v>
      </c>
      <c r="F59" s="129"/>
      <c r="G59" s="128" t="s">
        <v>28</v>
      </c>
    </row>
    <row r="60" spans="1:7" ht="15" customHeight="1" x14ac:dyDescent="0.3">
      <c r="A60" s="130" t="s">
        <v>29</v>
      </c>
      <c r="B60" s="131"/>
      <c r="C60" s="131"/>
      <c r="E60" s="131"/>
      <c r="G60" s="131"/>
    </row>
    <row r="61" spans="1:7" ht="15" customHeight="1" x14ac:dyDescent="0.3">
      <c r="A61" s="130" t="s">
        <v>30</v>
      </c>
      <c r="B61" s="132"/>
      <c r="C61" s="132"/>
      <c r="E61" s="132"/>
      <c r="G61" s="13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27" zoomScale="50" zoomScaleNormal="40" zoomScaleSheetLayoutView="50" zoomScalePageLayoutView="55" workbookViewId="0">
      <selection activeCell="F41" sqref="F41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480" t="s">
        <v>45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46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thickBot="1" x14ac:dyDescent="0.35">
      <c r="A15" s="134"/>
    </row>
    <row r="16" spans="1:9" ht="19.5" customHeight="1" thickBot="1" x14ac:dyDescent="0.35">
      <c r="A16" s="482" t="s">
        <v>31</v>
      </c>
      <c r="B16" s="483"/>
      <c r="C16" s="483"/>
      <c r="D16" s="483"/>
      <c r="E16" s="483"/>
      <c r="F16" s="483"/>
      <c r="G16" s="483"/>
      <c r="H16" s="484"/>
    </row>
    <row r="17" spans="1:14" ht="20.25" customHeight="1" x14ac:dyDescent="0.25">
      <c r="A17" s="485" t="s">
        <v>47</v>
      </c>
      <c r="B17" s="485"/>
      <c r="C17" s="485"/>
      <c r="D17" s="485"/>
      <c r="E17" s="485"/>
      <c r="F17" s="485"/>
      <c r="G17" s="485"/>
      <c r="H17" s="485"/>
    </row>
    <row r="18" spans="1:14" ht="26.25" customHeight="1" x14ac:dyDescent="0.4">
      <c r="A18" s="135" t="s">
        <v>33</v>
      </c>
      <c r="B18" s="486" t="s">
        <v>131</v>
      </c>
      <c r="C18" s="486"/>
      <c r="D18" s="136"/>
      <c r="E18" s="137"/>
      <c r="F18" s="138"/>
      <c r="G18" s="138"/>
      <c r="H18" s="138"/>
    </row>
    <row r="19" spans="1:14" ht="26.25" customHeight="1" x14ac:dyDescent="0.4">
      <c r="A19" s="135" t="s">
        <v>34</v>
      </c>
      <c r="B19" s="139" t="s">
        <v>7</v>
      </c>
      <c r="C19" s="138">
        <v>1</v>
      </c>
      <c r="D19" s="138"/>
      <c r="E19" s="138"/>
      <c r="F19" s="138"/>
      <c r="G19" s="138"/>
      <c r="H19" s="138"/>
    </row>
    <row r="20" spans="1:14" ht="26.25" customHeight="1" x14ac:dyDescent="0.4">
      <c r="A20" s="135" t="s">
        <v>35</v>
      </c>
      <c r="B20" s="487" t="s">
        <v>134</v>
      </c>
      <c r="C20" s="487"/>
      <c r="D20" s="138"/>
      <c r="E20" s="138"/>
      <c r="F20" s="138"/>
      <c r="G20" s="138"/>
      <c r="H20" s="138"/>
    </row>
    <row r="21" spans="1:14" ht="26.25" customHeight="1" x14ac:dyDescent="0.4">
      <c r="A21" s="135" t="s">
        <v>36</v>
      </c>
      <c r="B21" s="487" t="s">
        <v>135</v>
      </c>
      <c r="C21" s="487"/>
      <c r="D21" s="487"/>
      <c r="E21" s="487"/>
      <c r="F21" s="487"/>
      <c r="G21" s="487"/>
      <c r="H21" s="487"/>
      <c r="I21" s="140"/>
    </row>
    <row r="22" spans="1:14" ht="26.25" customHeight="1" x14ac:dyDescent="0.4">
      <c r="A22" s="135" t="s">
        <v>37</v>
      </c>
      <c r="B22" s="141" t="s">
        <v>136</v>
      </c>
      <c r="C22" s="138"/>
      <c r="D22" s="138"/>
      <c r="E22" s="138"/>
      <c r="F22" s="138"/>
      <c r="G22" s="138"/>
      <c r="H22" s="138"/>
    </row>
    <row r="23" spans="1:14" ht="26.25" customHeight="1" x14ac:dyDescent="0.4">
      <c r="A23" s="135" t="s">
        <v>38</v>
      </c>
      <c r="B23" s="141"/>
      <c r="C23" s="138"/>
      <c r="D23" s="138"/>
      <c r="E23" s="138"/>
      <c r="F23" s="138"/>
      <c r="G23" s="138"/>
      <c r="H23" s="138"/>
    </row>
    <row r="24" spans="1:14" ht="18.75" x14ac:dyDescent="0.3">
      <c r="A24" s="135"/>
      <c r="B24" s="142"/>
    </row>
    <row r="25" spans="1:14" ht="18.75" x14ac:dyDescent="0.3">
      <c r="A25" s="143" t="s">
        <v>1</v>
      </c>
      <c r="B25" s="142"/>
    </row>
    <row r="26" spans="1:14" ht="26.25" customHeight="1" x14ac:dyDescent="0.4">
      <c r="A26" s="144" t="s">
        <v>4</v>
      </c>
      <c r="B26" s="486" t="s">
        <v>137</v>
      </c>
      <c r="C26" s="486"/>
    </row>
    <row r="27" spans="1:14" ht="26.25" customHeight="1" x14ac:dyDescent="0.4">
      <c r="A27" s="145" t="s">
        <v>48</v>
      </c>
      <c r="B27" s="488" t="s">
        <v>141</v>
      </c>
      <c r="C27" s="488"/>
    </row>
    <row r="28" spans="1:14" ht="27" customHeight="1" thickBot="1" x14ac:dyDescent="0.45">
      <c r="A28" s="145" t="s">
        <v>6</v>
      </c>
      <c r="B28" s="146">
        <v>99.8</v>
      </c>
    </row>
    <row r="29" spans="1:14" s="59" customFormat="1" ht="27" customHeight="1" thickBot="1" x14ac:dyDescent="0.45">
      <c r="A29" s="145" t="s">
        <v>49</v>
      </c>
      <c r="B29" s="147">
        <v>0</v>
      </c>
      <c r="C29" s="489" t="s">
        <v>50</v>
      </c>
      <c r="D29" s="490"/>
      <c r="E29" s="490"/>
      <c r="F29" s="490"/>
      <c r="G29" s="491"/>
      <c r="I29" s="148"/>
      <c r="J29" s="148"/>
      <c r="K29" s="148"/>
      <c r="L29" s="148"/>
    </row>
    <row r="30" spans="1:14" s="59" customFormat="1" ht="19.5" customHeight="1" thickBot="1" x14ac:dyDescent="0.35">
      <c r="A30" s="145" t="s">
        <v>51</v>
      </c>
      <c r="B30" s="149">
        <f>B28-B29</f>
        <v>99.8</v>
      </c>
      <c r="C30" s="150"/>
      <c r="D30" s="150"/>
      <c r="E30" s="150"/>
      <c r="F30" s="150"/>
      <c r="G30" s="151"/>
      <c r="I30" s="148"/>
      <c r="J30" s="148"/>
      <c r="K30" s="148"/>
      <c r="L30" s="148"/>
    </row>
    <row r="31" spans="1:14" s="59" customFormat="1" ht="27" customHeight="1" thickBot="1" x14ac:dyDescent="0.45">
      <c r="A31" s="145" t="s">
        <v>52</v>
      </c>
      <c r="B31" s="152">
        <v>1</v>
      </c>
      <c r="C31" s="477" t="s">
        <v>53</v>
      </c>
      <c r="D31" s="478"/>
      <c r="E31" s="478"/>
      <c r="F31" s="478"/>
      <c r="G31" s="478"/>
      <c r="H31" s="479"/>
      <c r="I31" s="148"/>
      <c r="J31" s="148"/>
      <c r="K31" s="148"/>
      <c r="L31" s="148"/>
    </row>
    <row r="32" spans="1:14" s="59" customFormat="1" ht="27" customHeight="1" thickBot="1" x14ac:dyDescent="0.45">
      <c r="A32" s="145" t="s">
        <v>54</v>
      </c>
      <c r="B32" s="152">
        <v>1</v>
      </c>
      <c r="C32" s="477" t="s">
        <v>55</v>
      </c>
      <c r="D32" s="478"/>
      <c r="E32" s="478"/>
      <c r="F32" s="478"/>
      <c r="G32" s="478"/>
      <c r="H32" s="479"/>
      <c r="I32" s="148"/>
      <c r="J32" s="148"/>
      <c r="K32" s="148"/>
      <c r="L32" s="153"/>
      <c r="M32" s="153"/>
      <c r="N32" s="154"/>
    </row>
    <row r="33" spans="1:14" s="59" customFormat="1" ht="17.25" customHeight="1" x14ac:dyDescent="0.3">
      <c r="A33" s="145"/>
      <c r="B33" s="155"/>
      <c r="C33" s="156"/>
      <c r="D33" s="156"/>
      <c r="E33" s="156"/>
      <c r="F33" s="156"/>
      <c r="G33" s="156"/>
      <c r="H33" s="156"/>
      <c r="I33" s="148"/>
      <c r="J33" s="148"/>
      <c r="K33" s="148"/>
      <c r="L33" s="153"/>
      <c r="M33" s="153"/>
      <c r="N33" s="154"/>
    </row>
    <row r="34" spans="1:14" s="59" customFormat="1" ht="18.75" x14ac:dyDescent="0.3">
      <c r="A34" s="145" t="s">
        <v>56</v>
      </c>
      <c r="B34" s="157">
        <f>B31/B32</f>
        <v>1</v>
      </c>
      <c r="C34" s="134" t="s">
        <v>57</v>
      </c>
      <c r="D34" s="134"/>
      <c r="E34" s="134"/>
      <c r="F34" s="134"/>
      <c r="G34" s="134"/>
      <c r="I34" s="148"/>
      <c r="J34" s="148"/>
      <c r="K34" s="148"/>
      <c r="L34" s="153"/>
      <c r="M34" s="153"/>
      <c r="N34" s="154"/>
    </row>
    <row r="35" spans="1:14" s="59" customFormat="1" ht="19.5" customHeight="1" thickBot="1" x14ac:dyDescent="0.35">
      <c r="A35" s="145"/>
      <c r="B35" s="149"/>
      <c r="G35" s="134"/>
      <c r="I35" s="148"/>
      <c r="J35" s="148"/>
      <c r="K35" s="148"/>
      <c r="L35" s="153"/>
      <c r="M35" s="153"/>
      <c r="N35" s="154"/>
    </row>
    <row r="36" spans="1:14" s="59" customFormat="1" ht="27" customHeight="1" thickBot="1" x14ac:dyDescent="0.45">
      <c r="A36" s="158" t="s">
        <v>58</v>
      </c>
      <c r="B36" s="159">
        <v>100</v>
      </c>
      <c r="C36" s="134"/>
      <c r="D36" s="493" t="s">
        <v>59</v>
      </c>
      <c r="E36" s="494"/>
      <c r="F36" s="493" t="s">
        <v>60</v>
      </c>
      <c r="G36" s="495"/>
      <c r="J36" s="148"/>
      <c r="K36" s="148"/>
      <c r="L36" s="153"/>
      <c r="M36" s="153"/>
      <c r="N36" s="154"/>
    </row>
    <row r="37" spans="1:14" s="59" customFormat="1" ht="27" customHeight="1" thickBot="1" x14ac:dyDescent="0.45">
      <c r="A37" s="160" t="s">
        <v>61</v>
      </c>
      <c r="B37" s="161">
        <v>1</v>
      </c>
      <c r="C37" s="162" t="s">
        <v>62</v>
      </c>
      <c r="D37" s="163" t="s">
        <v>63</v>
      </c>
      <c r="E37" s="164" t="s">
        <v>64</v>
      </c>
      <c r="F37" s="163" t="s">
        <v>63</v>
      </c>
      <c r="G37" s="165" t="s">
        <v>64</v>
      </c>
      <c r="I37" s="166" t="s">
        <v>65</v>
      </c>
      <c r="J37" s="148"/>
      <c r="K37" s="148"/>
      <c r="L37" s="153"/>
      <c r="M37" s="153"/>
      <c r="N37" s="154"/>
    </row>
    <row r="38" spans="1:14" s="59" customFormat="1" ht="26.25" customHeight="1" x14ac:dyDescent="0.4">
      <c r="A38" s="160" t="s">
        <v>66</v>
      </c>
      <c r="B38" s="161">
        <v>1</v>
      </c>
      <c r="C38" s="167">
        <v>1</v>
      </c>
      <c r="D38" s="463">
        <v>67227040</v>
      </c>
      <c r="E38" s="168">
        <f>IF(ISBLANK(D38),"-",$D$48/$D$45*D38)</f>
        <v>65439478.836239576</v>
      </c>
      <c r="F38" s="463">
        <v>66542715</v>
      </c>
      <c r="G38" s="169">
        <f>IF(ISBLANK(F38),"-",$D$48/$F$45*F38)</f>
        <v>64852101.77193293</v>
      </c>
      <c r="I38" s="170"/>
      <c r="J38" s="148"/>
      <c r="K38" s="148"/>
      <c r="L38" s="153"/>
      <c r="M38" s="153"/>
      <c r="N38" s="154"/>
    </row>
    <row r="39" spans="1:14" s="59" customFormat="1" ht="26.25" customHeight="1" x14ac:dyDescent="0.4">
      <c r="A39" s="160" t="s">
        <v>67</v>
      </c>
      <c r="B39" s="161">
        <v>1</v>
      </c>
      <c r="C39" s="171">
        <v>2</v>
      </c>
      <c r="D39" s="464">
        <v>67232180</v>
      </c>
      <c r="E39" s="173">
        <f>IF(ISBLANK(D39),"-",$D$48/$D$45*D39)</f>
        <v>65444482.164085306</v>
      </c>
      <c r="F39" s="464">
        <v>66640106</v>
      </c>
      <c r="G39" s="174">
        <f>IF(ISBLANK(F39),"-",$D$48/$F$45*F39)</f>
        <v>64947018.413727157</v>
      </c>
      <c r="I39" s="496">
        <f>ABS((F43/D43*D42)-F42)/D42</f>
        <v>7.2853960004307826E-3</v>
      </c>
      <c r="J39" s="148"/>
      <c r="K39" s="148"/>
      <c r="L39" s="153"/>
      <c r="M39" s="153"/>
      <c r="N39" s="154"/>
    </row>
    <row r="40" spans="1:14" ht="26.25" customHeight="1" x14ac:dyDescent="0.4">
      <c r="A40" s="160" t="s">
        <v>68</v>
      </c>
      <c r="B40" s="161">
        <v>1</v>
      </c>
      <c r="C40" s="171">
        <v>3</v>
      </c>
      <c r="D40" s="464">
        <v>67476723</v>
      </c>
      <c r="E40" s="173">
        <f>IF(ISBLANK(D40),"-",$D$48/$D$45*D40)</f>
        <v>65682522.786921754</v>
      </c>
      <c r="F40" s="464">
        <v>67036722</v>
      </c>
      <c r="G40" s="174">
        <f>IF(ISBLANK(F40),"-",$D$48/$F$45*F40)</f>
        <v>65333557.814717591</v>
      </c>
      <c r="I40" s="496"/>
      <c r="L40" s="153"/>
      <c r="M40" s="153"/>
      <c r="N40" s="134"/>
    </row>
    <row r="41" spans="1:14" ht="27" customHeight="1" thickBot="1" x14ac:dyDescent="0.45">
      <c r="A41" s="160" t="s">
        <v>69</v>
      </c>
      <c r="B41" s="161">
        <v>1</v>
      </c>
      <c r="C41" s="175">
        <v>4</v>
      </c>
      <c r="D41" s="176"/>
      <c r="E41" s="177" t="str">
        <f>IF(ISBLANK(D41),"-",$D$48/$D$45*D41)</f>
        <v>-</v>
      </c>
      <c r="F41" s="176"/>
      <c r="G41" s="178" t="str">
        <f>IF(ISBLANK(F41),"-",$D$48/$F$45*F41)</f>
        <v>-</v>
      </c>
      <c r="I41" s="179"/>
      <c r="L41" s="153"/>
      <c r="M41" s="153"/>
      <c r="N41" s="134"/>
    </row>
    <row r="42" spans="1:14" ht="27" customHeight="1" thickBot="1" x14ac:dyDescent="0.45">
      <c r="A42" s="160" t="s">
        <v>70</v>
      </c>
      <c r="B42" s="161">
        <v>1</v>
      </c>
      <c r="C42" s="180" t="s">
        <v>71</v>
      </c>
      <c r="D42" s="181">
        <f>AVERAGE(D38:D41)</f>
        <v>67311981</v>
      </c>
      <c r="E42" s="182">
        <f>AVERAGE(E38:E41)</f>
        <v>65522161.262415551</v>
      </c>
      <c r="F42" s="181">
        <f>AVERAGE(F38:F41)</f>
        <v>66739847.666666664</v>
      </c>
      <c r="G42" s="183">
        <f>AVERAGE(G38:G41)</f>
        <v>65044226.000125892</v>
      </c>
      <c r="H42" s="83"/>
    </row>
    <row r="43" spans="1:14" ht="26.25" customHeight="1" x14ac:dyDescent="0.4">
      <c r="A43" s="160" t="s">
        <v>72</v>
      </c>
      <c r="B43" s="161">
        <v>1</v>
      </c>
      <c r="C43" s="184" t="s">
        <v>73</v>
      </c>
      <c r="D43" s="185">
        <v>16.47</v>
      </c>
      <c r="E43" s="134"/>
      <c r="F43" s="185">
        <v>16.45</v>
      </c>
      <c r="H43" s="83"/>
    </row>
    <row r="44" spans="1:14" ht="26.25" customHeight="1" x14ac:dyDescent="0.4">
      <c r="A44" s="160" t="s">
        <v>74</v>
      </c>
      <c r="B44" s="161">
        <v>1</v>
      </c>
      <c r="C44" s="186" t="s">
        <v>75</v>
      </c>
      <c r="D44" s="187">
        <f>D43*$B$34</f>
        <v>16.47</v>
      </c>
      <c r="E44" s="188"/>
      <c r="F44" s="187">
        <f>F43*$B$34</f>
        <v>16.45</v>
      </c>
      <c r="H44" s="83"/>
    </row>
    <row r="45" spans="1:14" ht="19.5" customHeight="1" thickBot="1" x14ac:dyDescent="0.35">
      <c r="A45" s="160" t="s">
        <v>76</v>
      </c>
      <c r="B45" s="171">
        <f>(B44/B43)*(B42/B41)*(B40/B39)*(B38/B37)*B36</f>
        <v>100</v>
      </c>
      <c r="C45" s="186" t="s">
        <v>77</v>
      </c>
      <c r="D45" s="189">
        <f>D44*$B$30/100</f>
        <v>16.437059999999999</v>
      </c>
      <c r="E45" s="190"/>
      <c r="F45" s="189">
        <f>F44*$B$30/100</f>
        <v>16.417099999999998</v>
      </c>
      <c r="H45" s="83"/>
    </row>
    <row r="46" spans="1:14" ht="19.5" customHeight="1" thickBot="1" x14ac:dyDescent="0.35">
      <c r="A46" s="497" t="s">
        <v>78</v>
      </c>
      <c r="B46" s="498"/>
      <c r="C46" s="186" t="s">
        <v>79</v>
      </c>
      <c r="D46" s="191">
        <f>D45/$B$45</f>
        <v>0.16437059999999998</v>
      </c>
      <c r="E46" s="192"/>
      <c r="F46" s="193">
        <f>F45/$B$45</f>
        <v>0.16417099999999998</v>
      </c>
      <c r="H46" s="83"/>
    </row>
    <row r="47" spans="1:14" ht="27" customHeight="1" thickBot="1" x14ac:dyDescent="0.45">
      <c r="A47" s="499"/>
      <c r="B47" s="500"/>
      <c r="C47" s="194" t="s">
        <v>80</v>
      </c>
      <c r="D47" s="195">
        <v>0.16</v>
      </c>
      <c r="E47" s="196"/>
      <c r="F47" s="192"/>
      <c r="H47" s="83"/>
    </row>
    <row r="48" spans="1:14" ht="18.75" x14ac:dyDescent="0.3">
      <c r="C48" s="197" t="s">
        <v>81</v>
      </c>
      <c r="D48" s="189">
        <f>D47*$B$45</f>
        <v>16</v>
      </c>
      <c r="F48" s="198"/>
      <c r="H48" s="83"/>
    </row>
    <row r="49" spans="1:12" ht="19.5" customHeight="1" thickBot="1" x14ac:dyDescent="0.35">
      <c r="C49" s="199" t="s">
        <v>82</v>
      </c>
      <c r="D49" s="200">
        <f>D48/B34</f>
        <v>16</v>
      </c>
      <c r="F49" s="198"/>
      <c r="H49" s="83"/>
    </row>
    <row r="50" spans="1:12" ht="18.75" x14ac:dyDescent="0.3">
      <c r="C50" s="158" t="s">
        <v>83</v>
      </c>
      <c r="D50" s="201">
        <f>AVERAGE(E38:E41,G38:G41)</f>
        <v>65283193.631270714</v>
      </c>
      <c r="F50" s="202"/>
      <c r="H50" s="83"/>
    </row>
    <row r="51" spans="1:12" ht="18.75" x14ac:dyDescent="0.3">
      <c r="C51" s="160" t="s">
        <v>84</v>
      </c>
      <c r="D51" s="203">
        <f>STDEV(E38:E41,G38:G41)/D50</f>
        <v>4.8983371944683546E-3</v>
      </c>
      <c r="F51" s="202"/>
      <c r="H51" s="83"/>
    </row>
    <row r="52" spans="1:12" ht="19.5" customHeight="1" thickBot="1" x14ac:dyDescent="0.35">
      <c r="C52" s="204" t="s">
        <v>20</v>
      </c>
      <c r="D52" s="205">
        <f>COUNT(E38:E41,G38:G41)</f>
        <v>6</v>
      </c>
      <c r="F52" s="202"/>
    </row>
    <row r="54" spans="1:12" ht="18.75" x14ac:dyDescent="0.3">
      <c r="A54" s="206" t="s">
        <v>1</v>
      </c>
      <c r="B54" s="207" t="s">
        <v>85</v>
      </c>
    </row>
    <row r="55" spans="1:12" ht="18.75" x14ac:dyDescent="0.3">
      <c r="A55" s="134" t="s">
        <v>86</v>
      </c>
      <c r="B55" s="208" t="str">
        <f>B21</f>
        <v xml:space="preserve">Each tablet contains: Sulphamethoxazole B.P. 800 mg and Trimethoprim B.P. 160 mg.
</v>
      </c>
    </row>
    <row r="56" spans="1:12" ht="26.25" customHeight="1" x14ac:dyDescent="0.4">
      <c r="A56" s="208" t="s">
        <v>87</v>
      </c>
      <c r="B56" s="209">
        <v>800</v>
      </c>
      <c r="C56" s="134" t="str">
        <f>B20</f>
        <v xml:space="preserve">Sulfamethoxazole BP </v>
      </c>
      <c r="H56" s="188"/>
    </row>
    <row r="57" spans="1:12" ht="18.75" x14ac:dyDescent="0.3">
      <c r="A57" s="208" t="s">
        <v>88</v>
      </c>
      <c r="B57" s="210">
        <f>Uniformity!C46</f>
        <v>1047.7619999999999</v>
      </c>
      <c r="H57" s="188"/>
    </row>
    <row r="58" spans="1:12" ht="19.5" customHeight="1" thickBot="1" x14ac:dyDescent="0.35">
      <c r="H58" s="188"/>
    </row>
    <row r="59" spans="1:12" s="59" customFormat="1" ht="27" customHeight="1" thickBot="1" x14ac:dyDescent="0.45">
      <c r="A59" s="158" t="s">
        <v>89</v>
      </c>
      <c r="B59" s="159">
        <v>100</v>
      </c>
      <c r="C59" s="134"/>
      <c r="D59" s="211" t="s">
        <v>90</v>
      </c>
      <c r="E59" s="212" t="s">
        <v>62</v>
      </c>
      <c r="F59" s="212" t="s">
        <v>63</v>
      </c>
      <c r="G59" s="212" t="s">
        <v>91</v>
      </c>
      <c r="H59" s="162" t="s">
        <v>92</v>
      </c>
      <c r="L59" s="148"/>
    </row>
    <row r="60" spans="1:12" s="59" customFormat="1" ht="26.25" customHeight="1" x14ac:dyDescent="0.4">
      <c r="A60" s="160" t="s">
        <v>93</v>
      </c>
      <c r="B60" s="161">
        <v>2</v>
      </c>
      <c r="C60" s="501" t="s">
        <v>94</v>
      </c>
      <c r="D60" s="504">
        <v>203.36</v>
      </c>
      <c r="E60" s="213">
        <v>1</v>
      </c>
      <c r="F60" s="214">
        <v>63524162</v>
      </c>
      <c r="G60" s="215">
        <f>IF(ISBLANK(F60),"-",(F60/$D$50*$D$47*$B$68)*($B$57/$D$60))</f>
        <v>802.14825998174717</v>
      </c>
      <c r="H60" s="216">
        <f t="shared" ref="H60:H71" si="0">IF(ISBLANK(F60),"-",(G60/$B$56)*100)</f>
        <v>100.26853249771838</v>
      </c>
      <c r="L60" s="148"/>
    </row>
    <row r="61" spans="1:12" s="59" customFormat="1" ht="26.25" customHeight="1" x14ac:dyDescent="0.4">
      <c r="A61" s="160" t="s">
        <v>95</v>
      </c>
      <c r="B61" s="161">
        <v>20</v>
      </c>
      <c r="C61" s="502"/>
      <c r="D61" s="505"/>
      <c r="E61" s="217">
        <v>2</v>
      </c>
      <c r="F61" s="172">
        <v>63486151</v>
      </c>
      <c r="G61" s="218">
        <f>IF(ISBLANK(F61),"-",(F61/$D$50*$D$47*$B$68)*($B$57/$D$60))</f>
        <v>801.66827793160746</v>
      </c>
      <c r="H61" s="219">
        <f t="shared" si="0"/>
        <v>100.20853474145093</v>
      </c>
      <c r="L61" s="148"/>
    </row>
    <row r="62" spans="1:12" s="59" customFormat="1" ht="26.25" customHeight="1" x14ac:dyDescent="0.4">
      <c r="A62" s="160" t="s">
        <v>96</v>
      </c>
      <c r="B62" s="161">
        <v>1</v>
      </c>
      <c r="C62" s="502"/>
      <c r="D62" s="505"/>
      <c r="E62" s="217">
        <v>3</v>
      </c>
      <c r="F62" s="220">
        <v>63641561</v>
      </c>
      <c r="G62" s="218">
        <f>IF(ISBLANK(F62),"-",(F62/$D$50*$D$47*$B$68)*($B$57/$D$60))</f>
        <v>803.63071013313368</v>
      </c>
      <c r="H62" s="219">
        <f t="shared" si="0"/>
        <v>100.45383876664171</v>
      </c>
      <c r="L62" s="148"/>
    </row>
    <row r="63" spans="1:12" ht="27" customHeight="1" thickBot="1" x14ac:dyDescent="0.45">
      <c r="A63" s="160" t="s">
        <v>97</v>
      </c>
      <c r="B63" s="161">
        <v>1</v>
      </c>
      <c r="C63" s="503"/>
      <c r="D63" s="506"/>
      <c r="E63" s="221">
        <v>4</v>
      </c>
      <c r="F63" s="222"/>
      <c r="G63" s="218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160" t="s">
        <v>98</v>
      </c>
      <c r="B64" s="161">
        <v>1</v>
      </c>
      <c r="C64" s="501" t="s">
        <v>99</v>
      </c>
      <c r="D64" s="504">
        <v>204.11</v>
      </c>
      <c r="E64" s="213">
        <v>1</v>
      </c>
      <c r="F64" s="214">
        <v>63456679</v>
      </c>
      <c r="G64" s="215">
        <f>IF(ISBLANK(F64),"-",(F64/$D$50*$D$47*$B$68)*($B$57/$D$64))</f>
        <v>798.35176770584428</v>
      </c>
      <c r="H64" s="216">
        <f t="shared" si="0"/>
        <v>99.793970963230535</v>
      </c>
    </row>
    <row r="65" spans="1:8" ht="26.25" customHeight="1" x14ac:dyDescent="0.4">
      <c r="A65" s="160" t="s">
        <v>100</v>
      </c>
      <c r="B65" s="161">
        <v>1</v>
      </c>
      <c r="C65" s="502"/>
      <c r="D65" s="505"/>
      <c r="E65" s="217">
        <v>2</v>
      </c>
      <c r="F65" s="172">
        <v>63324500</v>
      </c>
      <c r="G65" s="218">
        <f>IF(ISBLANK(F65),"-",(F65/$D$50*$D$47*$B$68)*($B$57/$D$64))</f>
        <v>796.68881685549172</v>
      </c>
      <c r="H65" s="219">
        <f t="shared" si="0"/>
        <v>99.586102106936465</v>
      </c>
    </row>
    <row r="66" spans="1:8" ht="26.25" customHeight="1" x14ac:dyDescent="0.4">
      <c r="A66" s="160" t="s">
        <v>101</v>
      </c>
      <c r="B66" s="161">
        <v>1</v>
      </c>
      <c r="C66" s="502"/>
      <c r="D66" s="505"/>
      <c r="E66" s="217">
        <v>3</v>
      </c>
      <c r="F66" s="172">
        <v>64383707</v>
      </c>
      <c r="G66" s="218">
        <f>IF(ISBLANK(F66),"-",(F66/$D$50*$D$47*$B$68)*($B$57/$D$64))</f>
        <v>810.01475502531616</v>
      </c>
      <c r="H66" s="219">
        <f t="shared" si="0"/>
        <v>101.25184437816452</v>
      </c>
    </row>
    <row r="67" spans="1:8" ht="27" customHeight="1" thickBot="1" x14ac:dyDescent="0.45">
      <c r="A67" s="160" t="s">
        <v>102</v>
      </c>
      <c r="B67" s="161">
        <v>1</v>
      </c>
      <c r="C67" s="503"/>
      <c r="D67" s="506"/>
      <c r="E67" s="221">
        <v>4</v>
      </c>
      <c r="F67" s="222"/>
      <c r="G67" s="223" t="str">
        <f>IF(ISBLANK(F67),"-",(F67/$D$50*$D$47*$B$68)*($B$57/$D$64))</f>
        <v>-</v>
      </c>
      <c r="H67" s="224" t="str">
        <f t="shared" si="0"/>
        <v>-</v>
      </c>
    </row>
    <row r="68" spans="1:8" ht="26.25" customHeight="1" x14ac:dyDescent="0.4">
      <c r="A68" s="160" t="s">
        <v>103</v>
      </c>
      <c r="B68" s="225">
        <f>(B67/B66)*(B65/B64)*(B63/B62)*(B61/B60)*B59</f>
        <v>1000</v>
      </c>
      <c r="C68" s="501" t="s">
        <v>104</v>
      </c>
      <c r="D68" s="504">
        <v>209.12</v>
      </c>
      <c r="E68" s="213">
        <v>1</v>
      </c>
      <c r="F68" s="214">
        <v>64624875</v>
      </c>
      <c r="G68" s="215">
        <f>IF(ISBLANK(F68),"-",(F68/$D$50*$D$47*$B$68)*($B$57/$D$68))</f>
        <v>793.57025351266896</v>
      </c>
      <c r="H68" s="219">
        <f t="shared" si="0"/>
        <v>99.196281689083619</v>
      </c>
    </row>
    <row r="69" spans="1:8" ht="27" customHeight="1" thickBot="1" x14ac:dyDescent="0.45">
      <c r="A69" s="204" t="s">
        <v>105</v>
      </c>
      <c r="B69" s="226">
        <f>(D47*B68)/B56*B57</f>
        <v>209.55240000000001</v>
      </c>
      <c r="C69" s="502"/>
      <c r="D69" s="505"/>
      <c r="E69" s="217">
        <v>2</v>
      </c>
      <c r="F69" s="172">
        <v>64462339</v>
      </c>
      <c r="G69" s="218">
        <f>IF(ISBLANK(F69),"-",(F69/$D$50*$D$47*$B$68)*($B$57/$D$68))</f>
        <v>791.57436981115416</v>
      </c>
      <c r="H69" s="219">
        <f t="shared" si="0"/>
        <v>98.94679622639427</v>
      </c>
    </row>
    <row r="70" spans="1:8" ht="26.25" customHeight="1" x14ac:dyDescent="0.4">
      <c r="A70" s="508" t="s">
        <v>78</v>
      </c>
      <c r="B70" s="509"/>
      <c r="C70" s="502"/>
      <c r="D70" s="505"/>
      <c r="E70" s="217">
        <v>3</v>
      </c>
      <c r="F70" s="172">
        <v>64939773</v>
      </c>
      <c r="G70" s="218">
        <f>IF(ISBLANK(F70),"-",(F70/$D$50*$D$47*$B$68)*($B$57/$D$68))</f>
        <v>797.43708784992123</v>
      </c>
      <c r="H70" s="219">
        <f t="shared" si="0"/>
        <v>99.679635981240153</v>
      </c>
    </row>
    <row r="71" spans="1:8" ht="27" customHeight="1" thickBot="1" x14ac:dyDescent="0.45">
      <c r="A71" s="510"/>
      <c r="B71" s="511"/>
      <c r="C71" s="507"/>
      <c r="D71" s="506"/>
      <c r="E71" s="221">
        <v>4</v>
      </c>
      <c r="F71" s="222"/>
      <c r="G71" s="223" t="str">
        <f>IF(ISBLANK(F71),"-",(F71/$D$50*$D$47*$B$68)*($B$57/$D$68))</f>
        <v>-</v>
      </c>
      <c r="H71" s="224" t="str">
        <f t="shared" si="0"/>
        <v>-</v>
      </c>
    </row>
    <row r="72" spans="1:8" ht="26.25" customHeight="1" x14ac:dyDescent="0.4">
      <c r="A72" s="188"/>
      <c r="B72" s="188"/>
      <c r="C72" s="188"/>
      <c r="D72" s="188"/>
      <c r="E72" s="188"/>
      <c r="F72" s="227" t="s">
        <v>71</v>
      </c>
      <c r="G72" s="228">
        <f>AVERAGE(G60:G71)</f>
        <v>799.45381097854283</v>
      </c>
      <c r="H72" s="229">
        <f>AVERAGE(H60:H71)</f>
        <v>99.931726372317854</v>
      </c>
    </row>
    <row r="73" spans="1:8" ht="26.25" customHeight="1" x14ac:dyDescent="0.4">
      <c r="C73" s="188"/>
      <c r="D73" s="188"/>
      <c r="E73" s="188"/>
      <c r="F73" s="230" t="s">
        <v>84</v>
      </c>
      <c r="G73" s="231">
        <f>STDEV(G60:G71)/G72</f>
        <v>7.0032836161410782E-3</v>
      </c>
      <c r="H73" s="231">
        <f>STDEV(H60:H71)/H72</f>
        <v>7.0032836161410695E-3</v>
      </c>
    </row>
    <row r="74" spans="1:8" ht="27" customHeight="1" thickBot="1" x14ac:dyDescent="0.45">
      <c r="A74" s="188"/>
      <c r="B74" s="188"/>
      <c r="C74" s="188"/>
      <c r="D74" s="188"/>
      <c r="E74" s="190"/>
      <c r="F74" s="232" t="s">
        <v>20</v>
      </c>
      <c r="G74" s="233">
        <f>COUNT(G60:G71)</f>
        <v>9</v>
      </c>
      <c r="H74" s="233">
        <f>COUNT(H60:H71)</f>
        <v>9</v>
      </c>
    </row>
    <row r="76" spans="1:8" ht="26.25" customHeight="1" x14ac:dyDescent="0.4">
      <c r="A76" s="144" t="s">
        <v>106</v>
      </c>
      <c r="B76" s="145" t="s">
        <v>107</v>
      </c>
      <c r="C76" s="492" t="str">
        <f>B26</f>
        <v>Sulfamethoxazole</v>
      </c>
      <c r="D76" s="492"/>
      <c r="E76" s="134" t="s">
        <v>108</v>
      </c>
      <c r="F76" s="134"/>
      <c r="G76" s="234">
        <f>H72</f>
        <v>99.931726372317854</v>
      </c>
      <c r="H76" s="149"/>
    </row>
    <row r="77" spans="1:8" ht="18.75" x14ac:dyDescent="0.3">
      <c r="A77" s="143" t="s">
        <v>109</v>
      </c>
      <c r="B77" s="143" t="s">
        <v>110</v>
      </c>
    </row>
    <row r="78" spans="1:8" ht="18.75" x14ac:dyDescent="0.3">
      <c r="A78" s="143"/>
      <c r="B78" s="143"/>
    </row>
    <row r="79" spans="1:8" ht="26.25" customHeight="1" x14ac:dyDescent="0.4">
      <c r="A79" s="144" t="s">
        <v>4</v>
      </c>
      <c r="B79" s="513" t="str">
        <f>B26</f>
        <v>Sulfamethoxazole</v>
      </c>
      <c r="C79" s="513"/>
    </row>
    <row r="80" spans="1:8" ht="26.25" customHeight="1" x14ac:dyDescent="0.4">
      <c r="A80" s="145" t="s">
        <v>48</v>
      </c>
      <c r="B80" s="513" t="s">
        <v>138</v>
      </c>
      <c r="C80" s="513"/>
    </row>
    <row r="81" spans="1:12" ht="27" customHeight="1" thickBot="1" x14ac:dyDescent="0.45">
      <c r="A81" s="145" t="s">
        <v>6</v>
      </c>
      <c r="B81" s="146">
        <v>99.02</v>
      </c>
    </row>
    <row r="82" spans="1:12" s="59" customFormat="1" ht="27" customHeight="1" thickBot="1" x14ac:dyDescent="0.45">
      <c r="A82" s="145" t="s">
        <v>49</v>
      </c>
      <c r="B82" s="147">
        <v>0</v>
      </c>
      <c r="C82" s="489" t="s">
        <v>50</v>
      </c>
      <c r="D82" s="490"/>
      <c r="E82" s="490"/>
      <c r="F82" s="490"/>
      <c r="G82" s="491"/>
      <c r="I82" s="148"/>
      <c r="J82" s="148"/>
      <c r="K82" s="148"/>
      <c r="L82" s="148"/>
    </row>
    <row r="83" spans="1:12" s="59" customFormat="1" ht="19.5" customHeight="1" thickBot="1" x14ac:dyDescent="0.35">
      <c r="A83" s="145" t="s">
        <v>51</v>
      </c>
      <c r="B83" s="149">
        <f>B81-B82</f>
        <v>99.02</v>
      </c>
      <c r="C83" s="150"/>
      <c r="D83" s="150"/>
      <c r="E83" s="150"/>
      <c r="F83" s="150"/>
      <c r="G83" s="151"/>
      <c r="I83" s="148"/>
      <c r="J83" s="148"/>
      <c r="K83" s="148"/>
      <c r="L83" s="148"/>
    </row>
    <row r="84" spans="1:12" s="59" customFormat="1" ht="27" customHeight="1" thickBot="1" x14ac:dyDescent="0.45">
      <c r="A84" s="145" t="s">
        <v>52</v>
      </c>
      <c r="B84" s="152">
        <v>1</v>
      </c>
      <c r="C84" s="477" t="s">
        <v>111</v>
      </c>
      <c r="D84" s="478"/>
      <c r="E84" s="478"/>
      <c r="F84" s="478"/>
      <c r="G84" s="478"/>
      <c r="H84" s="479"/>
      <c r="I84" s="148"/>
      <c r="J84" s="148"/>
      <c r="K84" s="148"/>
      <c r="L84" s="148"/>
    </row>
    <row r="85" spans="1:12" s="59" customFormat="1" ht="27" customHeight="1" thickBot="1" x14ac:dyDescent="0.45">
      <c r="A85" s="145" t="s">
        <v>54</v>
      </c>
      <c r="B85" s="152">
        <v>1</v>
      </c>
      <c r="C85" s="477" t="s">
        <v>112</v>
      </c>
      <c r="D85" s="478"/>
      <c r="E85" s="478"/>
      <c r="F85" s="478"/>
      <c r="G85" s="478"/>
      <c r="H85" s="479"/>
      <c r="I85" s="148"/>
      <c r="J85" s="148"/>
      <c r="K85" s="148"/>
      <c r="L85" s="148"/>
    </row>
    <row r="86" spans="1:12" s="59" customFormat="1" ht="18.75" x14ac:dyDescent="0.3">
      <c r="A86" s="145"/>
      <c r="B86" s="155"/>
      <c r="C86" s="156"/>
      <c r="D86" s="156"/>
      <c r="E86" s="156"/>
      <c r="F86" s="156"/>
      <c r="G86" s="156"/>
      <c r="H86" s="156"/>
      <c r="I86" s="148"/>
      <c r="J86" s="148"/>
      <c r="K86" s="148"/>
      <c r="L86" s="148"/>
    </row>
    <row r="87" spans="1:12" s="59" customFormat="1" ht="18.75" x14ac:dyDescent="0.3">
      <c r="A87" s="145" t="s">
        <v>56</v>
      </c>
      <c r="B87" s="157">
        <f>B84/B85</f>
        <v>1</v>
      </c>
      <c r="C87" s="134" t="s">
        <v>57</v>
      </c>
      <c r="D87" s="134"/>
      <c r="E87" s="134"/>
      <c r="F87" s="134"/>
      <c r="G87" s="134"/>
      <c r="I87" s="148"/>
      <c r="J87" s="148"/>
      <c r="K87" s="148"/>
      <c r="L87" s="148"/>
    </row>
    <row r="88" spans="1:12" ht="19.5" customHeight="1" thickBot="1" x14ac:dyDescent="0.35">
      <c r="A88" s="143"/>
      <c r="B88" s="143"/>
    </row>
    <row r="89" spans="1:12" ht="27" customHeight="1" thickBot="1" x14ac:dyDescent="0.45">
      <c r="A89" s="158" t="s">
        <v>58</v>
      </c>
      <c r="B89" s="159">
        <v>100</v>
      </c>
      <c r="D89" s="235" t="s">
        <v>59</v>
      </c>
      <c r="E89" s="236"/>
      <c r="F89" s="493" t="s">
        <v>60</v>
      </c>
      <c r="G89" s="495"/>
    </row>
    <row r="90" spans="1:12" ht="27" customHeight="1" thickBot="1" x14ac:dyDescent="0.45">
      <c r="A90" s="160" t="s">
        <v>61</v>
      </c>
      <c r="B90" s="161">
        <v>1</v>
      </c>
      <c r="C90" s="237" t="s">
        <v>62</v>
      </c>
      <c r="D90" s="163" t="s">
        <v>63</v>
      </c>
      <c r="E90" s="164" t="s">
        <v>64</v>
      </c>
      <c r="F90" s="163" t="s">
        <v>63</v>
      </c>
      <c r="G90" s="238" t="s">
        <v>64</v>
      </c>
      <c r="I90" s="166" t="s">
        <v>65</v>
      </c>
    </row>
    <row r="91" spans="1:12" ht="26.25" customHeight="1" x14ac:dyDescent="0.4">
      <c r="A91" s="160" t="s">
        <v>66</v>
      </c>
      <c r="B91" s="161">
        <v>1</v>
      </c>
      <c r="C91" s="239">
        <v>1</v>
      </c>
      <c r="D91" s="463">
        <v>57545122</v>
      </c>
      <c r="E91" s="168">
        <f>IF(ISBLANK(D91),"-",$D$101/$D$98*D91)</f>
        <v>67393950.019460857</v>
      </c>
      <c r="F91" s="463">
        <v>64189980</v>
      </c>
      <c r="G91" s="169">
        <f>IF(ISBLANK(F91),"-",$D$101/$F$98*F91)</f>
        <v>67002860.591940567</v>
      </c>
      <c r="I91" s="170"/>
    </row>
    <row r="92" spans="1:12" ht="26.25" customHeight="1" x14ac:dyDescent="0.4">
      <c r="A92" s="160" t="s">
        <v>67</v>
      </c>
      <c r="B92" s="161">
        <v>1</v>
      </c>
      <c r="C92" s="188">
        <v>2</v>
      </c>
      <c r="D92" s="464">
        <v>57520834</v>
      </c>
      <c r="E92" s="173">
        <f>IF(ISBLANK(D92),"-",$D$101/$D$98*D92)</f>
        <v>67365505.136537969</v>
      </c>
      <c r="F92" s="464">
        <v>64011049</v>
      </c>
      <c r="G92" s="174">
        <f>IF(ISBLANK(F92),"-",$D$101/$F$98*F92)</f>
        <v>66816088.624593377</v>
      </c>
      <c r="I92" s="496">
        <f>ABS((F96/D96*D95)-F95)/D95</f>
        <v>6.7630184738427914E-3</v>
      </c>
    </row>
    <row r="93" spans="1:12" ht="26.25" customHeight="1" x14ac:dyDescent="0.4">
      <c r="A93" s="160" t="s">
        <v>68</v>
      </c>
      <c r="B93" s="161">
        <v>1</v>
      </c>
      <c r="C93" s="188">
        <v>3</v>
      </c>
      <c r="D93" s="464">
        <v>57400537</v>
      </c>
      <c r="E93" s="173">
        <f>IF(ISBLANK(D93),"-",$D$101/$D$98*D93)</f>
        <v>67224619.345984071</v>
      </c>
      <c r="F93" s="464">
        <v>64137057</v>
      </c>
      <c r="G93" s="174">
        <f>IF(ISBLANK(F93),"-",$D$101/$F$98*F93)</f>
        <v>66947618.443693951</v>
      </c>
      <c r="I93" s="496"/>
    </row>
    <row r="94" spans="1:12" ht="27" customHeight="1" thickBot="1" x14ac:dyDescent="0.45">
      <c r="A94" s="160" t="s">
        <v>69</v>
      </c>
      <c r="B94" s="161">
        <v>1</v>
      </c>
      <c r="C94" s="240">
        <v>4</v>
      </c>
      <c r="D94" s="176"/>
      <c r="E94" s="177" t="str">
        <f>IF(ISBLANK(D94),"-",$D$101/$D$98*D94)</f>
        <v>-</v>
      </c>
      <c r="F94" s="241"/>
      <c r="G94" s="178" t="str">
        <f>IF(ISBLANK(F94),"-",$D$101/$F$98*F94)</f>
        <v>-</v>
      </c>
      <c r="I94" s="179"/>
    </row>
    <row r="95" spans="1:12" ht="27" customHeight="1" thickBot="1" x14ac:dyDescent="0.45">
      <c r="A95" s="160" t="s">
        <v>70</v>
      </c>
      <c r="B95" s="161">
        <v>1</v>
      </c>
      <c r="C95" s="145" t="s">
        <v>71</v>
      </c>
      <c r="D95" s="242">
        <f>AVERAGE(D91:D94)</f>
        <v>57488831</v>
      </c>
      <c r="E95" s="182">
        <f>AVERAGE(E91:E94)</f>
        <v>67328024.833994299</v>
      </c>
      <c r="F95" s="243">
        <f>AVERAGE(F91:F94)</f>
        <v>64112695.333333336</v>
      </c>
      <c r="G95" s="244">
        <f>AVERAGE(G91:G94)</f>
        <v>66922189.220075965</v>
      </c>
    </row>
    <row r="96" spans="1:12" ht="26.25" customHeight="1" x14ac:dyDescent="0.4">
      <c r="A96" s="160" t="s">
        <v>72</v>
      </c>
      <c r="B96" s="146">
        <v>1</v>
      </c>
      <c r="C96" s="245" t="s">
        <v>113</v>
      </c>
      <c r="D96" s="246">
        <v>15.33</v>
      </c>
      <c r="E96" s="134"/>
      <c r="F96" s="185">
        <v>17.2</v>
      </c>
    </row>
    <row r="97" spans="1:10" ht="26.25" customHeight="1" x14ac:dyDescent="0.4">
      <c r="A97" s="160" t="s">
        <v>74</v>
      </c>
      <c r="B97" s="146">
        <v>1</v>
      </c>
      <c r="C97" s="247" t="s">
        <v>114</v>
      </c>
      <c r="D97" s="248">
        <f>D96*$B$87</f>
        <v>15.33</v>
      </c>
      <c r="E97" s="188"/>
      <c r="F97" s="187">
        <f>F96*$B$87</f>
        <v>17.2</v>
      </c>
    </row>
    <row r="98" spans="1:10" ht="19.5" customHeight="1" thickBot="1" x14ac:dyDescent="0.35">
      <c r="A98" s="160" t="s">
        <v>76</v>
      </c>
      <c r="B98" s="188">
        <f>(B97/B96)*(B95/B94)*(B93/B92)*(B91/B90)*B89</f>
        <v>100</v>
      </c>
      <c r="C98" s="247" t="s">
        <v>115</v>
      </c>
      <c r="D98" s="249">
        <f>D97*$B$83/100</f>
        <v>15.179765999999999</v>
      </c>
      <c r="E98" s="190"/>
      <c r="F98" s="189">
        <f>F97*$B$83/100</f>
        <v>17.031439999999996</v>
      </c>
    </row>
    <row r="99" spans="1:10" ht="19.5" customHeight="1" thickBot="1" x14ac:dyDescent="0.35">
      <c r="A99" s="497" t="s">
        <v>78</v>
      </c>
      <c r="B99" s="514"/>
      <c r="C99" s="247" t="s">
        <v>116</v>
      </c>
      <c r="D99" s="250">
        <f>D98/$B$98</f>
        <v>0.15179766</v>
      </c>
      <c r="E99" s="190"/>
      <c r="F99" s="193">
        <f>F98/$B$98</f>
        <v>0.17031439999999998</v>
      </c>
      <c r="H99" s="83"/>
    </row>
    <row r="100" spans="1:10" ht="19.5" customHeight="1" thickBot="1" x14ac:dyDescent="0.35">
      <c r="A100" s="499"/>
      <c r="B100" s="515"/>
      <c r="C100" s="247" t="s">
        <v>80</v>
      </c>
      <c r="D100" s="251">
        <f>$B$56/$B$116</f>
        <v>0.17777777777777778</v>
      </c>
      <c r="F100" s="198"/>
      <c r="G100" s="252"/>
      <c r="H100" s="83"/>
    </row>
    <row r="101" spans="1:10" ht="18.75" x14ac:dyDescent="0.3">
      <c r="C101" s="247" t="s">
        <v>81</v>
      </c>
      <c r="D101" s="248">
        <f>D100*$B$98</f>
        <v>17.777777777777779</v>
      </c>
      <c r="F101" s="198"/>
      <c r="H101" s="83"/>
    </row>
    <row r="102" spans="1:10" ht="19.5" customHeight="1" thickBot="1" x14ac:dyDescent="0.35">
      <c r="C102" s="253" t="s">
        <v>82</v>
      </c>
      <c r="D102" s="254">
        <f>D101/B34</f>
        <v>17.777777777777779</v>
      </c>
      <c r="F102" s="202"/>
      <c r="H102" s="83"/>
      <c r="J102" s="255"/>
    </row>
    <row r="103" spans="1:10" ht="18.75" x14ac:dyDescent="0.3">
      <c r="C103" s="256" t="s">
        <v>117</v>
      </c>
      <c r="D103" s="257">
        <f>AVERAGE(E91:E94,G91:G94)</f>
        <v>67125107.027035132</v>
      </c>
      <c r="F103" s="202"/>
      <c r="G103" s="252"/>
      <c r="H103" s="83"/>
      <c r="J103" s="258"/>
    </row>
    <row r="104" spans="1:10" ht="18.75" x14ac:dyDescent="0.3">
      <c r="C104" s="230" t="s">
        <v>84</v>
      </c>
      <c r="D104" s="259">
        <f>STDEV(E91:E94,G91:G94)/D103</f>
        <v>3.5374041739666116E-3</v>
      </c>
      <c r="F104" s="202"/>
      <c r="H104" s="83"/>
      <c r="J104" s="258"/>
    </row>
    <row r="105" spans="1:10" ht="19.5" customHeight="1" thickBot="1" x14ac:dyDescent="0.35">
      <c r="C105" s="232" t="s">
        <v>20</v>
      </c>
      <c r="D105" s="260">
        <f>COUNT(E91:E94,G91:G94)</f>
        <v>6</v>
      </c>
      <c r="F105" s="202"/>
      <c r="H105" s="83"/>
      <c r="J105" s="258"/>
    </row>
    <row r="106" spans="1:10" ht="19.5" customHeight="1" thickBot="1" x14ac:dyDescent="0.35">
      <c r="A106" s="206"/>
      <c r="B106" s="206"/>
      <c r="C106" s="206"/>
      <c r="D106" s="206"/>
      <c r="E106" s="206"/>
    </row>
    <row r="107" spans="1:10" ht="27" customHeight="1" thickBot="1" x14ac:dyDescent="0.45">
      <c r="A107" s="158" t="s">
        <v>118</v>
      </c>
      <c r="B107" s="159">
        <v>900</v>
      </c>
      <c r="C107" s="212" t="s">
        <v>119</v>
      </c>
      <c r="D107" s="212" t="s">
        <v>63</v>
      </c>
      <c r="E107" s="212" t="s">
        <v>120</v>
      </c>
      <c r="F107" s="261" t="s">
        <v>121</v>
      </c>
    </row>
    <row r="108" spans="1:10" ht="26.25" customHeight="1" x14ac:dyDescent="0.4">
      <c r="A108" s="160" t="s">
        <v>122</v>
      </c>
      <c r="B108" s="161">
        <v>4</v>
      </c>
      <c r="C108" s="213">
        <v>1</v>
      </c>
      <c r="D108" s="262">
        <v>66872666</v>
      </c>
      <c r="E108" s="263">
        <f t="shared" ref="E108:E113" si="1">IF(ISBLANK(D108),"-",D108/$D$103*$D$100*$B$116)</f>
        <v>796.99139665361326</v>
      </c>
      <c r="F108" s="264">
        <f t="shared" ref="F108:F113" si="2">IF(ISBLANK(D108), "-", (E108/$B$56)*100)</f>
        <v>99.623924581701658</v>
      </c>
    </row>
    <row r="109" spans="1:10" ht="26.25" customHeight="1" x14ac:dyDescent="0.4">
      <c r="A109" s="160" t="s">
        <v>95</v>
      </c>
      <c r="B109" s="161">
        <v>20</v>
      </c>
      <c r="C109" s="217">
        <v>2</v>
      </c>
      <c r="D109" s="265">
        <v>67217674</v>
      </c>
      <c r="E109" s="266">
        <f t="shared" si="1"/>
        <v>801.1032172856286</v>
      </c>
      <c r="F109" s="267">
        <f t="shared" si="2"/>
        <v>100.13790216070358</v>
      </c>
    </row>
    <row r="110" spans="1:10" ht="26.25" customHeight="1" x14ac:dyDescent="0.4">
      <c r="A110" s="160" t="s">
        <v>96</v>
      </c>
      <c r="B110" s="161">
        <v>1</v>
      </c>
      <c r="C110" s="217">
        <v>3</v>
      </c>
      <c r="D110" s="265">
        <v>67172243</v>
      </c>
      <c r="E110" s="266">
        <f t="shared" si="1"/>
        <v>800.56176861448728</v>
      </c>
      <c r="F110" s="267">
        <f t="shared" si="2"/>
        <v>100.07022107681092</v>
      </c>
    </row>
    <row r="111" spans="1:10" ht="26.25" customHeight="1" x14ac:dyDescent="0.4">
      <c r="A111" s="160" t="s">
        <v>97</v>
      </c>
      <c r="B111" s="161">
        <v>1</v>
      </c>
      <c r="C111" s="217">
        <v>4</v>
      </c>
      <c r="D111" s="265">
        <v>66908812</v>
      </c>
      <c r="E111" s="266">
        <f t="shared" si="1"/>
        <v>797.42218628331705</v>
      </c>
      <c r="F111" s="267">
        <f t="shared" si="2"/>
        <v>99.677773285414631</v>
      </c>
    </row>
    <row r="112" spans="1:10" ht="26.25" customHeight="1" x14ac:dyDescent="0.4">
      <c r="A112" s="160" t="s">
        <v>98</v>
      </c>
      <c r="B112" s="161">
        <v>1</v>
      </c>
      <c r="C112" s="217">
        <v>5</v>
      </c>
      <c r="D112" s="265">
        <v>67366760</v>
      </c>
      <c r="E112" s="266">
        <f t="shared" si="1"/>
        <v>802.88003083993647</v>
      </c>
      <c r="F112" s="267">
        <f t="shared" si="2"/>
        <v>100.36000385499206</v>
      </c>
    </row>
    <row r="113" spans="1:10" ht="27" customHeight="1" thickBot="1" x14ac:dyDescent="0.45">
      <c r="A113" s="160" t="s">
        <v>100</v>
      </c>
      <c r="B113" s="161">
        <v>1</v>
      </c>
      <c r="C113" s="221">
        <v>6</v>
      </c>
      <c r="D113" s="268">
        <v>66801578</v>
      </c>
      <c r="E113" s="269">
        <f t="shared" si="1"/>
        <v>796.14416671955746</v>
      </c>
      <c r="F113" s="270">
        <f t="shared" si="2"/>
        <v>99.518020839944683</v>
      </c>
    </row>
    <row r="114" spans="1:10" ht="27" customHeight="1" thickBot="1" x14ac:dyDescent="0.45">
      <c r="A114" s="160" t="s">
        <v>101</v>
      </c>
      <c r="B114" s="161">
        <v>1</v>
      </c>
      <c r="C114" s="271"/>
      <c r="D114" s="188"/>
      <c r="E114" s="134"/>
      <c r="F114" s="267"/>
    </row>
    <row r="115" spans="1:10" ht="26.25" customHeight="1" x14ac:dyDescent="0.4">
      <c r="A115" s="160" t="s">
        <v>102</v>
      </c>
      <c r="B115" s="161">
        <v>1</v>
      </c>
      <c r="C115" s="271"/>
      <c r="D115" s="272" t="s">
        <v>71</v>
      </c>
      <c r="E115" s="273">
        <f>AVERAGE(E108:E113)</f>
        <v>799.18379439942328</v>
      </c>
      <c r="F115" s="274">
        <f>AVERAGE(F108:F113)</f>
        <v>99.89797429992791</v>
      </c>
    </row>
    <row r="116" spans="1:10" ht="27" customHeight="1" thickBot="1" x14ac:dyDescent="0.45">
      <c r="A116" s="160" t="s">
        <v>103</v>
      </c>
      <c r="B116" s="171">
        <f>(B115/B114)*(B113/B112)*(B111/B110)*(B109/B108)*B107</f>
        <v>4500</v>
      </c>
      <c r="C116" s="275"/>
      <c r="D116" s="276" t="s">
        <v>84</v>
      </c>
      <c r="E116" s="231">
        <f>STDEV(E108:E113)/E115</f>
        <v>3.3758677340495285E-3</v>
      </c>
      <c r="F116" s="277">
        <f>STDEV(F108:F113)/F115</f>
        <v>3.3758677340495428E-3</v>
      </c>
      <c r="I116" s="134"/>
    </row>
    <row r="117" spans="1:10" ht="27" customHeight="1" thickBot="1" x14ac:dyDescent="0.45">
      <c r="A117" s="497" t="s">
        <v>78</v>
      </c>
      <c r="B117" s="498"/>
      <c r="C117" s="278"/>
      <c r="D117" s="232" t="s">
        <v>20</v>
      </c>
      <c r="E117" s="279">
        <f>COUNT(E108:E113)</f>
        <v>6</v>
      </c>
      <c r="F117" s="280">
        <f>COUNT(F108:F113)</f>
        <v>6</v>
      </c>
      <c r="I117" s="134"/>
      <c r="J117" s="258"/>
    </row>
    <row r="118" spans="1:10" ht="26.25" customHeight="1" thickBot="1" x14ac:dyDescent="0.35">
      <c r="A118" s="499"/>
      <c r="B118" s="500"/>
      <c r="C118" s="134"/>
      <c r="D118" s="281"/>
      <c r="E118" s="516" t="s">
        <v>123</v>
      </c>
      <c r="F118" s="517"/>
      <c r="G118" s="134"/>
      <c r="H118" s="134"/>
      <c r="I118" s="134"/>
    </row>
    <row r="119" spans="1:10" ht="25.5" customHeight="1" x14ac:dyDescent="0.4">
      <c r="A119" s="282"/>
      <c r="B119" s="156"/>
      <c r="C119" s="134"/>
      <c r="D119" s="276" t="s">
        <v>124</v>
      </c>
      <c r="E119" s="283">
        <f>MIN(E108:E113)</f>
        <v>796.14416671955746</v>
      </c>
      <c r="F119" s="284">
        <f>MIN(F108:F113)</f>
        <v>99.518020839944683</v>
      </c>
      <c r="G119" s="134"/>
      <c r="H119" s="134"/>
      <c r="I119" s="134"/>
    </row>
    <row r="120" spans="1:10" ht="24" customHeight="1" thickBot="1" x14ac:dyDescent="0.45">
      <c r="A120" s="282"/>
      <c r="B120" s="156"/>
      <c r="C120" s="134"/>
      <c r="D120" s="199" t="s">
        <v>125</v>
      </c>
      <c r="E120" s="285">
        <f>MAX(E108:E113)</f>
        <v>802.88003083993647</v>
      </c>
      <c r="F120" s="286">
        <f>MAX(F108:F113)</f>
        <v>100.36000385499206</v>
      </c>
      <c r="G120" s="134"/>
      <c r="H120" s="134"/>
      <c r="I120" s="134"/>
    </row>
    <row r="121" spans="1:10" ht="27" customHeight="1" x14ac:dyDescent="0.3">
      <c r="A121" s="282"/>
      <c r="B121" s="156"/>
      <c r="C121" s="134"/>
      <c r="D121" s="134"/>
      <c r="E121" s="134"/>
      <c r="F121" s="188"/>
      <c r="G121" s="134"/>
      <c r="H121" s="134"/>
      <c r="I121" s="134"/>
    </row>
    <row r="122" spans="1:10" ht="25.5" customHeight="1" x14ac:dyDescent="0.3">
      <c r="A122" s="282"/>
      <c r="B122" s="156"/>
      <c r="C122" s="134"/>
      <c r="D122" s="134"/>
      <c r="E122" s="134"/>
      <c r="F122" s="188"/>
      <c r="G122" s="134"/>
      <c r="H122" s="134"/>
      <c r="I122" s="134"/>
    </row>
    <row r="123" spans="1:10" ht="18.75" x14ac:dyDescent="0.3">
      <c r="A123" s="282"/>
      <c r="B123" s="156"/>
      <c r="C123" s="134"/>
      <c r="D123" s="134"/>
      <c r="E123" s="134"/>
      <c r="F123" s="188"/>
      <c r="G123" s="134"/>
      <c r="H123" s="134"/>
      <c r="I123" s="134"/>
    </row>
    <row r="124" spans="1:10" ht="45.75" customHeight="1" x14ac:dyDescent="0.65">
      <c r="A124" s="144" t="s">
        <v>106</v>
      </c>
      <c r="B124" s="145" t="s">
        <v>126</v>
      </c>
      <c r="C124" s="492" t="str">
        <f>B26</f>
        <v>Sulfamethoxazole</v>
      </c>
      <c r="D124" s="492"/>
      <c r="E124" s="134" t="s">
        <v>127</v>
      </c>
      <c r="F124" s="134"/>
      <c r="G124" s="287">
        <f>F115</f>
        <v>99.89797429992791</v>
      </c>
      <c r="H124" s="134"/>
      <c r="I124" s="134"/>
    </row>
    <row r="125" spans="1:10" ht="45.75" customHeight="1" x14ac:dyDescent="0.65">
      <c r="A125" s="144"/>
      <c r="B125" s="145" t="s">
        <v>128</v>
      </c>
      <c r="C125" s="145" t="s">
        <v>129</v>
      </c>
      <c r="D125" s="287">
        <f>MIN(F108:F113)</f>
        <v>99.518020839944683</v>
      </c>
      <c r="E125" s="145" t="s">
        <v>130</v>
      </c>
      <c r="F125" s="287">
        <f>MAX(F108:F113)</f>
        <v>100.36000385499206</v>
      </c>
      <c r="G125" s="234"/>
      <c r="H125" s="134"/>
      <c r="I125" s="134"/>
    </row>
    <row r="126" spans="1:10" ht="19.5" customHeight="1" thickBot="1" x14ac:dyDescent="0.35">
      <c r="A126" s="288"/>
      <c r="B126" s="288"/>
      <c r="C126" s="289"/>
      <c r="D126" s="289"/>
      <c r="E126" s="289"/>
      <c r="F126" s="289"/>
      <c r="G126" s="289"/>
      <c r="H126" s="289"/>
    </row>
    <row r="127" spans="1:10" ht="18.75" x14ac:dyDescent="0.3">
      <c r="B127" s="512" t="s">
        <v>26</v>
      </c>
      <c r="C127" s="512"/>
      <c r="E127" s="237" t="s">
        <v>27</v>
      </c>
      <c r="F127" s="290"/>
      <c r="G127" s="512" t="s">
        <v>28</v>
      </c>
      <c r="H127" s="512"/>
    </row>
    <row r="128" spans="1:10" ht="69.95" customHeight="1" x14ac:dyDescent="0.3">
      <c r="A128" s="144" t="s">
        <v>29</v>
      </c>
      <c r="B128" s="291"/>
      <c r="C128" s="291"/>
      <c r="E128" s="291"/>
      <c r="F128" s="134"/>
      <c r="G128" s="291"/>
      <c r="H128" s="291"/>
    </row>
    <row r="129" spans="1:9" ht="69.95" customHeight="1" x14ac:dyDescent="0.3">
      <c r="A129" s="144" t="s">
        <v>30</v>
      </c>
      <c r="B129" s="292"/>
      <c r="C129" s="292"/>
      <c r="E129" s="292"/>
      <c r="F129" s="134"/>
      <c r="G129" s="293"/>
      <c r="H129" s="293"/>
    </row>
    <row r="130" spans="1:9" ht="18.75" x14ac:dyDescent="0.3">
      <c r="A130" s="188"/>
      <c r="B130" s="188"/>
      <c r="C130" s="188"/>
      <c r="D130" s="188"/>
      <c r="E130" s="188"/>
      <c r="F130" s="190"/>
      <c r="G130" s="188"/>
      <c r="H130" s="188"/>
      <c r="I130" s="134"/>
    </row>
    <row r="131" spans="1:9" ht="18.75" x14ac:dyDescent="0.3">
      <c r="A131" s="188"/>
      <c r="B131" s="188"/>
      <c r="C131" s="188"/>
      <c r="D131" s="188"/>
      <c r="E131" s="188"/>
      <c r="F131" s="190"/>
      <c r="G131" s="188"/>
      <c r="H131" s="188"/>
      <c r="I131" s="134"/>
    </row>
    <row r="132" spans="1:9" ht="18.75" x14ac:dyDescent="0.3">
      <c r="A132" s="188"/>
      <c r="B132" s="188"/>
      <c r="C132" s="188"/>
      <c r="D132" s="188"/>
      <c r="E132" s="188"/>
      <c r="F132" s="190"/>
      <c r="G132" s="188"/>
      <c r="H132" s="188"/>
      <c r="I132" s="134"/>
    </row>
    <row r="133" spans="1:9" ht="18.75" x14ac:dyDescent="0.3">
      <c r="A133" s="188"/>
      <c r="B133" s="188"/>
      <c r="C133" s="188"/>
      <c r="D133" s="188"/>
      <c r="E133" s="188"/>
      <c r="F133" s="190"/>
      <c r="G133" s="188"/>
      <c r="H133" s="188"/>
      <c r="I133" s="134"/>
    </row>
    <row r="134" spans="1:9" ht="18.75" x14ac:dyDescent="0.3">
      <c r="A134" s="188"/>
      <c r="B134" s="188"/>
      <c r="C134" s="188"/>
      <c r="D134" s="188"/>
      <c r="E134" s="188"/>
      <c r="F134" s="190"/>
      <c r="G134" s="188"/>
      <c r="H134" s="188"/>
      <c r="I134" s="134"/>
    </row>
    <row r="135" spans="1:9" ht="18.75" x14ac:dyDescent="0.3">
      <c r="A135" s="188"/>
      <c r="B135" s="188"/>
      <c r="C135" s="188"/>
      <c r="D135" s="188"/>
      <c r="E135" s="188"/>
      <c r="F135" s="190"/>
      <c r="G135" s="188"/>
      <c r="H135" s="188"/>
      <c r="I135" s="134"/>
    </row>
    <row r="136" spans="1:9" ht="18.75" x14ac:dyDescent="0.3">
      <c r="A136" s="188"/>
      <c r="B136" s="188"/>
      <c r="C136" s="188"/>
      <c r="D136" s="188"/>
      <c r="E136" s="188"/>
      <c r="F136" s="190"/>
      <c r="G136" s="188"/>
      <c r="H136" s="188"/>
      <c r="I136" s="134"/>
    </row>
    <row r="137" spans="1:9" ht="18.75" x14ac:dyDescent="0.3">
      <c r="A137" s="188"/>
      <c r="B137" s="188"/>
      <c r="C137" s="188"/>
      <c r="D137" s="188"/>
      <c r="E137" s="188"/>
      <c r="F137" s="190"/>
      <c r="G137" s="188"/>
      <c r="H137" s="188"/>
      <c r="I137" s="134"/>
    </row>
    <row r="138" spans="1:9" ht="18.75" x14ac:dyDescent="0.3">
      <c r="A138" s="188"/>
      <c r="B138" s="188"/>
      <c r="C138" s="188"/>
      <c r="D138" s="188"/>
      <c r="E138" s="188"/>
      <c r="F138" s="190"/>
      <c r="G138" s="188"/>
      <c r="H138" s="188"/>
      <c r="I138" s="134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0" zoomScaleNormal="40" zoomScalePageLayoutView="55" workbookViewId="0">
      <selection activeCell="F61" sqref="F61"/>
    </sheetView>
  </sheetViews>
  <sheetFormatPr defaultColWidth="9.140625" defaultRowHeight="13.5" x14ac:dyDescent="0.25"/>
  <cols>
    <col min="1" max="1" width="55.42578125" style="294" customWidth="1"/>
    <col min="2" max="2" width="33.7109375" style="294" customWidth="1"/>
    <col min="3" max="3" width="42.28515625" style="294" customWidth="1"/>
    <col min="4" max="4" width="30.5703125" style="294" customWidth="1"/>
    <col min="5" max="5" width="39.85546875" style="294" customWidth="1"/>
    <col min="6" max="6" width="30.7109375" style="294" customWidth="1"/>
    <col min="7" max="7" width="39.85546875" style="294" customWidth="1"/>
    <col min="8" max="8" width="30" style="294" customWidth="1"/>
    <col min="9" max="9" width="30.28515625" style="294" hidden="1" customWidth="1"/>
    <col min="10" max="10" width="30.42578125" style="294" customWidth="1"/>
    <col min="11" max="11" width="21.28515625" style="294" customWidth="1"/>
    <col min="12" max="12" width="9.140625" style="294"/>
    <col min="13" max="16384" width="9.140625" style="296"/>
  </cols>
  <sheetData>
    <row r="1" spans="1:9" ht="18.75" customHeight="1" x14ac:dyDescent="0.25">
      <c r="A1" s="521" t="s">
        <v>45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25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25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25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25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25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25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25">
      <c r="A8" s="522" t="s">
        <v>46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25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25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25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25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25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25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thickBot="1" x14ac:dyDescent="0.35">
      <c r="A15" s="295"/>
    </row>
    <row r="16" spans="1:9" ht="19.5" customHeight="1" thickBot="1" x14ac:dyDescent="0.35">
      <c r="A16" s="523" t="s">
        <v>31</v>
      </c>
      <c r="B16" s="524"/>
      <c r="C16" s="524"/>
      <c r="D16" s="524"/>
      <c r="E16" s="524"/>
      <c r="F16" s="524"/>
      <c r="G16" s="524"/>
      <c r="H16" s="525"/>
    </row>
    <row r="17" spans="1:14" ht="20.25" customHeight="1" x14ac:dyDescent="0.25">
      <c r="A17" s="526" t="s">
        <v>47</v>
      </c>
      <c r="B17" s="526"/>
      <c r="C17" s="526"/>
      <c r="D17" s="526"/>
      <c r="E17" s="526"/>
      <c r="F17" s="526"/>
      <c r="G17" s="526"/>
      <c r="H17" s="526"/>
    </row>
    <row r="18" spans="1:14" ht="26.25" customHeight="1" x14ac:dyDescent="0.4">
      <c r="A18" s="297" t="s">
        <v>33</v>
      </c>
      <c r="B18" s="527" t="s">
        <v>131</v>
      </c>
      <c r="C18" s="527"/>
      <c r="D18" s="298"/>
      <c r="E18" s="299"/>
      <c r="F18" s="300"/>
      <c r="G18" s="300"/>
      <c r="H18" s="300"/>
    </row>
    <row r="19" spans="1:14" ht="26.25" customHeight="1" x14ac:dyDescent="0.4">
      <c r="A19" s="297" t="s">
        <v>34</v>
      </c>
      <c r="B19" s="301" t="s">
        <v>7</v>
      </c>
      <c r="C19" s="300">
        <v>1</v>
      </c>
      <c r="D19" s="300"/>
      <c r="E19" s="300"/>
      <c r="F19" s="300"/>
      <c r="G19" s="300"/>
      <c r="H19" s="300"/>
    </row>
    <row r="20" spans="1:14" ht="26.25" customHeight="1" x14ac:dyDescent="0.4">
      <c r="A20" s="297" t="s">
        <v>35</v>
      </c>
      <c r="B20" s="528" t="s">
        <v>9</v>
      </c>
      <c r="C20" s="528"/>
      <c r="D20" s="300"/>
      <c r="E20" s="300"/>
      <c r="F20" s="300"/>
      <c r="G20" s="300"/>
      <c r="H20" s="300"/>
    </row>
    <row r="21" spans="1:14" ht="26.25" customHeight="1" x14ac:dyDescent="0.4">
      <c r="A21" s="297" t="s">
        <v>36</v>
      </c>
      <c r="B21" s="528" t="s">
        <v>135</v>
      </c>
      <c r="C21" s="528"/>
      <c r="D21" s="528"/>
      <c r="E21" s="528"/>
      <c r="F21" s="528"/>
      <c r="G21" s="528"/>
      <c r="H21" s="528"/>
      <c r="I21" s="302"/>
    </row>
    <row r="22" spans="1:14" ht="26.25" customHeight="1" x14ac:dyDescent="0.4">
      <c r="A22" s="297" t="s">
        <v>37</v>
      </c>
      <c r="B22" s="303" t="s">
        <v>136</v>
      </c>
      <c r="C22" s="300"/>
      <c r="D22" s="300"/>
      <c r="E22" s="300"/>
      <c r="F22" s="300"/>
      <c r="G22" s="300"/>
      <c r="H22" s="300"/>
    </row>
    <row r="23" spans="1:14" ht="26.25" customHeight="1" x14ac:dyDescent="0.4">
      <c r="A23" s="297" t="s">
        <v>38</v>
      </c>
      <c r="B23" s="303"/>
      <c r="C23" s="300"/>
      <c r="D23" s="300"/>
      <c r="E23" s="300"/>
      <c r="F23" s="300"/>
      <c r="G23" s="300"/>
      <c r="H23" s="300"/>
    </row>
    <row r="24" spans="1:14" ht="18.75" x14ac:dyDescent="0.3">
      <c r="A24" s="297"/>
      <c r="B24" s="304"/>
    </row>
    <row r="25" spans="1:14" ht="18.75" x14ac:dyDescent="0.3">
      <c r="A25" s="305" t="s">
        <v>1</v>
      </c>
      <c r="B25" s="304"/>
    </row>
    <row r="26" spans="1:14" ht="26.25" customHeight="1" x14ac:dyDescent="0.4">
      <c r="A26" s="306" t="s">
        <v>4</v>
      </c>
      <c r="B26" s="527" t="s">
        <v>139</v>
      </c>
      <c r="C26" s="527"/>
    </row>
    <row r="27" spans="1:14" ht="26.25" customHeight="1" x14ac:dyDescent="0.4">
      <c r="A27" s="307" t="s">
        <v>48</v>
      </c>
      <c r="B27" s="529" t="s">
        <v>140</v>
      </c>
      <c r="C27" s="529"/>
    </row>
    <row r="28" spans="1:14" ht="27" customHeight="1" thickBot="1" x14ac:dyDescent="0.45">
      <c r="A28" s="307" t="s">
        <v>6</v>
      </c>
      <c r="B28" s="308">
        <v>99.3</v>
      </c>
    </row>
    <row r="29" spans="1:14" s="310" customFormat="1" ht="27" customHeight="1" thickBot="1" x14ac:dyDescent="0.45">
      <c r="A29" s="307" t="s">
        <v>49</v>
      </c>
      <c r="B29" s="309">
        <v>0</v>
      </c>
      <c r="C29" s="530" t="s">
        <v>50</v>
      </c>
      <c r="D29" s="531"/>
      <c r="E29" s="531"/>
      <c r="F29" s="531"/>
      <c r="G29" s="532"/>
      <c r="I29" s="311"/>
      <c r="J29" s="311"/>
      <c r="K29" s="311"/>
      <c r="L29" s="311"/>
    </row>
    <row r="30" spans="1:14" s="310" customFormat="1" ht="19.5" customHeight="1" thickBot="1" x14ac:dyDescent="0.35">
      <c r="A30" s="307" t="s">
        <v>51</v>
      </c>
      <c r="B30" s="312">
        <f>B28-B29</f>
        <v>99.3</v>
      </c>
      <c r="C30" s="313"/>
      <c r="D30" s="313"/>
      <c r="E30" s="313"/>
      <c r="F30" s="313"/>
      <c r="G30" s="314"/>
      <c r="I30" s="311"/>
      <c r="J30" s="311"/>
      <c r="K30" s="311"/>
      <c r="L30" s="311"/>
    </row>
    <row r="31" spans="1:14" s="310" customFormat="1" ht="27" customHeight="1" thickBot="1" x14ac:dyDescent="0.45">
      <c r="A31" s="307" t="s">
        <v>52</v>
      </c>
      <c r="B31" s="315">
        <v>1</v>
      </c>
      <c r="C31" s="518" t="s">
        <v>53</v>
      </c>
      <c r="D31" s="519"/>
      <c r="E31" s="519"/>
      <c r="F31" s="519"/>
      <c r="G31" s="519"/>
      <c r="H31" s="520"/>
      <c r="I31" s="311"/>
      <c r="J31" s="311"/>
      <c r="K31" s="311"/>
      <c r="L31" s="311"/>
    </row>
    <row r="32" spans="1:14" s="310" customFormat="1" ht="27" customHeight="1" thickBot="1" x14ac:dyDescent="0.45">
      <c r="A32" s="307" t="s">
        <v>54</v>
      </c>
      <c r="B32" s="315">
        <v>1</v>
      </c>
      <c r="C32" s="518" t="s">
        <v>55</v>
      </c>
      <c r="D32" s="519"/>
      <c r="E32" s="519"/>
      <c r="F32" s="519"/>
      <c r="G32" s="519"/>
      <c r="H32" s="520"/>
      <c r="I32" s="311"/>
      <c r="J32" s="311"/>
      <c r="K32" s="311"/>
      <c r="L32" s="316"/>
      <c r="M32" s="316"/>
      <c r="N32" s="317"/>
    </row>
    <row r="33" spans="1:14" s="310" customFormat="1" ht="17.25" customHeight="1" x14ac:dyDescent="0.3">
      <c r="A33" s="307"/>
      <c r="B33" s="318"/>
      <c r="C33" s="319"/>
      <c r="D33" s="319"/>
      <c r="E33" s="319"/>
      <c r="F33" s="319"/>
      <c r="G33" s="319"/>
      <c r="H33" s="319"/>
      <c r="I33" s="311"/>
      <c r="J33" s="311"/>
      <c r="K33" s="311"/>
      <c r="L33" s="316"/>
      <c r="M33" s="316"/>
      <c r="N33" s="317"/>
    </row>
    <row r="34" spans="1:14" s="310" customFormat="1" ht="18.75" x14ac:dyDescent="0.3">
      <c r="A34" s="307" t="s">
        <v>56</v>
      </c>
      <c r="B34" s="320">
        <f>B31/B32</f>
        <v>1</v>
      </c>
      <c r="C34" s="295" t="s">
        <v>57</v>
      </c>
      <c r="D34" s="295"/>
      <c r="E34" s="295"/>
      <c r="F34" s="295"/>
      <c r="G34" s="295"/>
      <c r="I34" s="311"/>
      <c r="J34" s="311"/>
      <c r="K34" s="311"/>
      <c r="L34" s="316"/>
      <c r="M34" s="316"/>
      <c r="N34" s="317"/>
    </row>
    <row r="35" spans="1:14" s="310" customFormat="1" ht="19.5" customHeight="1" thickBot="1" x14ac:dyDescent="0.35">
      <c r="A35" s="307"/>
      <c r="B35" s="312"/>
      <c r="G35" s="295"/>
      <c r="I35" s="311"/>
      <c r="J35" s="311"/>
      <c r="K35" s="311"/>
      <c r="L35" s="316"/>
      <c r="M35" s="316"/>
      <c r="N35" s="317"/>
    </row>
    <row r="36" spans="1:14" s="310" customFormat="1" ht="27" customHeight="1" thickBot="1" x14ac:dyDescent="0.45">
      <c r="A36" s="321" t="s">
        <v>58</v>
      </c>
      <c r="B36" s="322">
        <v>25</v>
      </c>
      <c r="C36" s="295"/>
      <c r="D36" s="534" t="s">
        <v>59</v>
      </c>
      <c r="E36" s="535"/>
      <c r="F36" s="534" t="s">
        <v>60</v>
      </c>
      <c r="G36" s="536"/>
      <c r="J36" s="311"/>
      <c r="K36" s="311"/>
      <c r="L36" s="316"/>
      <c r="M36" s="316"/>
      <c r="N36" s="317"/>
    </row>
    <row r="37" spans="1:14" s="310" customFormat="1" ht="27" customHeight="1" thickBot="1" x14ac:dyDescent="0.45">
      <c r="A37" s="323" t="s">
        <v>61</v>
      </c>
      <c r="B37" s="324">
        <v>4</v>
      </c>
      <c r="C37" s="325" t="s">
        <v>62</v>
      </c>
      <c r="D37" s="326" t="s">
        <v>63</v>
      </c>
      <c r="E37" s="327" t="s">
        <v>64</v>
      </c>
      <c r="F37" s="326" t="s">
        <v>63</v>
      </c>
      <c r="G37" s="328" t="s">
        <v>64</v>
      </c>
      <c r="I37" s="329" t="s">
        <v>65</v>
      </c>
      <c r="J37" s="311"/>
      <c r="K37" s="311"/>
      <c r="L37" s="316"/>
      <c r="M37" s="316"/>
      <c r="N37" s="317"/>
    </row>
    <row r="38" spans="1:14" s="310" customFormat="1" ht="26.25" customHeight="1" x14ac:dyDescent="0.4">
      <c r="A38" s="323" t="s">
        <v>66</v>
      </c>
      <c r="B38" s="324">
        <v>100</v>
      </c>
      <c r="C38" s="330">
        <v>1</v>
      </c>
      <c r="D38" s="463">
        <v>4647576</v>
      </c>
      <c r="E38" s="331">
        <f>IF(ISBLANK(D38),"-",$D$48/$D$45*D38)</f>
        <v>4810214.1506475443</v>
      </c>
      <c r="F38" s="463">
        <v>5003708</v>
      </c>
      <c r="G38" s="332">
        <f>IF(ISBLANK(F38),"-",$D$48/$F$45*F38)</f>
        <v>4780816.7609700551</v>
      </c>
      <c r="I38" s="333"/>
      <c r="J38" s="311"/>
      <c r="K38" s="311"/>
      <c r="L38" s="316"/>
      <c r="M38" s="316"/>
      <c r="N38" s="317"/>
    </row>
    <row r="39" spans="1:14" s="310" customFormat="1" ht="26.25" customHeight="1" x14ac:dyDescent="0.4">
      <c r="A39" s="323" t="s">
        <v>67</v>
      </c>
      <c r="B39" s="324">
        <v>1</v>
      </c>
      <c r="C39" s="334">
        <v>2</v>
      </c>
      <c r="D39" s="464">
        <v>4636907</v>
      </c>
      <c r="E39" s="336">
        <f>IF(ISBLANK(D39),"-",$D$48/$D$45*D39)</f>
        <v>4799171.7976503558</v>
      </c>
      <c r="F39" s="464">
        <v>5004921</v>
      </c>
      <c r="G39" s="337">
        <f>IF(ISBLANK(F39),"-",$D$48/$F$45*F39)</f>
        <v>4781975.7276265938</v>
      </c>
      <c r="I39" s="537">
        <f>ABS((F43/D43*D42)-F42)/D42</f>
        <v>4.453700314519503E-3</v>
      </c>
      <c r="J39" s="311"/>
      <c r="K39" s="311"/>
      <c r="L39" s="316"/>
      <c r="M39" s="316"/>
      <c r="N39" s="317"/>
    </row>
    <row r="40" spans="1:14" ht="26.25" customHeight="1" x14ac:dyDescent="0.4">
      <c r="A40" s="323" t="s">
        <v>68</v>
      </c>
      <c r="B40" s="324">
        <v>1</v>
      </c>
      <c r="C40" s="334">
        <v>3</v>
      </c>
      <c r="D40" s="464">
        <v>4658421</v>
      </c>
      <c r="E40" s="336">
        <f>IF(ISBLANK(D40),"-",$D$48/$D$45*D40)</f>
        <v>4821438.6626219088</v>
      </c>
      <c r="F40" s="464">
        <v>5032892</v>
      </c>
      <c r="G40" s="337">
        <f>IF(ISBLANK(F40),"-",$D$48/$F$45*F40)</f>
        <v>4808700.7534716465</v>
      </c>
      <c r="I40" s="537"/>
      <c r="L40" s="316"/>
      <c r="M40" s="316"/>
      <c r="N40" s="295"/>
    </row>
    <row r="41" spans="1:14" ht="27" customHeight="1" thickBot="1" x14ac:dyDescent="0.45">
      <c r="A41" s="323" t="s">
        <v>69</v>
      </c>
      <c r="B41" s="324">
        <v>1</v>
      </c>
      <c r="C41" s="338">
        <v>4</v>
      </c>
      <c r="D41" s="339"/>
      <c r="E41" s="340" t="str">
        <f>IF(ISBLANK(D41),"-",$D$48/$D$45*D41)</f>
        <v>-</v>
      </c>
      <c r="F41" s="339"/>
      <c r="G41" s="341" t="str">
        <f>IF(ISBLANK(F41),"-",$D$48/$F$45*F41)</f>
        <v>-</v>
      </c>
      <c r="I41" s="342"/>
      <c r="L41" s="316"/>
      <c r="M41" s="316"/>
      <c r="N41" s="295"/>
    </row>
    <row r="42" spans="1:14" ht="27" customHeight="1" thickBot="1" x14ac:dyDescent="0.45">
      <c r="A42" s="323" t="s">
        <v>70</v>
      </c>
      <c r="B42" s="324">
        <v>1</v>
      </c>
      <c r="C42" s="343" t="s">
        <v>71</v>
      </c>
      <c r="D42" s="344">
        <f>AVERAGE(D38:D41)</f>
        <v>4647634.666666667</v>
      </c>
      <c r="E42" s="345">
        <f>AVERAGE(E38:E41)</f>
        <v>4810274.8703066027</v>
      </c>
      <c r="F42" s="344">
        <f>AVERAGE(F38:F41)</f>
        <v>5013840.333333333</v>
      </c>
      <c r="G42" s="346">
        <f>AVERAGE(G38:G41)</f>
        <v>4790497.7473560981</v>
      </c>
      <c r="H42" s="347"/>
    </row>
    <row r="43" spans="1:14" ht="26.25" customHeight="1" x14ac:dyDescent="0.4">
      <c r="A43" s="323" t="s">
        <v>72</v>
      </c>
      <c r="B43" s="324">
        <v>1</v>
      </c>
      <c r="C43" s="348" t="s">
        <v>73</v>
      </c>
      <c r="D43" s="349">
        <v>19.46</v>
      </c>
      <c r="E43" s="295"/>
      <c r="F43" s="349">
        <v>21.08</v>
      </c>
      <c r="H43" s="347"/>
    </row>
    <row r="44" spans="1:14" ht="26.25" customHeight="1" x14ac:dyDescent="0.4">
      <c r="A44" s="323" t="s">
        <v>74</v>
      </c>
      <c r="B44" s="324">
        <v>1</v>
      </c>
      <c r="C44" s="350" t="s">
        <v>75</v>
      </c>
      <c r="D44" s="351">
        <f>D43*$B$34</f>
        <v>19.46</v>
      </c>
      <c r="E44" s="352"/>
      <c r="F44" s="351">
        <f>F43*$B$34</f>
        <v>21.08</v>
      </c>
      <c r="H44" s="347"/>
    </row>
    <row r="45" spans="1:14" ht="19.5" customHeight="1" thickBot="1" x14ac:dyDescent="0.35">
      <c r="A45" s="323" t="s">
        <v>76</v>
      </c>
      <c r="B45" s="334">
        <f>(B44/B43)*(B42/B41)*(B40/B39)*(B38/B37)*B36</f>
        <v>625</v>
      </c>
      <c r="C45" s="350" t="s">
        <v>77</v>
      </c>
      <c r="D45" s="353">
        <f>D44*$B$30/100</f>
        <v>19.323779999999999</v>
      </c>
      <c r="E45" s="354"/>
      <c r="F45" s="353">
        <f>F44*$B$30/100</f>
        <v>20.932439999999996</v>
      </c>
      <c r="H45" s="347"/>
    </row>
    <row r="46" spans="1:14" ht="19.5" customHeight="1" thickBot="1" x14ac:dyDescent="0.35">
      <c r="A46" s="538" t="s">
        <v>78</v>
      </c>
      <c r="B46" s="539"/>
      <c r="C46" s="350" t="s">
        <v>79</v>
      </c>
      <c r="D46" s="355">
        <f>D45/$B$45</f>
        <v>3.0918048E-2</v>
      </c>
      <c r="E46" s="356"/>
      <c r="F46" s="357">
        <f>F45/$B$45</f>
        <v>3.3491903999999996E-2</v>
      </c>
      <c r="H46" s="347"/>
    </row>
    <row r="47" spans="1:14" ht="27" customHeight="1" thickBot="1" x14ac:dyDescent="0.45">
      <c r="A47" s="540"/>
      <c r="B47" s="541"/>
      <c r="C47" s="358" t="s">
        <v>80</v>
      </c>
      <c r="D47" s="359">
        <v>3.2000000000000001E-2</v>
      </c>
      <c r="E47" s="360"/>
      <c r="F47" s="356"/>
      <c r="H47" s="347"/>
    </row>
    <row r="48" spans="1:14" ht="18.75" x14ac:dyDescent="0.3">
      <c r="C48" s="361" t="s">
        <v>81</v>
      </c>
      <c r="D48" s="353">
        <f>D47*$B$45</f>
        <v>20</v>
      </c>
      <c r="F48" s="362"/>
      <c r="H48" s="347"/>
    </row>
    <row r="49" spans="1:12" ht="19.5" customHeight="1" thickBot="1" x14ac:dyDescent="0.35">
      <c r="C49" s="363" t="s">
        <v>82</v>
      </c>
      <c r="D49" s="364">
        <f>D48/B34</f>
        <v>20</v>
      </c>
      <c r="F49" s="362"/>
      <c r="H49" s="347"/>
    </row>
    <row r="50" spans="1:12" ht="18.75" x14ac:dyDescent="0.3">
      <c r="C50" s="321" t="s">
        <v>83</v>
      </c>
      <c r="D50" s="365">
        <f>AVERAGE(E38:E41,G38:G41)</f>
        <v>4800386.3088313509</v>
      </c>
      <c r="F50" s="366"/>
      <c r="H50" s="347"/>
    </row>
    <row r="51" spans="1:12" ht="18.75" x14ac:dyDescent="0.3">
      <c r="C51" s="323" t="s">
        <v>84</v>
      </c>
      <c r="D51" s="367">
        <f>STDEV(E38:E41,G38:G41)/D50</f>
        <v>3.4004893698862042E-3</v>
      </c>
      <c r="F51" s="366"/>
      <c r="H51" s="347"/>
    </row>
    <row r="52" spans="1:12" ht="19.5" customHeight="1" thickBot="1" x14ac:dyDescent="0.35">
      <c r="C52" s="368" t="s">
        <v>20</v>
      </c>
      <c r="D52" s="369">
        <f>COUNT(E38:E41,G38:G41)</f>
        <v>6</v>
      </c>
      <c r="F52" s="366"/>
    </row>
    <row r="54" spans="1:12" ht="18.75" x14ac:dyDescent="0.3">
      <c r="A54" s="370" t="s">
        <v>1</v>
      </c>
      <c r="B54" s="371" t="s">
        <v>85</v>
      </c>
    </row>
    <row r="55" spans="1:12" ht="18.75" x14ac:dyDescent="0.3">
      <c r="A55" s="295" t="s">
        <v>86</v>
      </c>
      <c r="B55" s="372" t="str">
        <f>B21</f>
        <v xml:space="preserve">Each tablet contains: Sulphamethoxazole B.P. 800 mg and Trimethoprim B.P. 160 mg.
</v>
      </c>
    </row>
    <row r="56" spans="1:12" ht="26.25" customHeight="1" x14ac:dyDescent="0.4">
      <c r="A56" s="372" t="s">
        <v>87</v>
      </c>
      <c r="B56" s="373">
        <v>160</v>
      </c>
      <c r="C56" s="295" t="str">
        <f>B20</f>
        <v>Sulfamethoxazole BP &amp; Trimethoprim BP</v>
      </c>
      <c r="H56" s="352"/>
    </row>
    <row r="57" spans="1:12" ht="18.75" x14ac:dyDescent="0.3">
      <c r="A57" s="372" t="s">
        <v>88</v>
      </c>
      <c r="B57" s="374">
        <f>Uniformity!C46</f>
        <v>1047.7619999999999</v>
      </c>
      <c r="H57" s="352"/>
    </row>
    <row r="58" spans="1:12" ht="19.5" customHeight="1" thickBot="1" x14ac:dyDescent="0.35">
      <c r="H58" s="352"/>
    </row>
    <row r="59" spans="1:12" s="310" customFormat="1" ht="27" customHeight="1" thickBot="1" x14ac:dyDescent="0.45">
      <c r="A59" s="321" t="s">
        <v>89</v>
      </c>
      <c r="B59" s="322">
        <v>100</v>
      </c>
      <c r="C59" s="295"/>
      <c r="D59" s="375" t="s">
        <v>90</v>
      </c>
      <c r="E59" s="376" t="s">
        <v>62</v>
      </c>
      <c r="F59" s="376" t="s">
        <v>63</v>
      </c>
      <c r="G59" s="376" t="s">
        <v>91</v>
      </c>
      <c r="H59" s="325" t="s">
        <v>92</v>
      </c>
      <c r="L59" s="311"/>
    </row>
    <row r="60" spans="1:12" s="310" customFormat="1" ht="26.25" customHeight="1" x14ac:dyDescent="0.4">
      <c r="A60" s="323" t="s">
        <v>93</v>
      </c>
      <c r="B60" s="324">
        <v>2</v>
      </c>
      <c r="C60" s="542" t="s">
        <v>94</v>
      </c>
      <c r="D60" s="504">
        <v>203.36</v>
      </c>
      <c r="E60" s="377">
        <v>1</v>
      </c>
      <c r="F60" s="378">
        <v>4703395</v>
      </c>
      <c r="G60" s="379">
        <f>IF(ISBLANK(F60),"-",(F60/$D$50*$D$47*$B$68)*($B$57/$D$60))</f>
        <v>161.54084613179893</v>
      </c>
      <c r="H60" s="380">
        <f t="shared" ref="H60:H71" si="0">IF(ISBLANK(F60),"-",(G60/$B$56)*100)</f>
        <v>100.96302883237433</v>
      </c>
      <c r="L60" s="311"/>
    </row>
    <row r="61" spans="1:12" s="310" customFormat="1" ht="26.25" customHeight="1" x14ac:dyDescent="0.4">
      <c r="A61" s="323" t="s">
        <v>95</v>
      </c>
      <c r="B61" s="324">
        <v>20</v>
      </c>
      <c r="C61" s="543"/>
      <c r="D61" s="505"/>
      <c r="E61" s="381">
        <v>2</v>
      </c>
      <c r="F61" s="335">
        <v>4700384</v>
      </c>
      <c r="G61" s="382">
        <f>IF(ISBLANK(F61),"-",(F61/$D$50*$D$47*$B$68)*($B$57/$D$60))</f>
        <v>161.43743157960782</v>
      </c>
      <c r="H61" s="383">
        <f t="shared" si="0"/>
        <v>100.89839473725488</v>
      </c>
      <c r="L61" s="311"/>
    </row>
    <row r="62" spans="1:12" s="310" customFormat="1" ht="26.25" customHeight="1" x14ac:dyDescent="0.4">
      <c r="A62" s="323" t="s">
        <v>96</v>
      </c>
      <c r="B62" s="324">
        <v>1</v>
      </c>
      <c r="C62" s="543"/>
      <c r="D62" s="505"/>
      <c r="E62" s="381">
        <v>3</v>
      </c>
      <c r="F62" s="384">
        <v>4708359</v>
      </c>
      <c r="G62" s="382">
        <f>IF(ISBLANK(F62),"-",(F62/$D$50*$D$47*$B$68)*($B$57/$D$60))</f>
        <v>161.71133760874233</v>
      </c>
      <c r="H62" s="383">
        <f t="shared" si="0"/>
        <v>101.06958600546396</v>
      </c>
      <c r="L62" s="311"/>
    </row>
    <row r="63" spans="1:12" ht="27" customHeight="1" thickBot="1" x14ac:dyDescent="0.45">
      <c r="A63" s="323" t="s">
        <v>97</v>
      </c>
      <c r="B63" s="324">
        <v>1</v>
      </c>
      <c r="C63" s="544"/>
      <c r="D63" s="506"/>
      <c r="E63" s="385">
        <v>4</v>
      </c>
      <c r="F63" s="386"/>
      <c r="G63" s="382" t="str">
        <f>IF(ISBLANK(F63),"-",(F63/$D$50*$D$47*$B$68)*($B$57/$D$60))</f>
        <v>-</v>
      </c>
      <c r="H63" s="383" t="str">
        <f t="shared" si="0"/>
        <v>-</v>
      </c>
    </row>
    <row r="64" spans="1:12" ht="26.25" customHeight="1" x14ac:dyDescent="0.4">
      <c r="A64" s="323" t="s">
        <v>98</v>
      </c>
      <c r="B64" s="324">
        <v>1</v>
      </c>
      <c r="C64" s="542" t="s">
        <v>99</v>
      </c>
      <c r="D64" s="504">
        <v>204.11</v>
      </c>
      <c r="E64" s="377">
        <v>1</v>
      </c>
      <c r="F64" s="378">
        <v>4693927</v>
      </c>
      <c r="G64" s="379">
        <f>IF(ISBLANK(F64),"-",(F64/$D$50*$D$47*$B$68)*($B$57/$D$64))</f>
        <v>160.62327692952098</v>
      </c>
      <c r="H64" s="380">
        <f t="shared" si="0"/>
        <v>100.38954808095062</v>
      </c>
    </row>
    <row r="65" spans="1:8" ht="26.25" customHeight="1" x14ac:dyDescent="0.4">
      <c r="A65" s="323" t="s">
        <v>100</v>
      </c>
      <c r="B65" s="324">
        <v>1</v>
      </c>
      <c r="C65" s="543"/>
      <c r="D65" s="505"/>
      <c r="E65" s="381">
        <v>2</v>
      </c>
      <c r="F65" s="335">
        <v>4686372</v>
      </c>
      <c r="G65" s="382">
        <f>IF(ISBLANK(F65),"-",(F65/$D$50*$D$47*$B$68)*($B$57/$D$64))</f>
        <v>160.36474950521242</v>
      </c>
      <c r="H65" s="383">
        <f t="shared" si="0"/>
        <v>100.22796844075776</v>
      </c>
    </row>
    <row r="66" spans="1:8" ht="26.25" customHeight="1" x14ac:dyDescent="0.4">
      <c r="A66" s="323" t="s">
        <v>101</v>
      </c>
      <c r="B66" s="324">
        <v>1</v>
      </c>
      <c r="C66" s="543"/>
      <c r="D66" s="505"/>
      <c r="E66" s="381">
        <v>3</v>
      </c>
      <c r="F66" s="335">
        <v>4775260</v>
      </c>
      <c r="G66" s="382">
        <f>IF(ISBLANK(F66),"-",(F66/$D$50*$D$47*$B$68)*($B$57/$D$64))</f>
        <v>163.40644185358323</v>
      </c>
      <c r="H66" s="383">
        <f t="shared" si="0"/>
        <v>102.12902615848951</v>
      </c>
    </row>
    <row r="67" spans="1:8" ht="27" customHeight="1" thickBot="1" x14ac:dyDescent="0.45">
      <c r="A67" s="323" t="s">
        <v>102</v>
      </c>
      <c r="B67" s="324">
        <v>1</v>
      </c>
      <c r="C67" s="544"/>
      <c r="D67" s="506"/>
      <c r="E67" s="385">
        <v>4</v>
      </c>
      <c r="F67" s="386"/>
      <c r="G67" s="387" t="str">
        <f>IF(ISBLANK(F67),"-",(F67/$D$50*$D$47*$B$68)*($B$57/$D$64))</f>
        <v>-</v>
      </c>
      <c r="H67" s="388" t="str">
        <f t="shared" si="0"/>
        <v>-</v>
      </c>
    </row>
    <row r="68" spans="1:8" ht="26.25" customHeight="1" x14ac:dyDescent="0.4">
      <c r="A68" s="323" t="s">
        <v>103</v>
      </c>
      <c r="B68" s="389">
        <f>(B67/B66)*(B65/B64)*(B63/B62)*(B61/B60)*B59</f>
        <v>1000</v>
      </c>
      <c r="C68" s="542" t="s">
        <v>104</v>
      </c>
      <c r="D68" s="504">
        <v>209.12</v>
      </c>
      <c r="E68" s="377">
        <v>1</v>
      </c>
      <c r="F68" s="378">
        <v>4769115</v>
      </c>
      <c r="G68" s="379">
        <f>IF(ISBLANK(F68),"-",(F68/$D$50*$D$47*$B$68)*($B$57/$D$68))</f>
        <v>159.28638573244359</v>
      </c>
      <c r="H68" s="383">
        <f t="shared" si="0"/>
        <v>99.553991082777245</v>
      </c>
    </row>
    <row r="69" spans="1:8" ht="27" customHeight="1" thickBot="1" x14ac:dyDescent="0.45">
      <c r="A69" s="368" t="s">
        <v>105</v>
      </c>
      <c r="B69" s="390">
        <f>(D47*B68)/B56*B57</f>
        <v>209.55240000000001</v>
      </c>
      <c r="C69" s="543"/>
      <c r="D69" s="505"/>
      <c r="E69" s="381">
        <v>2</v>
      </c>
      <c r="F69" s="335">
        <v>4752173</v>
      </c>
      <c r="G69" s="382">
        <f>IF(ISBLANK(F69),"-",(F69/$D$50*$D$47*$B$68)*($B$57/$D$68))</f>
        <v>158.7205302336605</v>
      </c>
      <c r="H69" s="383">
        <f t="shared" si="0"/>
        <v>99.200331396037811</v>
      </c>
    </row>
    <row r="70" spans="1:8" ht="26.25" customHeight="1" x14ac:dyDescent="0.4">
      <c r="A70" s="546" t="s">
        <v>78</v>
      </c>
      <c r="B70" s="547"/>
      <c r="C70" s="543"/>
      <c r="D70" s="505"/>
      <c r="E70" s="381">
        <v>3</v>
      </c>
      <c r="F70" s="335">
        <v>4788506</v>
      </c>
      <c r="G70" s="382">
        <f>IF(ISBLANK(F70),"-",(F70/$D$50*$D$47*$B$68)*($B$57/$D$68))</f>
        <v>159.9340367758212</v>
      </c>
      <c r="H70" s="383">
        <f t="shared" si="0"/>
        <v>99.958772984888242</v>
      </c>
    </row>
    <row r="71" spans="1:8" ht="27" customHeight="1" thickBot="1" x14ac:dyDescent="0.45">
      <c r="A71" s="548"/>
      <c r="B71" s="549"/>
      <c r="C71" s="545"/>
      <c r="D71" s="506"/>
      <c r="E71" s="385">
        <v>4</v>
      </c>
      <c r="F71" s="386"/>
      <c r="G71" s="387" t="str">
        <f>IF(ISBLANK(F71),"-",(F71/$D$50*$D$47*$B$68)*($B$57/$D$68))</f>
        <v>-</v>
      </c>
      <c r="H71" s="388" t="str">
        <f t="shared" si="0"/>
        <v>-</v>
      </c>
    </row>
    <row r="72" spans="1:8" ht="26.25" customHeight="1" x14ac:dyDescent="0.4">
      <c r="A72" s="352"/>
      <c r="B72" s="352"/>
      <c r="C72" s="352"/>
      <c r="D72" s="352"/>
      <c r="E72" s="352"/>
      <c r="F72" s="391" t="s">
        <v>71</v>
      </c>
      <c r="G72" s="392">
        <f>AVERAGE(G60:G71)</f>
        <v>160.78055959448793</v>
      </c>
      <c r="H72" s="393">
        <f>AVERAGE(H60:H71)</f>
        <v>100.48784974655491</v>
      </c>
    </row>
    <row r="73" spans="1:8" ht="26.25" customHeight="1" x14ac:dyDescent="0.4">
      <c r="C73" s="352"/>
      <c r="D73" s="352"/>
      <c r="E73" s="352"/>
      <c r="F73" s="394" t="s">
        <v>84</v>
      </c>
      <c r="G73" s="395">
        <f>STDEV(G60:G71)/G72</f>
        <v>8.8402412700010844E-3</v>
      </c>
      <c r="H73" s="395">
        <f>STDEV(H60:H71)/H72</f>
        <v>8.8402412700010688E-3</v>
      </c>
    </row>
    <row r="74" spans="1:8" ht="27" customHeight="1" thickBot="1" x14ac:dyDescent="0.45">
      <c r="A74" s="352"/>
      <c r="B74" s="352"/>
      <c r="C74" s="352"/>
      <c r="D74" s="352"/>
      <c r="E74" s="354"/>
      <c r="F74" s="396" t="s">
        <v>20</v>
      </c>
      <c r="G74" s="397">
        <f>COUNT(G60:G71)</f>
        <v>9</v>
      </c>
      <c r="H74" s="397">
        <f>COUNT(H60:H71)</f>
        <v>9</v>
      </c>
    </row>
    <row r="76" spans="1:8" ht="26.25" customHeight="1" x14ac:dyDescent="0.4">
      <c r="A76" s="306" t="s">
        <v>106</v>
      </c>
      <c r="B76" s="307" t="s">
        <v>107</v>
      </c>
      <c r="C76" s="533" t="str">
        <f>B26</f>
        <v>TRIMETHOPRIM</v>
      </c>
      <c r="D76" s="533"/>
      <c r="E76" s="295" t="s">
        <v>108</v>
      </c>
      <c r="F76" s="295"/>
      <c r="G76" s="398">
        <f>H72</f>
        <v>100.48784974655491</v>
      </c>
      <c r="H76" s="312"/>
    </row>
    <row r="77" spans="1:8" ht="18.75" x14ac:dyDescent="0.3">
      <c r="A77" s="305" t="s">
        <v>109</v>
      </c>
      <c r="B77" s="305" t="s">
        <v>110</v>
      </c>
    </row>
    <row r="78" spans="1:8" ht="18.75" x14ac:dyDescent="0.3">
      <c r="A78" s="305"/>
      <c r="B78" s="305"/>
    </row>
    <row r="79" spans="1:8" ht="26.25" customHeight="1" x14ac:dyDescent="0.4">
      <c r="A79" s="306" t="s">
        <v>4</v>
      </c>
      <c r="B79" s="551" t="str">
        <f>B26</f>
        <v>TRIMETHOPRIM</v>
      </c>
      <c r="C79" s="551"/>
    </row>
    <row r="80" spans="1:8" ht="26.25" customHeight="1" x14ac:dyDescent="0.4">
      <c r="A80" s="307" t="s">
        <v>48</v>
      </c>
      <c r="B80" s="551" t="str">
        <f>B27</f>
        <v>T7 4</v>
      </c>
      <c r="C80" s="551"/>
    </row>
    <row r="81" spans="1:12" ht="27" customHeight="1" thickBot="1" x14ac:dyDescent="0.45">
      <c r="A81" s="307" t="s">
        <v>6</v>
      </c>
      <c r="B81" s="308">
        <f>B28</f>
        <v>99.3</v>
      </c>
    </row>
    <row r="82" spans="1:12" s="310" customFormat="1" ht="27" customHeight="1" thickBot="1" x14ac:dyDescent="0.45">
      <c r="A82" s="307" t="s">
        <v>49</v>
      </c>
      <c r="B82" s="309">
        <v>0</v>
      </c>
      <c r="C82" s="530" t="s">
        <v>50</v>
      </c>
      <c r="D82" s="531"/>
      <c r="E82" s="531"/>
      <c r="F82" s="531"/>
      <c r="G82" s="532"/>
      <c r="I82" s="311"/>
      <c r="J82" s="311"/>
      <c r="K82" s="311"/>
      <c r="L82" s="311"/>
    </row>
    <row r="83" spans="1:12" s="310" customFormat="1" ht="19.5" customHeight="1" thickBot="1" x14ac:dyDescent="0.35">
      <c r="A83" s="307" t="s">
        <v>51</v>
      </c>
      <c r="B83" s="312">
        <f>B81-B82</f>
        <v>99.3</v>
      </c>
      <c r="C83" s="313"/>
      <c r="D83" s="313"/>
      <c r="E83" s="313"/>
      <c r="F83" s="313"/>
      <c r="G83" s="314"/>
      <c r="I83" s="311"/>
      <c r="J83" s="311"/>
      <c r="K83" s="311"/>
      <c r="L83" s="311"/>
    </row>
    <row r="84" spans="1:12" s="310" customFormat="1" ht="27" customHeight="1" thickBot="1" x14ac:dyDescent="0.45">
      <c r="A84" s="307" t="s">
        <v>52</v>
      </c>
      <c r="B84" s="315">
        <v>1</v>
      </c>
      <c r="C84" s="518" t="s">
        <v>111</v>
      </c>
      <c r="D84" s="519"/>
      <c r="E84" s="519"/>
      <c r="F84" s="519"/>
      <c r="G84" s="519"/>
      <c r="H84" s="520"/>
      <c r="I84" s="311"/>
      <c r="J84" s="311"/>
      <c r="K84" s="311"/>
      <c r="L84" s="311"/>
    </row>
    <row r="85" spans="1:12" s="310" customFormat="1" ht="27" customHeight="1" thickBot="1" x14ac:dyDescent="0.45">
      <c r="A85" s="307" t="s">
        <v>54</v>
      </c>
      <c r="B85" s="315">
        <v>1</v>
      </c>
      <c r="C85" s="518" t="s">
        <v>112</v>
      </c>
      <c r="D85" s="519"/>
      <c r="E85" s="519"/>
      <c r="F85" s="519"/>
      <c r="G85" s="519"/>
      <c r="H85" s="520"/>
      <c r="I85" s="311"/>
      <c r="J85" s="311"/>
      <c r="K85" s="311"/>
      <c r="L85" s="311"/>
    </row>
    <row r="86" spans="1:12" s="310" customFormat="1" ht="18.75" x14ac:dyDescent="0.3">
      <c r="A86" s="307"/>
      <c r="B86" s="318"/>
      <c r="C86" s="319"/>
      <c r="D86" s="319"/>
      <c r="E86" s="319"/>
      <c r="F86" s="319"/>
      <c r="G86" s="319"/>
      <c r="H86" s="319"/>
      <c r="I86" s="311"/>
      <c r="J86" s="311"/>
      <c r="K86" s="311"/>
      <c r="L86" s="311"/>
    </row>
    <row r="87" spans="1:12" s="310" customFormat="1" ht="18.75" x14ac:dyDescent="0.3">
      <c r="A87" s="307" t="s">
        <v>56</v>
      </c>
      <c r="B87" s="320">
        <f>B84/B85</f>
        <v>1</v>
      </c>
      <c r="C87" s="295" t="s">
        <v>57</v>
      </c>
      <c r="D87" s="295"/>
      <c r="E87" s="295"/>
      <c r="F87" s="295"/>
      <c r="G87" s="295"/>
      <c r="I87" s="311"/>
      <c r="J87" s="311"/>
      <c r="K87" s="311"/>
      <c r="L87" s="311"/>
    </row>
    <row r="88" spans="1:12" ht="19.5" customHeight="1" thickBot="1" x14ac:dyDescent="0.35">
      <c r="A88" s="305"/>
      <c r="B88" s="305"/>
    </row>
    <row r="89" spans="1:12" ht="27" customHeight="1" thickBot="1" x14ac:dyDescent="0.45">
      <c r="A89" s="321" t="s">
        <v>58</v>
      </c>
      <c r="B89" s="322">
        <v>25</v>
      </c>
      <c r="D89" s="399" t="s">
        <v>59</v>
      </c>
      <c r="E89" s="400"/>
      <c r="F89" s="534" t="s">
        <v>60</v>
      </c>
      <c r="G89" s="536"/>
    </row>
    <row r="90" spans="1:12" ht="27" customHeight="1" thickBot="1" x14ac:dyDescent="0.45">
      <c r="A90" s="323" t="s">
        <v>61</v>
      </c>
      <c r="B90" s="324">
        <v>4</v>
      </c>
      <c r="C90" s="401" t="s">
        <v>62</v>
      </c>
      <c r="D90" s="326" t="s">
        <v>63</v>
      </c>
      <c r="E90" s="327" t="s">
        <v>64</v>
      </c>
      <c r="F90" s="326" t="s">
        <v>63</v>
      </c>
      <c r="G90" s="402" t="s">
        <v>64</v>
      </c>
      <c r="I90" s="329" t="s">
        <v>65</v>
      </c>
    </row>
    <row r="91" spans="1:12" ht="26.25" customHeight="1" x14ac:dyDescent="0.4">
      <c r="A91" s="323" t="s">
        <v>66</v>
      </c>
      <c r="B91" s="324">
        <v>100</v>
      </c>
      <c r="C91" s="403">
        <v>1</v>
      </c>
      <c r="D91" s="463">
        <v>4425240</v>
      </c>
      <c r="E91" s="331">
        <f>IF(ISBLANK(D91),"-",$D$101/$D$98*D91)</f>
        <v>4961517.5298566241</v>
      </c>
      <c r="F91" s="463">
        <v>4821982</v>
      </c>
      <c r="G91" s="332">
        <f>IF(ISBLANK(F91),"-",$D$101/$F$98*F91)</f>
        <v>4896122.0172585398</v>
      </c>
      <c r="I91" s="333"/>
    </row>
    <row r="92" spans="1:12" ht="26.25" customHeight="1" x14ac:dyDescent="0.4">
      <c r="A92" s="323" t="s">
        <v>67</v>
      </c>
      <c r="B92" s="324">
        <v>1</v>
      </c>
      <c r="C92" s="352">
        <v>2</v>
      </c>
      <c r="D92" s="464">
        <v>4411647</v>
      </c>
      <c r="E92" s="336">
        <f>IF(ISBLANK(D92),"-",$D$101/$D$98*D92)</f>
        <v>4946277.2473446382</v>
      </c>
      <c r="F92" s="464">
        <v>4795768</v>
      </c>
      <c r="G92" s="337">
        <f>IF(ISBLANK(F92),"-",$D$101/$F$98*F92)</f>
        <v>4869504.9658965869</v>
      </c>
      <c r="I92" s="537">
        <f>ABS((F96/D96*D95)-F95)/D95</f>
        <v>1.4623497746163285E-2</v>
      </c>
    </row>
    <row r="93" spans="1:12" ht="26.25" customHeight="1" x14ac:dyDescent="0.4">
      <c r="A93" s="323" t="s">
        <v>68</v>
      </c>
      <c r="B93" s="324">
        <v>1</v>
      </c>
      <c r="C93" s="352">
        <v>3</v>
      </c>
      <c r="D93" s="464">
        <v>4388944</v>
      </c>
      <c r="E93" s="336">
        <f>IF(ISBLANK(D93),"-",$D$101/$D$98*D93)</f>
        <v>4920822.9595590411</v>
      </c>
      <c r="F93" s="464">
        <v>4792916</v>
      </c>
      <c r="G93" s="337">
        <f>IF(ISBLANK(F93),"-",$D$101/$F$98*F93)</f>
        <v>4866609.1151876412</v>
      </c>
      <c r="I93" s="537"/>
    </row>
    <row r="94" spans="1:12" ht="27" customHeight="1" thickBot="1" x14ac:dyDescent="0.45">
      <c r="A94" s="323" t="s">
        <v>69</v>
      </c>
      <c r="B94" s="324">
        <v>1</v>
      </c>
      <c r="C94" s="404">
        <v>4</v>
      </c>
      <c r="D94" s="339"/>
      <c r="E94" s="340" t="str">
        <f>IF(ISBLANK(D94),"-",$D$101/$D$98*D94)</f>
        <v>-</v>
      </c>
      <c r="F94" s="405"/>
      <c r="G94" s="341" t="str">
        <f>IF(ISBLANK(F94),"-",$D$101/$F$98*F94)</f>
        <v>-</v>
      </c>
      <c r="I94" s="342"/>
    </row>
    <row r="95" spans="1:12" ht="27" customHeight="1" thickBot="1" x14ac:dyDescent="0.45">
      <c r="A95" s="323" t="s">
        <v>70</v>
      </c>
      <c r="B95" s="324">
        <v>1</v>
      </c>
      <c r="C95" s="307" t="s">
        <v>71</v>
      </c>
      <c r="D95" s="406">
        <f>AVERAGE(D91:D94)</f>
        <v>4408610.333333333</v>
      </c>
      <c r="E95" s="345">
        <f>AVERAGE(E91:E94)</f>
        <v>4942872.5789201008</v>
      </c>
      <c r="F95" s="407">
        <f>AVERAGE(F91:F94)</f>
        <v>4803555.333333333</v>
      </c>
      <c r="G95" s="408">
        <f>AVERAGE(G91:G94)</f>
        <v>4877412.0327809229</v>
      </c>
    </row>
    <row r="96" spans="1:12" ht="26.25" customHeight="1" x14ac:dyDescent="0.4">
      <c r="A96" s="323" t="s">
        <v>72</v>
      </c>
      <c r="B96" s="308">
        <v>1</v>
      </c>
      <c r="C96" s="409" t="s">
        <v>113</v>
      </c>
      <c r="D96" s="410">
        <v>19.96</v>
      </c>
      <c r="E96" s="295"/>
      <c r="F96" s="349">
        <v>22.04</v>
      </c>
    </row>
    <row r="97" spans="1:10" ht="26.25" customHeight="1" x14ac:dyDescent="0.4">
      <c r="A97" s="323" t="s">
        <v>74</v>
      </c>
      <c r="B97" s="308">
        <v>1</v>
      </c>
      <c r="C97" s="411" t="s">
        <v>114</v>
      </c>
      <c r="D97" s="412">
        <f>D96*$B$87</f>
        <v>19.96</v>
      </c>
      <c r="E97" s="352"/>
      <c r="F97" s="351">
        <f>F96*$B$87</f>
        <v>22.04</v>
      </c>
    </row>
    <row r="98" spans="1:10" ht="19.5" customHeight="1" thickBot="1" x14ac:dyDescent="0.35">
      <c r="A98" s="323" t="s">
        <v>76</v>
      </c>
      <c r="B98" s="352">
        <f>(B97/B96)*(B95/B94)*(B93/B92)*(B91/B90)*B89</f>
        <v>625</v>
      </c>
      <c r="C98" s="411" t="s">
        <v>115</v>
      </c>
      <c r="D98" s="413">
        <f>D97*$B$83/100</f>
        <v>19.82028</v>
      </c>
      <c r="E98" s="354"/>
      <c r="F98" s="353">
        <f>F97*$B$83/100</f>
        <v>21.885719999999996</v>
      </c>
    </row>
    <row r="99" spans="1:10" ht="19.5" customHeight="1" thickBot="1" x14ac:dyDescent="0.35">
      <c r="A99" s="538" t="s">
        <v>78</v>
      </c>
      <c r="B99" s="552"/>
      <c r="C99" s="411" t="s">
        <v>116</v>
      </c>
      <c r="D99" s="414">
        <f>D98/$B$98</f>
        <v>3.1712447999999997E-2</v>
      </c>
      <c r="E99" s="354"/>
      <c r="F99" s="357">
        <f>F98/$B$98</f>
        <v>3.5017151999999996E-2</v>
      </c>
      <c r="H99" s="347"/>
    </row>
    <row r="100" spans="1:10" ht="19.5" customHeight="1" thickBot="1" x14ac:dyDescent="0.35">
      <c r="A100" s="540"/>
      <c r="B100" s="553"/>
      <c r="C100" s="411" t="s">
        <v>80</v>
      </c>
      <c r="D100" s="415">
        <f>$B$56/$B$116</f>
        <v>3.5555555555555556E-2</v>
      </c>
      <c r="F100" s="362"/>
      <c r="G100" s="416"/>
      <c r="H100" s="347"/>
    </row>
    <row r="101" spans="1:10" ht="18.75" x14ac:dyDescent="0.3">
      <c r="C101" s="411" t="s">
        <v>81</v>
      </c>
      <c r="D101" s="412">
        <f>D100*$B$98</f>
        <v>22.222222222222221</v>
      </c>
      <c r="F101" s="362"/>
      <c r="H101" s="347"/>
    </row>
    <row r="102" spans="1:10" ht="19.5" customHeight="1" thickBot="1" x14ac:dyDescent="0.35">
      <c r="C102" s="417" t="s">
        <v>82</v>
      </c>
      <c r="D102" s="418">
        <f>D101/B34</f>
        <v>22.222222222222221</v>
      </c>
      <c r="F102" s="366"/>
      <c r="H102" s="347"/>
      <c r="J102" s="419"/>
    </row>
    <row r="103" spans="1:10" ht="18.75" x14ac:dyDescent="0.3">
      <c r="C103" s="420" t="s">
        <v>117</v>
      </c>
      <c r="D103" s="421">
        <f>AVERAGE(E91:E94,G91:G94)</f>
        <v>4910142.3058505123</v>
      </c>
      <c r="F103" s="366"/>
      <c r="G103" s="416"/>
      <c r="H103" s="347"/>
      <c r="J103" s="422"/>
    </row>
    <row r="104" spans="1:10" ht="18.75" x14ac:dyDescent="0.3">
      <c r="C104" s="394" t="s">
        <v>84</v>
      </c>
      <c r="D104" s="423">
        <f>STDEV(E91:E94,G91:G94)/D103</f>
        <v>8.0451273928121882E-3</v>
      </c>
      <c r="F104" s="366"/>
      <c r="H104" s="347"/>
      <c r="J104" s="422"/>
    </row>
    <row r="105" spans="1:10" ht="19.5" customHeight="1" thickBot="1" x14ac:dyDescent="0.35">
      <c r="C105" s="396" t="s">
        <v>20</v>
      </c>
      <c r="D105" s="424">
        <f>COUNT(E91:E94,G91:G94)</f>
        <v>6</v>
      </c>
      <c r="F105" s="366"/>
      <c r="H105" s="347"/>
      <c r="J105" s="422"/>
    </row>
    <row r="106" spans="1:10" ht="19.5" customHeight="1" thickBot="1" x14ac:dyDescent="0.35">
      <c r="A106" s="370"/>
      <c r="B106" s="370"/>
      <c r="C106" s="370"/>
      <c r="D106" s="370"/>
      <c r="E106" s="370"/>
    </row>
    <row r="107" spans="1:10" ht="27" customHeight="1" thickBot="1" x14ac:dyDescent="0.45">
      <c r="A107" s="321" t="s">
        <v>118</v>
      </c>
      <c r="B107" s="322">
        <v>900</v>
      </c>
      <c r="C107" s="376" t="s">
        <v>119</v>
      </c>
      <c r="D107" s="376" t="s">
        <v>63</v>
      </c>
      <c r="E107" s="376" t="s">
        <v>120</v>
      </c>
      <c r="F107" s="425" t="s">
        <v>121</v>
      </c>
    </row>
    <row r="108" spans="1:10" ht="26.25" customHeight="1" x14ac:dyDescent="0.4">
      <c r="A108" s="323" t="s">
        <v>122</v>
      </c>
      <c r="B108" s="324">
        <v>4</v>
      </c>
      <c r="C108" s="377">
        <v>1</v>
      </c>
      <c r="D108" s="426">
        <v>4925343</v>
      </c>
      <c r="E108" s="427">
        <f t="shared" ref="E108:E113" si="1">IF(ISBLANK(D108),"-",D108/$D$103*$D$100*$B$116)</f>
        <v>160.49532394631828</v>
      </c>
      <c r="F108" s="428">
        <f t="shared" ref="F108:F113" si="2">IF(ISBLANK(D108), "-", (E108/$B$56)*100)</f>
        <v>100.30957746644893</v>
      </c>
    </row>
    <row r="109" spans="1:10" ht="26.25" customHeight="1" x14ac:dyDescent="0.4">
      <c r="A109" s="323" t="s">
        <v>95</v>
      </c>
      <c r="B109" s="324">
        <v>20</v>
      </c>
      <c r="C109" s="381">
        <v>2</v>
      </c>
      <c r="D109" s="429">
        <v>4953294</v>
      </c>
      <c r="E109" s="430">
        <f t="shared" si="1"/>
        <v>161.40612443262415</v>
      </c>
      <c r="F109" s="431">
        <f t="shared" si="2"/>
        <v>100.8788277703901</v>
      </c>
    </row>
    <row r="110" spans="1:10" ht="26.25" customHeight="1" x14ac:dyDescent="0.4">
      <c r="A110" s="323" t="s">
        <v>96</v>
      </c>
      <c r="B110" s="324">
        <v>1</v>
      </c>
      <c r="C110" s="381">
        <v>3</v>
      </c>
      <c r="D110" s="429">
        <v>4945539</v>
      </c>
      <c r="E110" s="430">
        <f t="shared" si="1"/>
        <v>161.15342299899737</v>
      </c>
      <c r="F110" s="431">
        <f t="shared" si="2"/>
        <v>100.72088937437336</v>
      </c>
    </row>
    <row r="111" spans="1:10" ht="26.25" customHeight="1" x14ac:dyDescent="0.4">
      <c r="A111" s="323" t="s">
        <v>97</v>
      </c>
      <c r="B111" s="324">
        <v>1</v>
      </c>
      <c r="C111" s="381">
        <v>4</v>
      </c>
      <c r="D111" s="429">
        <v>4911931</v>
      </c>
      <c r="E111" s="430">
        <f t="shared" si="1"/>
        <v>160.05828569644041</v>
      </c>
      <c r="F111" s="431">
        <f t="shared" si="2"/>
        <v>100.03642856027525</v>
      </c>
    </row>
    <row r="112" spans="1:10" ht="26.25" customHeight="1" x14ac:dyDescent="0.4">
      <c r="A112" s="323" t="s">
        <v>98</v>
      </c>
      <c r="B112" s="324">
        <v>1</v>
      </c>
      <c r="C112" s="381">
        <v>5</v>
      </c>
      <c r="D112" s="429">
        <v>4941450</v>
      </c>
      <c r="E112" s="430">
        <f t="shared" si="1"/>
        <v>161.02018042490323</v>
      </c>
      <c r="F112" s="431">
        <f t="shared" si="2"/>
        <v>100.63761276556451</v>
      </c>
    </row>
    <row r="113" spans="1:10" ht="27" customHeight="1" thickBot="1" x14ac:dyDescent="0.45">
      <c r="A113" s="323" t="s">
        <v>100</v>
      </c>
      <c r="B113" s="324">
        <v>1</v>
      </c>
      <c r="C113" s="385">
        <v>6</v>
      </c>
      <c r="D113" s="432">
        <v>4907480</v>
      </c>
      <c r="E113" s="433">
        <f t="shared" si="1"/>
        <v>159.91324713021569</v>
      </c>
      <c r="F113" s="434">
        <f t="shared" si="2"/>
        <v>99.945779456384813</v>
      </c>
    </row>
    <row r="114" spans="1:10" ht="27" customHeight="1" thickBot="1" x14ac:dyDescent="0.45">
      <c r="A114" s="323" t="s">
        <v>101</v>
      </c>
      <c r="B114" s="324">
        <v>1</v>
      </c>
      <c r="C114" s="435"/>
      <c r="D114" s="352"/>
      <c r="E114" s="295"/>
      <c r="F114" s="431"/>
    </row>
    <row r="115" spans="1:10" ht="26.25" customHeight="1" x14ac:dyDescent="0.4">
      <c r="A115" s="323" t="s">
        <v>102</v>
      </c>
      <c r="B115" s="324">
        <v>1</v>
      </c>
      <c r="C115" s="435"/>
      <c r="D115" s="436" t="s">
        <v>71</v>
      </c>
      <c r="E115" s="437">
        <f>AVERAGE(E108:E113)</f>
        <v>160.67443077158319</v>
      </c>
      <c r="F115" s="438">
        <f>AVERAGE(F108:F113)</f>
        <v>100.4215192322395</v>
      </c>
    </row>
    <row r="116" spans="1:10" ht="27" customHeight="1" thickBot="1" x14ac:dyDescent="0.45">
      <c r="A116" s="323" t="s">
        <v>103</v>
      </c>
      <c r="B116" s="334">
        <f>(B115/B114)*(B113/B112)*(B111/B110)*(B109/B108)*B107</f>
        <v>4500</v>
      </c>
      <c r="C116" s="439"/>
      <c r="D116" s="440" t="s">
        <v>84</v>
      </c>
      <c r="E116" s="395">
        <f>STDEV(E108:E113)/E115</f>
        <v>3.8117366453906333E-3</v>
      </c>
      <c r="F116" s="441">
        <f>STDEV(F108:F113)/F115</f>
        <v>3.8117366453906307E-3</v>
      </c>
      <c r="I116" s="295"/>
    </row>
    <row r="117" spans="1:10" ht="27" customHeight="1" thickBot="1" x14ac:dyDescent="0.45">
      <c r="A117" s="538" t="s">
        <v>78</v>
      </c>
      <c r="B117" s="539"/>
      <c r="C117" s="442"/>
      <c r="D117" s="396" t="s">
        <v>20</v>
      </c>
      <c r="E117" s="443">
        <f>COUNT(E108:E113)</f>
        <v>6</v>
      </c>
      <c r="F117" s="444">
        <f>COUNT(F108:F113)</f>
        <v>6</v>
      </c>
      <c r="I117" s="295"/>
      <c r="J117" s="422"/>
    </row>
    <row r="118" spans="1:10" ht="26.25" customHeight="1" thickBot="1" x14ac:dyDescent="0.35">
      <c r="A118" s="540"/>
      <c r="B118" s="541"/>
      <c r="C118" s="295"/>
      <c r="D118" s="445"/>
      <c r="E118" s="554" t="s">
        <v>123</v>
      </c>
      <c r="F118" s="555"/>
      <c r="G118" s="295"/>
      <c r="H118" s="295"/>
      <c r="I118" s="295"/>
    </row>
    <row r="119" spans="1:10" ht="25.5" customHeight="1" x14ac:dyDescent="0.4">
      <c r="A119" s="446"/>
      <c r="B119" s="319"/>
      <c r="C119" s="295"/>
      <c r="D119" s="440" t="s">
        <v>124</v>
      </c>
      <c r="E119" s="447">
        <f>MIN(E108:E113)</f>
        <v>159.91324713021569</v>
      </c>
      <c r="F119" s="448">
        <f>MIN(F108:F113)</f>
        <v>99.945779456384813</v>
      </c>
      <c r="G119" s="295"/>
      <c r="H119" s="295"/>
      <c r="I119" s="295"/>
    </row>
    <row r="120" spans="1:10" ht="24" customHeight="1" thickBot="1" x14ac:dyDescent="0.45">
      <c r="A120" s="446"/>
      <c r="B120" s="319"/>
      <c r="C120" s="295"/>
      <c r="D120" s="363" t="s">
        <v>125</v>
      </c>
      <c r="E120" s="449">
        <f>MAX(E108:E113)</f>
        <v>161.40612443262415</v>
      </c>
      <c r="F120" s="450">
        <f>MAX(F108:F113)</f>
        <v>100.8788277703901</v>
      </c>
      <c r="G120" s="295"/>
      <c r="H120" s="295"/>
      <c r="I120" s="295"/>
    </row>
    <row r="121" spans="1:10" ht="27" customHeight="1" x14ac:dyDescent="0.3">
      <c r="A121" s="446"/>
      <c r="B121" s="319"/>
      <c r="C121" s="295"/>
      <c r="D121" s="295"/>
      <c r="E121" s="295"/>
      <c r="F121" s="352"/>
      <c r="G121" s="295"/>
      <c r="H121" s="295"/>
      <c r="I121" s="295"/>
    </row>
    <row r="122" spans="1:10" ht="25.5" customHeight="1" x14ac:dyDescent="0.3">
      <c r="A122" s="446"/>
      <c r="B122" s="319"/>
      <c r="C122" s="295"/>
      <c r="D122" s="295"/>
      <c r="E122" s="295"/>
      <c r="F122" s="352"/>
      <c r="G122" s="295"/>
      <c r="H122" s="295"/>
      <c r="I122" s="295"/>
    </row>
    <row r="123" spans="1:10" ht="18.75" x14ac:dyDescent="0.3">
      <c r="A123" s="446"/>
      <c r="B123" s="319"/>
      <c r="C123" s="295"/>
      <c r="D123" s="295"/>
      <c r="E123" s="295"/>
      <c r="F123" s="352"/>
      <c r="G123" s="295"/>
      <c r="H123" s="295"/>
      <c r="I123" s="295"/>
    </row>
    <row r="124" spans="1:10" ht="45.75" customHeight="1" x14ac:dyDescent="0.65">
      <c r="A124" s="306" t="s">
        <v>106</v>
      </c>
      <c r="B124" s="307" t="s">
        <v>126</v>
      </c>
      <c r="C124" s="533" t="str">
        <f>B26</f>
        <v>TRIMETHOPRIM</v>
      </c>
      <c r="D124" s="533"/>
      <c r="E124" s="295" t="s">
        <v>127</v>
      </c>
      <c r="F124" s="295"/>
      <c r="G124" s="451">
        <f>F115</f>
        <v>100.4215192322395</v>
      </c>
      <c r="H124" s="295"/>
      <c r="I124" s="295"/>
    </row>
    <row r="125" spans="1:10" ht="45.75" customHeight="1" x14ac:dyDescent="0.65">
      <c r="A125" s="306"/>
      <c r="B125" s="307" t="s">
        <v>128</v>
      </c>
      <c r="C125" s="307" t="s">
        <v>129</v>
      </c>
      <c r="D125" s="451">
        <f>MIN(F108:F113)</f>
        <v>99.945779456384813</v>
      </c>
      <c r="E125" s="307" t="s">
        <v>130</v>
      </c>
      <c r="F125" s="451">
        <f>MAX(F108:F113)</f>
        <v>100.8788277703901</v>
      </c>
      <c r="G125" s="398"/>
      <c r="H125" s="295"/>
      <c r="I125" s="295"/>
    </row>
    <row r="126" spans="1:10" ht="19.5" customHeight="1" thickBot="1" x14ac:dyDescent="0.35">
      <c r="A126" s="452"/>
      <c r="B126" s="452"/>
      <c r="C126" s="453"/>
      <c r="D126" s="453"/>
      <c r="E126" s="453"/>
      <c r="F126" s="453"/>
      <c r="G126" s="453"/>
      <c r="H126" s="453"/>
    </row>
    <row r="127" spans="1:10" ht="18.75" x14ac:dyDescent="0.3">
      <c r="B127" s="550" t="s">
        <v>26</v>
      </c>
      <c r="C127" s="550"/>
      <c r="E127" s="401" t="s">
        <v>27</v>
      </c>
      <c r="F127" s="454"/>
      <c r="G127" s="550" t="s">
        <v>28</v>
      </c>
      <c r="H127" s="550"/>
    </row>
    <row r="128" spans="1:10" ht="69.95" customHeight="1" x14ac:dyDescent="0.3">
      <c r="A128" s="306" t="s">
        <v>29</v>
      </c>
      <c r="B128" s="455"/>
      <c r="C128" s="455"/>
      <c r="E128" s="455"/>
      <c r="F128" s="295"/>
      <c r="G128" s="455"/>
      <c r="H128" s="455"/>
    </row>
    <row r="129" spans="1:9" ht="69.95" customHeight="1" x14ac:dyDescent="0.3">
      <c r="A129" s="306" t="s">
        <v>30</v>
      </c>
      <c r="B129" s="456"/>
      <c r="C129" s="456"/>
      <c r="E129" s="456"/>
      <c r="F129" s="295"/>
      <c r="G129" s="457"/>
      <c r="H129" s="457"/>
    </row>
    <row r="130" spans="1:9" ht="18.75" x14ac:dyDescent="0.3">
      <c r="A130" s="352"/>
      <c r="B130" s="352"/>
      <c r="C130" s="352"/>
      <c r="D130" s="352"/>
      <c r="E130" s="352"/>
      <c r="F130" s="354"/>
      <c r="G130" s="352"/>
      <c r="H130" s="352"/>
      <c r="I130" s="295"/>
    </row>
    <row r="131" spans="1:9" ht="18.75" x14ac:dyDescent="0.3">
      <c r="A131" s="352"/>
      <c r="B131" s="352"/>
      <c r="C131" s="352"/>
      <c r="D131" s="352"/>
      <c r="E131" s="352"/>
      <c r="F131" s="354"/>
      <c r="G131" s="352"/>
      <c r="H131" s="352"/>
      <c r="I131" s="295"/>
    </row>
    <row r="132" spans="1:9" ht="18.75" x14ac:dyDescent="0.3">
      <c r="A132" s="352"/>
      <c r="B132" s="352"/>
      <c r="C132" s="352"/>
      <c r="D132" s="352"/>
      <c r="E132" s="352"/>
      <c r="F132" s="354"/>
      <c r="G132" s="352"/>
      <c r="H132" s="352"/>
      <c r="I132" s="295"/>
    </row>
    <row r="133" spans="1:9" ht="18.75" x14ac:dyDescent="0.3">
      <c r="A133" s="352"/>
      <c r="B133" s="352"/>
      <c r="C133" s="352"/>
      <c r="D133" s="352"/>
      <c r="E133" s="352"/>
      <c r="F133" s="354"/>
      <c r="G133" s="352"/>
      <c r="H133" s="352"/>
      <c r="I133" s="295"/>
    </row>
    <row r="134" spans="1:9" ht="18.75" x14ac:dyDescent="0.3">
      <c r="A134" s="352"/>
      <c r="B134" s="352"/>
      <c r="C134" s="352"/>
      <c r="D134" s="352"/>
      <c r="E134" s="352"/>
      <c r="F134" s="354"/>
      <c r="G134" s="352"/>
      <c r="H134" s="352"/>
      <c r="I134" s="295"/>
    </row>
    <row r="135" spans="1:9" ht="18.75" x14ac:dyDescent="0.3">
      <c r="A135" s="352"/>
      <c r="B135" s="352"/>
      <c r="C135" s="352"/>
      <c r="D135" s="352"/>
      <c r="E135" s="352"/>
      <c r="F135" s="354"/>
      <c r="G135" s="352"/>
      <c r="H135" s="352"/>
      <c r="I135" s="295"/>
    </row>
    <row r="136" spans="1:9" ht="18.75" x14ac:dyDescent="0.3">
      <c r="A136" s="352"/>
      <c r="B136" s="352"/>
      <c r="C136" s="352"/>
      <c r="D136" s="352"/>
      <c r="E136" s="352"/>
      <c r="F136" s="354"/>
      <c r="G136" s="352"/>
      <c r="H136" s="352"/>
      <c r="I136" s="295"/>
    </row>
    <row r="137" spans="1:9" ht="18.75" x14ac:dyDescent="0.3">
      <c r="A137" s="352"/>
      <c r="B137" s="352"/>
      <c r="C137" s="352"/>
      <c r="D137" s="352"/>
      <c r="E137" s="352"/>
      <c r="F137" s="354"/>
      <c r="G137" s="352"/>
      <c r="H137" s="352"/>
      <c r="I137" s="295"/>
    </row>
    <row r="138" spans="1:9" ht="18.75" x14ac:dyDescent="0.3">
      <c r="A138" s="352"/>
      <c r="B138" s="352"/>
      <c r="C138" s="352"/>
      <c r="D138" s="352"/>
      <c r="E138" s="352"/>
      <c r="F138" s="354"/>
      <c r="G138" s="352"/>
      <c r="H138" s="352"/>
      <c r="I138" s="295"/>
    </row>
    <row r="250" spans="1:1" x14ac:dyDescent="0.25">
      <c r="A250" s="294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Uniformity</vt:lpstr>
      <vt:lpstr>SST Sulf</vt:lpstr>
      <vt:lpstr>SST trim</vt:lpstr>
      <vt:lpstr>SULFAMETHOXAZOLE (2)</vt:lpstr>
      <vt:lpstr>TRIMETHOPRIM (2)</vt:lpstr>
      <vt:lpstr>'SST Sulf'!Print_Area</vt:lpstr>
      <vt:lpstr>'SULFAMETHOXAZOLE (2)'!Print_Area</vt:lpstr>
      <vt:lpstr>'TRIMETHOPRIM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2017-04-04T06:42:34Z</cp:lastPrinted>
  <dcterms:created xsi:type="dcterms:W3CDTF">2005-07-05T10:19:27Z</dcterms:created>
  <dcterms:modified xsi:type="dcterms:W3CDTF">2017-04-05T06:01:03Z</dcterms:modified>
</cp:coreProperties>
</file>