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4"/>
  </bookViews>
  <sheets>
    <sheet name="SST Sulf" sheetId="5" r:id="rId1"/>
    <sheet name="SST trim" sheetId="6" r:id="rId2"/>
    <sheet name="Uniformity" sheetId="2" r:id="rId3"/>
    <sheet name="SULFAMETHOXAZOLE (2)" sheetId="7" r:id="rId4"/>
    <sheet name="TRIMETHOPRIM (2)" sheetId="8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42" i="6" l="1"/>
  <c r="B42" i="5"/>
  <c r="B57" i="8" l="1"/>
  <c r="B57" i="7"/>
  <c r="C124" i="8"/>
  <c r="B116" i="8"/>
  <c r="D100" i="8" s="1"/>
  <c r="B98" i="8"/>
  <c r="F95" i="8"/>
  <c r="D95" i="8"/>
  <c r="B87" i="8"/>
  <c r="F97" i="8" s="1"/>
  <c r="F98" i="8" s="1"/>
  <c r="F99" i="8" s="1"/>
  <c r="B83" i="8"/>
  <c r="B81" i="8"/>
  <c r="B80" i="8"/>
  <c r="B79" i="8"/>
  <c r="C76" i="8"/>
  <c r="H71" i="8"/>
  <c r="G71" i="8"/>
  <c r="B68" i="8"/>
  <c r="H67" i="8"/>
  <c r="G67" i="8"/>
  <c r="H63" i="8"/>
  <c r="G63" i="8"/>
  <c r="B69" i="8"/>
  <c r="C56" i="8"/>
  <c r="B55" i="8"/>
  <c r="B45" i="8"/>
  <c r="D48" i="8" s="1"/>
  <c r="F42" i="8"/>
  <c r="D42" i="8"/>
  <c r="I39" i="8" s="1"/>
  <c r="G41" i="8"/>
  <c r="E41" i="8"/>
  <c r="B34" i="8"/>
  <c r="F44" i="8" s="1"/>
  <c r="F45" i="8" s="1"/>
  <c r="F46" i="8" s="1"/>
  <c r="B30" i="8"/>
  <c r="C124" i="7"/>
  <c r="B116" i="7"/>
  <c r="D100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B98" i="7"/>
  <c r="F95" i="7"/>
  <c r="D95" i="7"/>
  <c r="B87" i="7"/>
  <c r="F97" i="7" s="1"/>
  <c r="B83" i="7"/>
  <c r="B79" i="7"/>
  <c r="C76" i="7"/>
  <c r="H71" i="7"/>
  <c r="G71" i="7"/>
  <c r="B68" i="7"/>
  <c r="H67" i="7"/>
  <c r="G67" i="7"/>
  <c r="H63" i="7"/>
  <c r="G63" i="7"/>
  <c r="B69" i="7"/>
  <c r="C56" i="7"/>
  <c r="B55" i="7"/>
  <c r="B45" i="7"/>
  <c r="D48" i="7" s="1"/>
  <c r="F44" i="7"/>
  <c r="F45" i="7" s="1"/>
  <c r="F46" i="7" s="1"/>
  <c r="F42" i="7"/>
  <c r="D42" i="7"/>
  <c r="I39" i="7" s="1"/>
  <c r="G41" i="7"/>
  <c r="E41" i="7"/>
  <c r="B34" i="7"/>
  <c r="D44" i="7" s="1"/>
  <c r="D45" i="7" s="1"/>
  <c r="D46" i="7" s="1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D30" i="5"/>
  <c r="C30" i="5"/>
  <c r="B30" i="5"/>
  <c r="B31" i="5" s="1"/>
  <c r="B21" i="5"/>
  <c r="D49" i="2"/>
  <c r="C46" i="2"/>
  <c r="C45" i="2"/>
  <c r="D40" i="2"/>
  <c r="D36" i="2"/>
  <c r="D32" i="2"/>
  <c r="D28" i="2"/>
  <c r="D25" i="2"/>
  <c r="D24" i="2"/>
  <c r="C19" i="2"/>
  <c r="I92" i="8" l="1"/>
  <c r="D101" i="8"/>
  <c r="D102" i="8" s="1"/>
  <c r="F125" i="7"/>
  <c r="E120" i="7"/>
  <c r="E115" i="7"/>
  <c r="E116" i="7" s="1"/>
  <c r="I92" i="7"/>
  <c r="D101" i="7"/>
  <c r="F98" i="7"/>
  <c r="F99" i="7" s="1"/>
  <c r="G94" i="8"/>
  <c r="G92" i="8"/>
  <c r="G93" i="8"/>
  <c r="G91" i="8"/>
  <c r="G40" i="8"/>
  <c r="E39" i="8"/>
  <c r="D49" i="8"/>
  <c r="G38" i="8"/>
  <c r="G42" i="8" s="1"/>
  <c r="E38" i="8"/>
  <c r="G39" i="8"/>
  <c r="D97" i="8"/>
  <c r="D98" i="8" s="1"/>
  <c r="D99" i="8" s="1"/>
  <c r="D44" i="8"/>
  <c r="D45" i="8" s="1"/>
  <c r="D46" i="8" s="1"/>
  <c r="E39" i="7"/>
  <c r="D49" i="7"/>
  <c r="E40" i="7"/>
  <c r="G38" i="7"/>
  <c r="G39" i="7"/>
  <c r="E38" i="7"/>
  <c r="G40" i="7"/>
  <c r="D97" i="7"/>
  <c r="D98" i="7" s="1"/>
  <c r="D99" i="7" s="1"/>
  <c r="E119" i="7"/>
  <c r="F119" i="7"/>
  <c r="F115" i="7"/>
  <c r="E117" i="7"/>
  <c r="D125" i="7"/>
  <c r="F117" i="7"/>
  <c r="F120" i="7"/>
  <c r="D26" i="2"/>
  <c r="D30" i="2"/>
  <c r="D34" i="2"/>
  <c r="D42" i="2"/>
  <c r="B49" i="2"/>
  <c r="D50" i="2"/>
  <c r="D27" i="2"/>
  <c r="D31" i="2"/>
  <c r="D35" i="2"/>
  <c r="D39" i="2"/>
  <c r="D43" i="2"/>
  <c r="C49" i="2"/>
  <c r="D29" i="2"/>
  <c r="D33" i="2"/>
  <c r="D37" i="2"/>
  <c r="C50" i="2"/>
  <c r="D41" i="2"/>
  <c r="D38" i="2"/>
  <c r="E91" i="8" l="1"/>
  <c r="E92" i="8"/>
  <c r="E94" i="8"/>
  <c r="G94" i="7"/>
  <c r="D102" i="7"/>
  <c r="E93" i="7"/>
  <c r="G93" i="7"/>
  <c r="G91" i="7"/>
  <c r="G92" i="7"/>
  <c r="D52" i="8"/>
  <c r="E40" i="8"/>
  <c r="D50" i="8" s="1"/>
  <c r="G95" i="8"/>
  <c r="E93" i="8"/>
  <c r="D50" i="7"/>
  <c r="E42" i="7"/>
  <c r="D52" i="7"/>
  <c r="E92" i="7"/>
  <c r="E94" i="7"/>
  <c r="G124" i="7"/>
  <c r="F116" i="7"/>
  <c r="E91" i="7"/>
  <c r="G42" i="7"/>
  <c r="D105" i="8" l="1"/>
  <c r="D103" i="8"/>
  <c r="E111" i="8" s="1"/>
  <c r="F111" i="8" s="1"/>
  <c r="G95" i="7"/>
  <c r="D51" i="8"/>
  <c r="G70" i="8"/>
  <c r="H70" i="8" s="1"/>
  <c r="G65" i="8"/>
  <c r="H65" i="8" s="1"/>
  <c r="G61" i="8"/>
  <c r="H61" i="8" s="1"/>
  <c r="G68" i="8"/>
  <c r="H68" i="8" s="1"/>
  <c r="G69" i="8"/>
  <c r="H69" i="8" s="1"/>
  <c r="G66" i="8"/>
  <c r="H66" i="8" s="1"/>
  <c r="G64" i="8"/>
  <c r="H64" i="8" s="1"/>
  <c r="G62" i="8"/>
  <c r="H62" i="8" s="1"/>
  <c r="G60" i="8"/>
  <c r="D104" i="8"/>
  <c r="E42" i="8"/>
  <c r="E95" i="8"/>
  <c r="D51" i="7"/>
  <c r="G70" i="7"/>
  <c r="H70" i="7" s="1"/>
  <c r="G65" i="7"/>
  <c r="H65" i="7" s="1"/>
  <c r="G61" i="7"/>
  <c r="H61" i="7" s="1"/>
  <c r="G68" i="7"/>
  <c r="H68" i="7" s="1"/>
  <c r="G69" i="7"/>
  <c r="H69" i="7" s="1"/>
  <c r="G66" i="7"/>
  <c r="H66" i="7" s="1"/>
  <c r="G64" i="7"/>
  <c r="H64" i="7" s="1"/>
  <c r="G62" i="7"/>
  <c r="H62" i="7" s="1"/>
  <c r="G60" i="7"/>
  <c r="D103" i="7"/>
  <c r="D104" i="7" s="1"/>
  <c r="E95" i="7"/>
  <c r="D105" i="7"/>
  <c r="E108" i="8" l="1"/>
  <c r="E109" i="8"/>
  <c r="F109" i="8" s="1"/>
  <c r="E112" i="8"/>
  <c r="F112" i="8" s="1"/>
  <c r="E113" i="8"/>
  <c r="F113" i="8" s="1"/>
  <c r="E110" i="8"/>
  <c r="F110" i="8" s="1"/>
  <c r="G74" i="8"/>
  <c r="G72" i="8"/>
  <c r="G73" i="8" s="1"/>
  <c r="H60" i="8"/>
  <c r="G74" i="7"/>
  <c r="G72" i="7"/>
  <c r="G73" i="7" s="1"/>
  <c r="H60" i="7"/>
  <c r="E120" i="8" l="1"/>
  <c r="E119" i="8"/>
  <c r="E117" i="8"/>
  <c r="F108" i="8"/>
  <c r="F117" i="8" s="1"/>
  <c r="E115" i="8"/>
  <c r="E116" i="8" s="1"/>
  <c r="H74" i="8"/>
  <c r="H72" i="8"/>
  <c r="H74" i="7"/>
  <c r="H72" i="7"/>
  <c r="F115" i="8" l="1"/>
  <c r="G124" i="8" s="1"/>
  <c r="D125" i="8"/>
  <c r="F119" i="8"/>
  <c r="F120" i="8"/>
  <c r="F125" i="8"/>
  <c r="G76" i="8"/>
  <c r="H73" i="8"/>
  <c r="G76" i="7"/>
  <c r="H73" i="7"/>
  <c r="F116" i="8" l="1"/>
</calcChain>
</file>

<file path=xl/sharedStrings.xml><?xml version="1.0" encoding="utf-8"?>
<sst xmlns="http://schemas.openxmlformats.org/spreadsheetml/2006/main" count="453" uniqueCount="143">
  <si>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</si>
  <si>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</si>
  <si>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</si>
  <si>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</si>
  <si>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</si>
  <si>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</si>
  <si>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</si>
  <si>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NDQB201703354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</si>
  <si>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</si>
  <si>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</si>
  <si>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</si>
  <si>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
</t>
  </si>
  <si>
    <t>2017-03-22 07:20:18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</si>
  <si>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</si>
  <si>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</si>
  <si>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</si>
  <si>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</si>
  <si>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</si>
  <si>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</si>
  <si>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</si>
  <si>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</si>
  <si>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</si>
  <si>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</si>
  <si>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</si>
  <si>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</si>
  <si>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</si>
  <si>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</si>
  <si>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</si>
  <si>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</si>
  <si>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</si>
  <si>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</si>
  <si>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</si>
  <si>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</si>
  <si>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</si>
  <si>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</si>
  <si>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</si>
  <si>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</si>
  <si>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</si>
  <si>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</si>
  <si>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</si>
  <si>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</si>
  <si>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</si>
  <si>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</si>
  <si>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</si>
  <si>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</si>
  <si>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</si>
  <si>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</si>
  <si>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</si>
  <si>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</si>
  <si>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</si>
  <si>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</si>
  <si>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</si>
  <si>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</si>
  <si>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</si>
  <si>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</si>
  <si>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</si>
  <si>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</si>
  <si>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</si>
  <si>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</si>
  <si>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</si>
  <si>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</si>
  <si>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</si>
  <si>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</si>
  <si>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</si>
  <si>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</si>
  <si>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</si>
  <si>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</si>
  <si>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</si>
  <si>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</si>
  <si>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</si>
  <si>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</si>
  <si>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</si>
  <si>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</si>
  <si>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</si>
  <si>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</si>
  <si>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</si>
  <si>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</si>
  <si>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</si>
  <si>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</si>
  <si>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</si>
  <si>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</si>
  <si>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</si>
  <si>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</si>
  <si>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</si>
  <si>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</si>
  <si>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</si>
  <si>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</si>
  <si>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</si>
  <si>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</si>
  <si>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</si>
  <si>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</si>
  <si>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</si>
  <si>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</si>
  <si>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</si>
  <si>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</si>
  <si>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</si>
  <si>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</si>
  <si>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</si>
  <si>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</si>
  <si>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</si>
  <si>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</si>
  <si>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</si>
  <si>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</si>
  <si>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</si>
  <si>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</si>
  <si>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</si>
  <si>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</si>
  <si>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</si>
  <si>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</si>
  <si>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</si>
  <si>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</si>
  <si>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</si>
  <si>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</si>
  <si>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</si>
  <si>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</si>
  <si>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</si>
  <si>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</si>
  <si>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</si>
  <si>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</si>
  <si>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</si>
  <si>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</si>
  <si>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</si>
  <si>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</si>
  <si>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</si>
  <si>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</si>
  <si>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</si>
  <si>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</si>
  <si>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</si>
  <si>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</si>
  <si>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</si>
  <si>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</si>
  <si>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SULFRAN -DS TABLETS</t>
  </si>
  <si>
    <t xml:space="preserve">Sulfamethoxazole </t>
  </si>
  <si>
    <t>trimethoprim</t>
  </si>
  <si>
    <t xml:space="preserve">Sulfamethoxazole BP </t>
  </si>
  <si>
    <t xml:space="preserve">Each tablet contains: Sulphamethoxazole B.P. 800 mg and Trimethoprim B.P. 160 mg.
</t>
  </si>
  <si>
    <t>2017-03-22 07:07:57</t>
  </si>
  <si>
    <t>Sulfamethoxazole</t>
  </si>
  <si>
    <t>S 12 6</t>
  </si>
  <si>
    <t xml:space="preserve"> Trimethoprim BP</t>
  </si>
  <si>
    <t>TRIMETHOPRIM</t>
  </si>
  <si>
    <t>T7 4</t>
  </si>
  <si>
    <t>S 12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</si>
</sst>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3" applyFont="1" applyFill="1"/>
    <xf numFmtId="0" fontId="11" fillId="2" borderId="0" xfId="3" applyFont="1" applyFill="1"/>
    <xf numFmtId="0" fontId="25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73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4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1" fontId="13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2" xfId="3" applyNumberFormat="1" applyFont="1" applyFill="1" applyBorder="1" applyAlignment="1">
      <alignment horizontal="center"/>
    </xf>
    <xf numFmtId="1" fontId="13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24" xfId="3" applyNumberFormat="1" applyFont="1" applyFill="1" applyBorder="1" applyAlignment="1">
      <alignment horizontal="center"/>
    </xf>
    <xf numFmtId="1" fontId="13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4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71" fontId="11" fillId="2" borderId="16" xfId="3" applyNumberFormat="1" applyFont="1" applyFill="1" applyBorder="1" applyAlignment="1">
      <alignment horizontal="right"/>
    </xf>
    <xf numFmtId="2" fontId="13" fillId="7" borderId="55" xfId="3" applyNumberFormat="1" applyFont="1" applyFill="1" applyBorder="1" applyAlignment="1">
      <alignment horizontal="center"/>
    </xf>
    <xf numFmtId="174" fontId="13" fillId="7" borderId="52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3" fillId="7" borderId="28" xfId="3" applyFont="1" applyFill="1" applyBorder="1" applyAlignment="1">
      <alignment horizontal="center"/>
    </xf>
    <xf numFmtId="0" fontId="13" fillId="7" borderId="56" xfId="3" applyFont="1" applyFill="1" applyBorder="1" applyAlignment="1">
      <alignment horizontal="center"/>
    </xf>
    <xf numFmtId="0" fontId="11" fillId="2" borderId="13" xfId="3" applyFont="1" applyFill="1" applyBorder="1"/>
    <xf numFmtId="0" fontId="19" fillId="2" borderId="0" xfId="3" applyFont="1" applyFill="1" applyAlignment="1">
      <alignment horizontal="right" vertical="center" wrapText="1"/>
    </xf>
    <xf numFmtId="2" fontId="13" fillId="6" borderId="54" xfId="3" applyNumberFormat="1" applyFont="1" applyFill="1" applyBorder="1" applyAlignment="1">
      <alignment horizontal="center"/>
    </xf>
    <xf numFmtId="174" fontId="13" fillId="6" borderId="54" xfId="3" applyNumberFormat="1" applyFont="1" applyFill="1" applyBorder="1" applyAlignment="1">
      <alignment horizontal="center"/>
    </xf>
    <xf numFmtId="2" fontId="13" fillId="7" borderId="46" xfId="3" applyNumberFormat="1" applyFont="1" applyFill="1" applyBorder="1" applyAlignment="1">
      <alignment horizontal="center"/>
    </xf>
    <xf numFmtId="174" fontId="13" fillId="7" borderId="46" xfId="3" applyNumberFormat="1" applyFont="1" applyFill="1" applyBorder="1" applyAlignment="1">
      <alignment horizontal="center"/>
    </xf>
    <xf numFmtId="175" fontId="23" fillId="2" borderId="0" xfId="3" applyNumberFormat="1" applyFont="1" applyFill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10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 vertical="center"/>
    </xf>
    <xf numFmtId="0" fontId="12" fillId="2" borderId="55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45" sqref="B45:E5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131</v>
      </c>
      <c r="D17" s="54"/>
      <c r="E17" s="55"/>
    </row>
    <row r="18" spans="1:5" ht="16.5" customHeight="1" x14ac:dyDescent="0.3">
      <c r="A18" s="56" t="s">
        <v>4</v>
      </c>
      <c r="B18" s="49" t="s">
        <v>132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99.8</v>
      </c>
      <c r="C19" s="55"/>
      <c r="D19" s="55"/>
      <c r="E19" s="55"/>
    </row>
    <row r="20" spans="1:5" ht="16.5" customHeight="1" x14ac:dyDescent="0.3">
      <c r="A20" s="53" t="s">
        <v>8</v>
      </c>
      <c r="B20" s="57">
        <v>16.47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B20/100</f>
        <v>0.16469999999999999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65963255</v>
      </c>
      <c r="C24" s="62">
        <v>8920.7000000000007</v>
      </c>
      <c r="D24" s="63">
        <v>1.3</v>
      </c>
      <c r="E24" s="64">
        <v>7.6</v>
      </c>
    </row>
    <row r="25" spans="1:5" ht="16.5" customHeight="1" x14ac:dyDescent="0.3">
      <c r="A25" s="61">
        <v>2</v>
      </c>
      <c r="B25" s="62">
        <v>65960782</v>
      </c>
      <c r="C25" s="62">
        <v>9089.7999999999993</v>
      </c>
      <c r="D25" s="63">
        <v>1.2</v>
      </c>
      <c r="E25" s="63">
        <v>7.6</v>
      </c>
    </row>
    <row r="26" spans="1:5" ht="16.5" customHeight="1" x14ac:dyDescent="0.3">
      <c r="A26" s="61">
        <v>3</v>
      </c>
      <c r="B26" s="62">
        <v>66177968</v>
      </c>
      <c r="C26" s="62">
        <v>8971.7000000000007</v>
      </c>
      <c r="D26" s="63">
        <v>1.2</v>
      </c>
      <c r="E26" s="63">
        <v>7.6</v>
      </c>
    </row>
    <row r="27" spans="1:5" ht="16.5" customHeight="1" x14ac:dyDescent="0.3">
      <c r="A27" s="61">
        <v>4</v>
      </c>
      <c r="B27" s="62">
        <v>66039574</v>
      </c>
      <c r="C27" s="62">
        <v>8476.9</v>
      </c>
      <c r="D27" s="63">
        <v>1.2</v>
      </c>
      <c r="E27" s="63">
        <v>7.6</v>
      </c>
    </row>
    <row r="28" spans="1:5" ht="16.5" customHeight="1" x14ac:dyDescent="0.3">
      <c r="A28" s="61">
        <v>5</v>
      </c>
      <c r="B28" s="62">
        <v>66167258</v>
      </c>
      <c r="C28" s="62">
        <v>8407.9</v>
      </c>
      <c r="D28" s="63">
        <v>1.3</v>
      </c>
      <c r="E28" s="63">
        <v>7.6</v>
      </c>
    </row>
    <row r="29" spans="1:5" ht="16.5" customHeight="1" x14ac:dyDescent="0.3">
      <c r="A29" s="61">
        <v>6</v>
      </c>
      <c r="B29" s="65">
        <v>66432927</v>
      </c>
      <c r="C29" s="65">
        <v>8255.4</v>
      </c>
      <c r="D29" s="66">
        <v>1.3</v>
      </c>
      <c r="E29" s="66">
        <v>7.6</v>
      </c>
    </row>
    <row r="30" spans="1:5" ht="16.5" customHeight="1" x14ac:dyDescent="0.3">
      <c r="A30" s="67" t="s">
        <v>18</v>
      </c>
      <c r="B30" s="68">
        <f>AVERAGE(B24:B29)</f>
        <v>66123627.333333336</v>
      </c>
      <c r="C30" s="69">
        <f>AVERAGE(C24:C29)</f>
        <v>8687.0666666666675</v>
      </c>
      <c r="D30" s="70">
        <f>AVERAGE(D24:D29)</f>
        <v>1.25</v>
      </c>
      <c r="E30" s="70">
        <v>7</v>
      </c>
    </row>
    <row r="31" spans="1:5" ht="16.5" customHeight="1" x14ac:dyDescent="0.3">
      <c r="A31" s="71" t="s">
        <v>19</v>
      </c>
      <c r="B31" s="72">
        <f>(STDEV(B24:B29)/B30)</f>
        <v>2.7038438407232523E-3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49" t="s">
        <v>132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99.02</v>
      </c>
      <c r="C40" s="55"/>
      <c r="D40" s="55"/>
      <c r="E40" s="55"/>
    </row>
    <row r="41" spans="1:5" ht="16.5" customHeight="1" x14ac:dyDescent="0.3">
      <c r="A41" s="53" t="s">
        <v>8</v>
      </c>
      <c r="B41" s="57">
        <v>15.33</v>
      </c>
      <c r="C41" s="55"/>
      <c r="D41" s="55"/>
      <c r="E41" s="55"/>
    </row>
    <row r="42" spans="1:5" ht="16.5" customHeight="1" x14ac:dyDescent="0.3">
      <c r="A42" s="53" t="s">
        <v>10</v>
      </c>
      <c r="B42" s="58">
        <f>B41/100</f>
        <v>0.15329999999999999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462">
        <v>56970761</v>
      </c>
      <c r="C45" s="462">
        <v>11481.7</v>
      </c>
      <c r="D45" s="463">
        <v>1</v>
      </c>
      <c r="E45" s="464">
        <v>6.9</v>
      </c>
    </row>
    <row r="46" spans="1:5" ht="16.5" customHeight="1" x14ac:dyDescent="0.3">
      <c r="A46" s="61">
        <v>2</v>
      </c>
      <c r="B46" s="462">
        <v>57025806</v>
      </c>
      <c r="C46" s="462">
        <v>11640.2</v>
      </c>
      <c r="D46" s="463">
        <v>0.9</v>
      </c>
      <c r="E46" s="463">
        <v>6.9</v>
      </c>
    </row>
    <row r="47" spans="1:5" ht="16.5" customHeight="1" x14ac:dyDescent="0.3">
      <c r="A47" s="61">
        <v>3</v>
      </c>
      <c r="B47" s="462">
        <v>57263011</v>
      </c>
      <c r="C47" s="462">
        <v>11518.8</v>
      </c>
      <c r="D47" s="463">
        <v>1</v>
      </c>
      <c r="E47" s="463">
        <v>6.9</v>
      </c>
    </row>
    <row r="48" spans="1:5" ht="16.5" customHeight="1" x14ac:dyDescent="0.3">
      <c r="A48" s="61">
        <v>4</v>
      </c>
      <c r="B48" s="462">
        <v>57086193</v>
      </c>
      <c r="C48" s="462">
        <v>11569.7</v>
      </c>
      <c r="D48" s="463">
        <v>1</v>
      </c>
      <c r="E48" s="463">
        <v>6.9</v>
      </c>
    </row>
    <row r="49" spans="1:7" ht="16.5" customHeight="1" x14ac:dyDescent="0.3">
      <c r="A49" s="61">
        <v>5</v>
      </c>
      <c r="B49" s="462">
        <v>57194038</v>
      </c>
      <c r="C49" s="462">
        <v>11714.2</v>
      </c>
      <c r="D49" s="463">
        <v>0.9</v>
      </c>
      <c r="E49" s="463">
        <v>6.9</v>
      </c>
    </row>
    <row r="50" spans="1:7" ht="16.5" customHeight="1" x14ac:dyDescent="0.3">
      <c r="A50" s="61">
        <v>6</v>
      </c>
      <c r="B50" s="465">
        <v>57576534</v>
      </c>
      <c r="C50" s="465">
        <v>11600.9</v>
      </c>
      <c r="D50" s="466">
        <v>1</v>
      </c>
      <c r="E50" s="466">
        <v>6.9</v>
      </c>
    </row>
    <row r="51" spans="1:7" ht="16.5" customHeight="1" x14ac:dyDescent="0.3">
      <c r="A51" s="67" t="s">
        <v>18</v>
      </c>
      <c r="B51" s="68">
        <f>AVERAGE(B45:B50)</f>
        <v>57186057.166666664</v>
      </c>
      <c r="C51" s="69">
        <f>AVERAGE(C45:C50)</f>
        <v>11587.58333333333</v>
      </c>
      <c r="D51" s="70">
        <f>AVERAGE(D45:D50)</f>
        <v>0.96666666666666667</v>
      </c>
      <c r="E51" s="70">
        <f>AVERAGE(E45:E50)</f>
        <v>6.8999999999999995</v>
      </c>
    </row>
    <row r="52" spans="1:7" ht="16.5" customHeight="1" x14ac:dyDescent="0.3">
      <c r="A52" s="71" t="s">
        <v>19</v>
      </c>
      <c r="B52" s="72">
        <f>(STDEV(B45:B50)/B51)</f>
        <v>3.8348589934575402E-3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70" t="s">
        <v>26</v>
      </c>
      <c r="C59" s="470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45" sqref="B45:E50"/>
    </sheetView>
  </sheetViews>
  <sheetFormatPr defaultRowHeight="13.5" x14ac:dyDescent="0.2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29"/>
  </cols>
  <sheetData>
    <row r="14" spans="1:6" ht="15" customHeight="1" x14ac:dyDescent="0.3">
      <c r="A14" s="92"/>
      <c r="C14" s="94"/>
      <c r="F14" s="94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95" t="s">
        <v>1</v>
      </c>
      <c r="B16" s="96" t="s">
        <v>2</v>
      </c>
    </row>
    <row r="17" spans="1:5" ht="16.5" customHeight="1" x14ac:dyDescent="0.3">
      <c r="A17" s="97" t="s">
        <v>3</v>
      </c>
      <c r="B17" s="97" t="s">
        <v>131</v>
      </c>
      <c r="D17" s="98"/>
      <c r="E17" s="99"/>
    </row>
    <row r="18" spans="1:5" ht="16.5" customHeight="1" x14ac:dyDescent="0.3">
      <c r="A18" s="100" t="s">
        <v>4</v>
      </c>
      <c r="B18" s="93" t="s">
        <v>133</v>
      </c>
      <c r="C18" s="99"/>
      <c r="D18" s="99"/>
      <c r="E18" s="99"/>
    </row>
    <row r="19" spans="1:5" ht="16.5" customHeight="1" x14ac:dyDescent="0.3">
      <c r="A19" s="100" t="s">
        <v>6</v>
      </c>
      <c r="B19" s="101">
        <v>99.3</v>
      </c>
      <c r="C19" s="99"/>
      <c r="D19" s="99"/>
      <c r="E19" s="99"/>
    </row>
    <row r="20" spans="1:5" ht="16.5" customHeight="1" x14ac:dyDescent="0.3">
      <c r="A20" s="97" t="s">
        <v>8</v>
      </c>
      <c r="B20" s="101">
        <v>19.46</v>
      </c>
      <c r="C20" s="99"/>
      <c r="D20" s="99"/>
      <c r="E20" s="99"/>
    </row>
    <row r="21" spans="1:5" ht="16.5" customHeight="1" x14ac:dyDescent="0.3">
      <c r="A21" s="97" t="s">
        <v>10</v>
      </c>
      <c r="B21" s="102">
        <f>B20/25*4/100</f>
        <v>3.1136E-2</v>
      </c>
      <c r="C21" s="99"/>
      <c r="D21" s="99"/>
      <c r="E21" s="99"/>
    </row>
    <row r="22" spans="1:5" ht="15.75" customHeight="1" x14ac:dyDescent="0.25">
      <c r="A22" s="99"/>
      <c r="B22" s="99"/>
      <c r="C22" s="99"/>
      <c r="D22" s="99"/>
      <c r="E22" s="99"/>
    </row>
    <row r="23" spans="1:5" ht="16.5" customHeight="1" x14ac:dyDescent="0.3">
      <c r="A23" s="103" t="s">
        <v>13</v>
      </c>
      <c r="B23" s="104" t="s">
        <v>14</v>
      </c>
      <c r="C23" s="103" t="s">
        <v>15</v>
      </c>
      <c r="D23" s="103" t="s">
        <v>16</v>
      </c>
      <c r="E23" s="103" t="s">
        <v>17</v>
      </c>
    </row>
    <row r="24" spans="1:5" ht="16.5" customHeight="1" x14ac:dyDescent="0.3">
      <c r="A24" s="105">
        <v>1</v>
      </c>
      <c r="B24" s="106">
        <v>4593822</v>
      </c>
      <c r="C24" s="106">
        <v>5507.7</v>
      </c>
      <c r="D24" s="107">
        <v>1.6</v>
      </c>
      <c r="E24" s="108">
        <v>3.9</v>
      </c>
    </row>
    <row r="25" spans="1:5" ht="16.5" customHeight="1" x14ac:dyDescent="0.3">
      <c r="A25" s="105">
        <v>2</v>
      </c>
      <c r="B25" s="106">
        <v>4586513</v>
      </c>
      <c r="C25" s="106">
        <v>5800.3</v>
      </c>
      <c r="D25" s="107">
        <v>1.4</v>
      </c>
      <c r="E25" s="107">
        <v>3.9</v>
      </c>
    </row>
    <row r="26" spans="1:5" ht="16.5" customHeight="1" x14ac:dyDescent="0.3">
      <c r="A26" s="105">
        <v>3</v>
      </c>
      <c r="B26" s="106">
        <v>4592903</v>
      </c>
      <c r="C26" s="106">
        <v>5558.8</v>
      </c>
      <c r="D26" s="107">
        <v>1.4</v>
      </c>
      <c r="E26" s="107">
        <v>3.9</v>
      </c>
    </row>
    <row r="27" spans="1:5" ht="16.5" customHeight="1" x14ac:dyDescent="0.3">
      <c r="A27" s="105">
        <v>4</v>
      </c>
      <c r="B27" s="106">
        <v>4583015</v>
      </c>
      <c r="C27" s="106">
        <v>5765.6</v>
      </c>
      <c r="D27" s="107">
        <v>1.4</v>
      </c>
      <c r="E27" s="107">
        <v>3.9</v>
      </c>
    </row>
    <row r="28" spans="1:5" ht="16.5" customHeight="1" x14ac:dyDescent="0.3">
      <c r="A28" s="105">
        <v>5</v>
      </c>
      <c r="B28" s="106">
        <v>4586942</v>
      </c>
      <c r="C28" s="106">
        <v>5620.9</v>
      </c>
      <c r="D28" s="107">
        <v>1.4</v>
      </c>
      <c r="E28" s="107">
        <v>3.9</v>
      </c>
    </row>
    <row r="29" spans="1:5" ht="16.5" customHeight="1" x14ac:dyDescent="0.3">
      <c r="A29" s="105">
        <v>6</v>
      </c>
      <c r="B29" s="109">
        <v>4608309</v>
      </c>
      <c r="C29" s="109">
        <v>5559.5</v>
      </c>
      <c r="D29" s="110">
        <v>1.4</v>
      </c>
      <c r="E29" s="110">
        <v>3.9</v>
      </c>
    </row>
    <row r="30" spans="1:5" ht="16.5" customHeight="1" x14ac:dyDescent="0.3">
      <c r="A30" s="111" t="s">
        <v>18</v>
      </c>
      <c r="B30" s="112">
        <f>AVERAGE(B24:B29)</f>
        <v>4591917.333333333</v>
      </c>
      <c r="C30" s="113">
        <f>AVERAGE(C24:C29)</f>
        <v>5635.4666666666672</v>
      </c>
      <c r="D30" s="114">
        <f>AVERAGE(D24:D29)</f>
        <v>1.4333333333333336</v>
      </c>
      <c r="E30" s="114">
        <f>AVERAGE(E24:E29)</f>
        <v>3.9</v>
      </c>
    </row>
    <row r="31" spans="1:5" ht="16.5" customHeight="1" x14ac:dyDescent="0.3">
      <c r="A31" s="115" t="s">
        <v>19</v>
      </c>
      <c r="B31" s="116">
        <f>(STDEV(B24:B29)/B30)</f>
        <v>1.9635877738751126E-3</v>
      </c>
      <c r="C31" s="117"/>
      <c r="D31" s="117"/>
      <c r="E31" s="118"/>
    </row>
    <row r="32" spans="1:5" s="93" customFormat="1" ht="16.5" customHeight="1" x14ac:dyDescent="0.3">
      <c r="A32" s="119" t="s">
        <v>20</v>
      </c>
      <c r="B32" s="120">
        <f>COUNT(B24:B29)</f>
        <v>6</v>
      </c>
      <c r="C32" s="121"/>
      <c r="D32" s="122"/>
      <c r="E32" s="123"/>
    </row>
    <row r="33" spans="1:5" s="93" customFormat="1" ht="15.75" customHeight="1" x14ac:dyDescent="0.25">
      <c r="A33" s="99"/>
      <c r="B33" s="99"/>
      <c r="C33" s="99"/>
      <c r="D33" s="99"/>
      <c r="E33" s="99"/>
    </row>
    <row r="34" spans="1:5" s="93" customFormat="1" ht="16.5" customHeight="1" x14ac:dyDescent="0.3">
      <c r="A34" s="100" t="s">
        <v>21</v>
      </c>
      <c r="B34" s="124" t="s">
        <v>22</v>
      </c>
      <c r="C34" s="125"/>
      <c r="D34" s="125"/>
      <c r="E34" s="125"/>
    </row>
    <row r="35" spans="1:5" ht="16.5" customHeight="1" x14ac:dyDescent="0.3">
      <c r="A35" s="100"/>
      <c r="B35" s="124" t="s">
        <v>23</v>
      </c>
      <c r="C35" s="125"/>
      <c r="D35" s="125"/>
      <c r="E35" s="125"/>
    </row>
    <row r="36" spans="1:5" ht="16.5" customHeight="1" x14ac:dyDescent="0.3">
      <c r="A36" s="100"/>
      <c r="B36" s="124" t="s">
        <v>24</v>
      </c>
      <c r="C36" s="125"/>
      <c r="D36" s="125"/>
      <c r="E36" s="125"/>
    </row>
    <row r="37" spans="1:5" ht="15.75" customHeight="1" x14ac:dyDescent="0.25">
      <c r="A37" s="99"/>
      <c r="B37" s="99"/>
      <c r="C37" s="99"/>
      <c r="D37" s="99"/>
      <c r="E37" s="99"/>
    </row>
    <row r="38" spans="1:5" ht="16.5" customHeight="1" x14ac:dyDescent="0.3">
      <c r="A38" s="95" t="s">
        <v>1</v>
      </c>
      <c r="B38" s="96" t="s">
        <v>25</v>
      </c>
    </row>
    <row r="39" spans="1:5" ht="16.5" customHeight="1" x14ac:dyDescent="0.3">
      <c r="A39" s="100" t="s">
        <v>4</v>
      </c>
      <c r="B39" s="97" t="s">
        <v>140</v>
      </c>
      <c r="C39" s="99"/>
      <c r="D39" s="99"/>
      <c r="E39" s="99"/>
    </row>
    <row r="40" spans="1:5" ht="16.5" customHeight="1" x14ac:dyDescent="0.3">
      <c r="A40" s="100" t="s">
        <v>6</v>
      </c>
      <c r="B40" s="101">
        <v>99.3</v>
      </c>
      <c r="C40" s="99"/>
      <c r="D40" s="99"/>
      <c r="E40" s="99"/>
    </row>
    <row r="41" spans="1:5" ht="16.5" customHeight="1" x14ac:dyDescent="0.3">
      <c r="A41" s="97" t="s">
        <v>8</v>
      </c>
      <c r="B41" s="101">
        <v>19.96</v>
      </c>
      <c r="C41" s="99"/>
      <c r="D41" s="99"/>
      <c r="E41" s="99"/>
    </row>
    <row r="42" spans="1:5" ht="16.5" customHeight="1" x14ac:dyDescent="0.3">
      <c r="A42" s="97" t="s">
        <v>10</v>
      </c>
      <c r="B42" s="102">
        <f>B41/25*4/100</f>
        <v>3.1935999999999999E-2</v>
      </c>
      <c r="C42" s="99"/>
      <c r="D42" s="99"/>
      <c r="E42" s="99"/>
    </row>
    <row r="43" spans="1:5" ht="15.75" customHeight="1" x14ac:dyDescent="0.25">
      <c r="A43" s="99"/>
      <c r="B43" s="99"/>
      <c r="C43" s="99"/>
      <c r="D43" s="99"/>
      <c r="E43" s="99"/>
    </row>
    <row r="44" spans="1:5" ht="16.5" customHeight="1" x14ac:dyDescent="0.3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 x14ac:dyDescent="0.3">
      <c r="A45" s="105">
        <v>1</v>
      </c>
      <c r="B45" s="462">
        <v>4455491</v>
      </c>
      <c r="C45" s="462">
        <v>8516.9</v>
      </c>
      <c r="D45" s="463">
        <v>1.1000000000000001</v>
      </c>
      <c r="E45" s="464">
        <v>4.0999999999999996</v>
      </c>
    </row>
    <row r="46" spans="1:5" ht="16.5" customHeight="1" x14ac:dyDescent="0.3">
      <c r="A46" s="105">
        <v>2</v>
      </c>
      <c r="B46" s="462">
        <v>4444967</v>
      </c>
      <c r="C46" s="462">
        <v>8539.6</v>
      </c>
      <c r="D46" s="463">
        <v>1.1000000000000001</v>
      </c>
      <c r="E46" s="463">
        <v>4.0999999999999996</v>
      </c>
    </row>
    <row r="47" spans="1:5" ht="16.5" customHeight="1" x14ac:dyDescent="0.3">
      <c r="A47" s="105">
        <v>3</v>
      </c>
      <c r="B47" s="462">
        <v>4452746</v>
      </c>
      <c r="C47" s="462">
        <v>8533.6</v>
      </c>
      <c r="D47" s="463">
        <v>1.1000000000000001</v>
      </c>
      <c r="E47" s="463">
        <v>4.0999999999999996</v>
      </c>
    </row>
    <row r="48" spans="1:5" ht="16.5" customHeight="1" x14ac:dyDescent="0.3">
      <c r="A48" s="105">
        <v>4</v>
      </c>
      <c r="B48" s="462">
        <v>4423938</v>
      </c>
      <c r="C48" s="462">
        <v>8521.2000000000007</v>
      </c>
      <c r="D48" s="463">
        <v>1.1000000000000001</v>
      </c>
      <c r="E48" s="463">
        <v>4.0999999999999996</v>
      </c>
    </row>
    <row r="49" spans="1:7" ht="16.5" customHeight="1" x14ac:dyDescent="0.3">
      <c r="A49" s="105">
        <v>5</v>
      </c>
      <c r="B49" s="462">
        <v>4419696</v>
      </c>
      <c r="C49" s="462">
        <v>8606.6</v>
      </c>
      <c r="D49" s="463">
        <v>1.1000000000000001</v>
      </c>
      <c r="E49" s="463">
        <v>4.0999999999999996</v>
      </c>
    </row>
    <row r="50" spans="1:7" ht="16.5" customHeight="1" x14ac:dyDescent="0.3">
      <c r="A50" s="105">
        <v>6</v>
      </c>
      <c r="B50" s="465">
        <v>4439373</v>
      </c>
      <c r="C50" s="465">
        <v>8595</v>
      </c>
      <c r="D50" s="466">
        <v>1.1000000000000001</v>
      </c>
      <c r="E50" s="466">
        <v>4.0999999999999996</v>
      </c>
    </row>
    <row r="51" spans="1:7" ht="16.5" customHeight="1" x14ac:dyDescent="0.3">
      <c r="A51" s="111" t="s">
        <v>18</v>
      </c>
      <c r="B51" s="112">
        <f>AVERAGE(B45:B50)</f>
        <v>4439368.5</v>
      </c>
      <c r="C51" s="113">
        <f>AVERAGE(C45:C50)</f>
        <v>8552.15</v>
      </c>
      <c r="D51" s="114">
        <f>AVERAGE(D45:D50)</f>
        <v>1.0999999999999999</v>
      </c>
      <c r="E51" s="114">
        <f>AVERAGE(E45:E50)</f>
        <v>4.1000000000000005</v>
      </c>
    </row>
    <row r="52" spans="1:7" ht="16.5" customHeight="1" x14ac:dyDescent="0.3">
      <c r="A52" s="115" t="s">
        <v>19</v>
      </c>
      <c r="B52" s="116">
        <f>(STDEV(B45:B50)/B51)</f>
        <v>3.3340256292835242E-3</v>
      </c>
      <c r="C52" s="117"/>
      <c r="D52" s="117"/>
      <c r="E52" s="118"/>
    </row>
    <row r="53" spans="1:7" s="93" customFormat="1" ht="16.5" customHeight="1" x14ac:dyDescent="0.3">
      <c r="A53" s="119" t="s">
        <v>20</v>
      </c>
      <c r="B53" s="120">
        <f>COUNT(B45:B50)</f>
        <v>6</v>
      </c>
      <c r="C53" s="121"/>
      <c r="D53" s="122"/>
      <c r="E53" s="123"/>
    </row>
    <row r="54" spans="1:7" s="93" customFormat="1" ht="15.75" customHeight="1" x14ac:dyDescent="0.25">
      <c r="A54" s="99"/>
      <c r="B54" s="99"/>
      <c r="C54" s="99"/>
      <c r="D54" s="99"/>
      <c r="E54" s="99"/>
    </row>
    <row r="55" spans="1:7" s="93" customFormat="1" ht="16.5" customHeight="1" x14ac:dyDescent="0.3">
      <c r="A55" s="100" t="s">
        <v>21</v>
      </c>
      <c r="B55" s="124" t="s">
        <v>22</v>
      </c>
      <c r="C55" s="125"/>
      <c r="D55" s="125"/>
      <c r="E55" s="125"/>
    </row>
    <row r="56" spans="1:7" ht="16.5" customHeight="1" x14ac:dyDescent="0.3">
      <c r="A56" s="100"/>
      <c r="B56" s="124" t="s">
        <v>23</v>
      </c>
      <c r="C56" s="125"/>
      <c r="D56" s="125"/>
      <c r="E56" s="125"/>
    </row>
    <row r="57" spans="1:7" ht="16.5" customHeight="1" x14ac:dyDescent="0.3">
      <c r="A57" s="100"/>
      <c r="B57" s="124" t="s">
        <v>24</v>
      </c>
      <c r="C57" s="125"/>
      <c r="D57" s="125"/>
      <c r="E57" s="125"/>
    </row>
    <row r="58" spans="1:7" ht="14.25" customHeight="1" thickBot="1" x14ac:dyDescent="0.3">
      <c r="A58" s="126"/>
      <c r="B58" s="127"/>
      <c r="D58" s="128"/>
      <c r="F58" s="129"/>
      <c r="G58" s="129"/>
    </row>
    <row r="59" spans="1:7" ht="15" customHeight="1" x14ac:dyDescent="0.3">
      <c r="B59" s="472" t="s">
        <v>26</v>
      </c>
      <c r="C59" s="472"/>
      <c r="E59" s="130" t="s">
        <v>27</v>
      </c>
      <c r="F59" s="131"/>
      <c r="G59" s="130" t="s">
        <v>28</v>
      </c>
    </row>
    <row r="60" spans="1:7" ht="15" customHeight="1" x14ac:dyDescent="0.3">
      <c r="A60" s="132" t="s">
        <v>29</v>
      </c>
      <c r="B60" s="133"/>
      <c r="C60" s="133"/>
      <c r="E60" s="133"/>
      <c r="G60" s="133"/>
    </row>
    <row r="61" spans="1:7" ht="15" customHeight="1" x14ac:dyDescent="0.3">
      <c r="A61" s="132" t="s">
        <v>30</v>
      </c>
      <c r="B61" s="134"/>
      <c r="C61" s="134"/>
      <c r="E61" s="134"/>
      <c r="G61" s="1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F80" sqref="F8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41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40"/>
    </row>
    <row r="14" spans="1:7" ht="16.5" customHeight="1" x14ac:dyDescent="0.3">
      <c r="A14" s="480" t="s">
        <v>33</v>
      </c>
      <c r="B14" s="480"/>
      <c r="C14" s="10" t="s">
        <v>5</v>
      </c>
    </row>
    <row r="15" spans="1:7" ht="16.5" customHeight="1" x14ac:dyDescent="0.3">
      <c r="A15" s="480" t="s">
        <v>34</v>
      </c>
      <c r="B15" s="480"/>
      <c r="C15" s="10" t="s">
        <v>7</v>
      </c>
    </row>
    <row r="16" spans="1:7" ht="16.5" customHeight="1" x14ac:dyDescent="0.3">
      <c r="A16" s="480" t="s">
        <v>35</v>
      </c>
      <c r="B16" s="480"/>
      <c r="C16" s="10" t="s">
        <v>9</v>
      </c>
    </row>
    <row r="17" spans="1:5" ht="16.5" customHeight="1" x14ac:dyDescent="0.3">
      <c r="A17" s="480" t="s">
        <v>36</v>
      </c>
      <c r="B17" s="480"/>
      <c r="C17" s="10" t="s">
        <v>11</v>
      </c>
    </row>
    <row r="18" spans="1:5" ht="16.5" customHeight="1" x14ac:dyDescent="0.3">
      <c r="A18" s="480" t="s">
        <v>37</v>
      </c>
      <c r="B18" s="480"/>
      <c r="C18" s="47" t="s">
        <v>12</v>
      </c>
    </row>
    <row r="19" spans="1:5" ht="16.5" customHeight="1" x14ac:dyDescent="0.3">
      <c r="A19" s="480" t="s">
        <v>38</v>
      </c>
      <c r="B19" s="480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475" t="s">
        <v>1</v>
      </c>
      <c r="B21" s="475"/>
      <c r="C21" s="9" t="s">
        <v>39</v>
      </c>
      <c r="D21" s="16"/>
    </row>
    <row r="22" spans="1:5" ht="15.75" customHeight="1" x14ac:dyDescent="0.3">
      <c r="A22" s="479"/>
      <c r="B22" s="479"/>
      <c r="C22" s="7"/>
      <c r="D22" s="479"/>
      <c r="E22" s="479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1048.06</v>
      </c>
      <c r="D24" s="37">
        <f t="shared" ref="D24:D43" si="0">(C24-$C$46)/$C$46</f>
        <v>2.0886807272948293E-3</v>
      </c>
      <c r="E24" s="3"/>
    </row>
    <row r="25" spans="1:5" ht="15.75" customHeight="1" x14ac:dyDescent="0.3">
      <c r="C25" s="45">
        <v>1023.54</v>
      </c>
      <c r="D25" s="38">
        <f t="shared" si="0"/>
        <v>-2.1355792348133344E-2</v>
      </c>
      <c r="E25" s="3"/>
    </row>
    <row r="26" spans="1:5" ht="15.75" customHeight="1" x14ac:dyDescent="0.3">
      <c r="C26" s="45">
        <v>1033.4000000000001</v>
      </c>
      <c r="D26" s="38">
        <f t="shared" si="0"/>
        <v>-1.1928284007035264E-2</v>
      </c>
      <c r="E26" s="3"/>
    </row>
    <row r="27" spans="1:5" ht="15.75" customHeight="1" x14ac:dyDescent="0.3">
      <c r="C27" s="45">
        <v>1059.99</v>
      </c>
      <c r="D27" s="38">
        <f t="shared" si="0"/>
        <v>1.3495392137974268E-2</v>
      </c>
      <c r="E27" s="3"/>
    </row>
    <row r="28" spans="1:5" ht="15.75" customHeight="1" x14ac:dyDescent="0.3">
      <c r="C28" s="45">
        <v>1052.42</v>
      </c>
      <c r="D28" s="38">
        <f t="shared" si="0"/>
        <v>6.257436951147599E-3</v>
      </c>
      <c r="E28" s="3"/>
    </row>
    <row r="29" spans="1:5" ht="15.75" customHeight="1" x14ac:dyDescent="0.3">
      <c r="C29" s="45">
        <v>1031.55</v>
      </c>
      <c r="D29" s="38">
        <f t="shared" si="0"/>
        <v>-1.3697136991926999E-2</v>
      </c>
      <c r="E29" s="3"/>
    </row>
    <row r="30" spans="1:5" ht="15.75" customHeight="1" x14ac:dyDescent="0.3">
      <c r="C30" s="45">
        <v>1051.6400000000001</v>
      </c>
      <c r="D30" s="38">
        <f t="shared" si="0"/>
        <v>5.5116502872473803E-3</v>
      </c>
      <c r="E30" s="3"/>
    </row>
    <row r="31" spans="1:5" ht="15.75" customHeight="1" x14ac:dyDescent="0.3">
      <c r="C31" s="45">
        <v>1048.2</v>
      </c>
      <c r="D31" s="38">
        <f t="shared" si="0"/>
        <v>2.222539872097533E-3</v>
      </c>
      <c r="E31" s="3"/>
    </row>
    <row r="32" spans="1:5" ht="15.75" customHeight="1" x14ac:dyDescent="0.3">
      <c r="C32" s="45">
        <v>1056.99</v>
      </c>
      <c r="D32" s="38">
        <f t="shared" si="0"/>
        <v>1.0626981892204098E-2</v>
      </c>
      <c r="E32" s="3"/>
    </row>
    <row r="33" spans="1:7" ht="15.75" customHeight="1" x14ac:dyDescent="0.3">
      <c r="C33" s="45">
        <v>1038.6500000000001</v>
      </c>
      <c r="D33" s="38">
        <f t="shared" si="0"/>
        <v>-6.9085660769374656E-3</v>
      </c>
      <c r="E33" s="3"/>
    </row>
    <row r="34" spans="1:7" ht="15.75" customHeight="1" x14ac:dyDescent="0.3">
      <c r="C34" s="45">
        <v>1054.25</v>
      </c>
      <c r="D34" s="38">
        <f t="shared" si="0"/>
        <v>8.0071672010673337E-3</v>
      </c>
      <c r="E34" s="3"/>
    </row>
    <row r="35" spans="1:7" ht="15.75" customHeight="1" x14ac:dyDescent="0.3">
      <c r="C35" s="45">
        <v>1030.18</v>
      </c>
      <c r="D35" s="38">
        <f t="shared" si="0"/>
        <v>-1.5007044337495272E-2</v>
      </c>
      <c r="E35" s="3"/>
    </row>
    <row r="36" spans="1:7" ht="15.75" customHeight="1" x14ac:dyDescent="0.3">
      <c r="C36" s="45">
        <v>1053.29</v>
      </c>
      <c r="D36" s="38">
        <f t="shared" si="0"/>
        <v>7.0892759224208436E-3</v>
      </c>
      <c r="E36" s="3"/>
    </row>
    <row r="37" spans="1:7" ht="15.75" customHeight="1" x14ac:dyDescent="0.3">
      <c r="C37" s="45">
        <v>1059.04</v>
      </c>
      <c r="D37" s="38">
        <f t="shared" si="0"/>
        <v>1.258706222681367E-2</v>
      </c>
      <c r="E37" s="3"/>
    </row>
    <row r="38" spans="1:7" ht="15.75" customHeight="1" x14ac:dyDescent="0.3">
      <c r="C38" s="45">
        <v>1027.98</v>
      </c>
      <c r="D38" s="38">
        <f t="shared" si="0"/>
        <v>-1.7110545184393439E-2</v>
      </c>
      <c r="E38" s="3"/>
    </row>
    <row r="39" spans="1:7" ht="15.75" customHeight="1" x14ac:dyDescent="0.3">
      <c r="C39" s="45">
        <v>1052.47</v>
      </c>
      <c r="D39" s="38">
        <f t="shared" si="0"/>
        <v>6.3052437885770581E-3</v>
      </c>
      <c r="E39" s="3"/>
    </row>
    <row r="40" spans="1:7" ht="15.75" customHeight="1" x14ac:dyDescent="0.3">
      <c r="C40" s="45">
        <v>1053.3399999999999</v>
      </c>
      <c r="D40" s="38">
        <f t="shared" si="0"/>
        <v>7.1370827598503028E-3</v>
      </c>
      <c r="E40" s="3"/>
    </row>
    <row r="41" spans="1:7" ht="15.75" customHeight="1" x14ac:dyDescent="0.3">
      <c r="C41" s="45">
        <v>1048.8800000000001</v>
      </c>
      <c r="D41" s="38">
        <f t="shared" si="0"/>
        <v>2.8727128611388325E-3</v>
      </c>
      <c r="E41" s="3"/>
    </row>
    <row r="42" spans="1:7" ht="15.75" customHeight="1" x14ac:dyDescent="0.3">
      <c r="C42" s="45">
        <v>1054.1400000000001</v>
      </c>
      <c r="D42" s="38">
        <f t="shared" si="0"/>
        <v>7.901992158722523E-3</v>
      </c>
      <c r="E42" s="3"/>
    </row>
    <row r="43" spans="1:7" ht="16.5" customHeight="1" x14ac:dyDescent="0.3">
      <c r="C43" s="46">
        <v>1039.5</v>
      </c>
      <c r="D43" s="39">
        <f t="shared" si="0"/>
        <v>-6.0958498406360039E-3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20917.510000000002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1045.8755000000001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473">
        <f>C46</f>
        <v>1045.8755000000001</v>
      </c>
      <c r="C49" s="43">
        <f>-IF(C46&lt;=80,10%,IF(C46&lt;250,7.5%,5%))</f>
        <v>-0.05</v>
      </c>
      <c r="D49" s="31">
        <f>IF(C46&lt;=80,C46*0.9,IF(C46&lt;250,C46*0.925,C46*0.95))</f>
        <v>993.58172500000001</v>
      </c>
    </row>
    <row r="50" spans="1:6" ht="17.25" customHeight="1" x14ac:dyDescent="0.3">
      <c r="B50" s="474"/>
      <c r="C50" s="44">
        <f>IF(C46&lt;=80, 10%, IF(C46&lt;250, 7.5%, 5%))</f>
        <v>0.05</v>
      </c>
      <c r="D50" s="31">
        <f>IF(C46&lt;=80, C46*1.1, IF(C46&lt;250, C46*1.075, C46*1.05))</f>
        <v>1098.1692750000002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5" zoomScale="60" zoomScaleNormal="40" zoomScalePageLayoutView="55" workbookViewId="0">
      <selection activeCell="G106" sqref="G106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thickBot="1" x14ac:dyDescent="0.35">
      <c r="A15" s="136"/>
    </row>
    <row r="16" spans="1:9" ht="19.5" customHeight="1" thickBot="1" x14ac:dyDescent="0.35">
      <c r="A16" s="515" t="s">
        <v>31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47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137" t="s">
        <v>33</v>
      </c>
      <c r="B18" s="519" t="s">
        <v>131</v>
      </c>
      <c r="C18" s="519"/>
      <c r="D18" s="138"/>
      <c r="E18" s="139"/>
      <c r="F18" s="140"/>
      <c r="G18" s="140"/>
      <c r="H18" s="140"/>
    </row>
    <row r="19" spans="1:14" ht="26.25" customHeight="1" x14ac:dyDescent="0.4">
      <c r="A19" s="137" t="s">
        <v>34</v>
      </c>
      <c r="B19" s="141" t="s">
        <v>7</v>
      </c>
      <c r="C19" s="140">
        <v>1</v>
      </c>
      <c r="D19" s="140"/>
      <c r="E19" s="140"/>
      <c r="F19" s="140"/>
      <c r="G19" s="140"/>
      <c r="H19" s="140"/>
    </row>
    <row r="20" spans="1:14" ht="26.25" customHeight="1" x14ac:dyDescent="0.4">
      <c r="A20" s="137" t="s">
        <v>35</v>
      </c>
      <c r="B20" s="520" t="s">
        <v>134</v>
      </c>
      <c r="C20" s="520"/>
      <c r="D20" s="140"/>
      <c r="E20" s="140"/>
      <c r="F20" s="140"/>
      <c r="G20" s="140"/>
      <c r="H20" s="140"/>
    </row>
    <row r="21" spans="1:14" ht="26.25" customHeight="1" x14ac:dyDescent="0.4">
      <c r="A21" s="137" t="s">
        <v>36</v>
      </c>
      <c r="B21" s="520" t="s">
        <v>135</v>
      </c>
      <c r="C21" s="520"/>
      <c r="D21" s="520"/>
      <c r="E21" s="520"/>
      <c r="F21" s="520"/>
      <c r="G21" s="520"/>
      <c r="H21" s="520"/>
      <c r="I21" s="142"/>
    </row>
    <row r="22" spans="1:14" ht="26.25" customHeight="1" x14ac:dyDescent="0.4">
      <c r="A22" s="137" t="s">
        <v>37</v>
      </c>
      <c r="B22" s="143" t="s">
        <v>136</v>
      </c>
      <c r="C22" s="140"/>
      <c r="D22" s="140"/>
      <c r="E22" s="140"/>
      <c r="F22" s="140"/>
      <c r="G22" s="140"/>
      <c r="H22" s="140"/>
    </row>
    <row r="23" spans="1:14" ht="26.25" customHeight="1" x14ac:dyDescent="0.4">
      <c r="A23" s="137" t="s">
        <v>38</v>
      </c>
      <c r="B23" s="143"/>
      <c r="C23" s="140"/>
      <c r="D23" s="140"/>
      <c r="E23" s="140"/>
      <c r="F23" s="140"/>
      <c r="G23" s="140"/>
      <c r="H23" s="140"/>
    </row>
    <row r="24" spans="1:14" ht="18.75" x14ac:dyDescent="0.3">
      <c r="A24" s="137"/>
      <c r="B24" s="144"/>
    </row>
    <row r="25" spans="1:14" ht="18.75" x14ac:dyDescent="0.3">
      <c r="A25" s="145" t="s">
        <v>1</v>
      </c>
      <c r="B25" s="144"/>
    </row>
    <row r="26" spans="1:14" ht="26.25" customHeight="1" x14ac:dyDescent="0.4">
      <c r="A26" s="146" t="s">
        <v>4</v>
      </c>
      <c r="B26" s="519" t="s">
        <v>137</v>
      </c>
      <c r="C26" s="519"/>
    </row>
    <row r="27" spans="1:14" ht="26.25" customHeight="1" x14ac:dyDescent="0.4">
      <c r="A27" s="147" t="s">
        <v>48</v>
      </c>
      <c r="B27" s="521" t="s">
        <v>142</v>
      </c>
      <c r="C27" s="521"/>
    </row>
    <row r="28" spans="1:14" ht="27" customHeight="1" thickBot="1" x14ac:dyDescent="0.45">
      <c r="A28" s="147" t="s">
        <v>6</v>
      </c>
      <c r="B28" s="148">
        <v>99.8</v>
      </c>
    </row>
    <row r="29" spans="1:14" s="59" customFormat="1" ht="27" customHeight="1" thickBot="1" x14ac:dyDescent="0.45">
      <c r="A29" s="147" t="s">
        <v>49</v>
      </c>
      <c r="B29" s="149">
        <v>0</v>
      </c>
      <c r="C29" s="493" t="s">
        <v>50</v>
      </c>
      <c r="D29" s="494"/>
      <c r="E29" s="494"/>
      <c r="F29" s="494"/>
      <c r="G29" s="495"/>
      <c r="I29" s="150"/>
      <c r="J29" s="150"/>
      <c r="K29" s="150"/>
      <c r="L29" s="150"/>
    </row>
    <row r="30" spans="1:14" s="59" customFormat="1" ht="19.5" customHeight="1" thickBot="1" x14ac:dyDescent="0.35">
      <c r="A30" s="147" t="s">
        <v>51</v>
      </c>
      <c r="B30" s="151">
        <f>B28-B29</f>
        <v>99.8</v>
      </c>
      <c r="C30" s="152"/>
      <c r="D30" s="152"/>
      <c r="E30" s="152"/>
      <c r="F30" s="152"/>
      <c r="G30" s="153"/>
      <c r="I30" s="150"/>
      <c r="J30" s="150"/>
      <c r="K30" s="150"/>
      <c r="L30" s="150"/>
    </row>
    <row r="31" spans="1:14" s="59" customFormat="1" ht="27" customHeight="1" thickBot="1" x14ac:dyDescent="0.45">
      <c r="A31" s="147" t="s">
        <v>52</v>
      </c>
      <c r="B31" s="154">
        <v>1</v>
      </c>
      <c r="C31" s="496" t="s">
        <v>53</v>
      </c>
      <c r="D31" s="497"/>
      <c r="E31" s="497"/>
      <c r="F31" s="497"/>
      <c r="G31" s="497"/>
      <c r="H31" s="498"/>
      <c r="I31" s="150"/>
      <c r="J31" s="150"/>
      <c r="K31" s="150"/>
      <c r="L31" s="150"/>
    </row>
    <row r="32" spans="1:14" s="59" customFormat="1" ht="27" customHeight="1" thickBot="1" x14ac:dyDescent="0.45">
      <c r="A32" s="147" t="s">
        <v>54</v>
      </c>
      <c r="B32" s="154">
        <v>1</v>
      </c>
      <c r="C32" s="496" t="s">
        <v>55</v>
      </c>
      <c r="D32" s="497"/>
      <c r="E32" s="497"/>
      <c r="F32" s="497"/>
      <c r="G32" s="497"/>
      <c r="H32" s="498"/>
      <c r="I32" s="150"/>
      <c r="J32" s="150"/>
      <c r="K32" s="150"/>
      <c r="L32" s="155"/>
      <c r="M32" s="155"/>
      <c r="N32" s="156"/>
    </row>
    <row r="33" spans="1:14" s="59" customFormat="1" ht="17.25" customHeight="1" x14ac:dyDescent="0.3">
      <c r="A33" s="147"/>
      <c r="B33" s="157"/>
      <c r="C33" s="158"/>
      <c r="D33" s="158"/>
      <c r="E33" s="158"/>
      <c r="F33" s="158"/>
      <c r="G33" s="158"/>
      <c r="H33" s="158"/>
      <c r="I33" s="150"/>
      <c r="J33" s="150"/>
      <c r="K33" s="150"/>
      <c r="L33" s="155"/>
      <c r="M33" s="155"/>
      <c r="N33" s="156"/>
    </row>
    <row r="34" spans="1:14" s="59" customFormat="1" ht="18.75" x14ac:dyDescent="0.3">
      <c r="A34" s="147" t="s">
        <v>56</v>
      </c>
      <c r="B34" s="159">
        <f>B31/B32</f>
        <v>1</v>
      </c>
      <c r="C34" s="136" t="s">
        <v>57</v>
      </c>
      <c r="D34" s="136"/>
      <c r="E34" s="136"/>
      <c r="F34" s="136"/>
      <c r="G34" s="136"/>
      <c r="I34" s="150"/>
      <c r="J34" s="150"/>
      <c r="K34" s="150"/>
      <c r="L34" s="155"/>
      <c r="M34" s="155"/>
      <c r="N34" s="156"/>
    </row>
    <row r="35" spans="1:14" s="59" customFormat="1" ht="19.5" customHeight="1" thickBot="1" x14ac:dyDescent="0.35">
      <c r="A35" s="147"/>
      <c r="B35" s="151"/>
      <c r="G35" s="136"/>
      <c r="I35" s="150"/>
      <c r="J35" s="150"/>
      <c r="K35" s="150"/>
      <c r="L35" s="155"/>
      <c r="M35" s="155"/>
      <c r="N35" s="156"/>
    </row>
    <row r="36" spans="1:14" s="59" customFormat="1" ht="27" customHeight="1" thickBot="1" x14ac:dyDescent="0.45">
      <c r="A36" s="160" t="s">
        <v>58</v>
      </c>
      <c r="B36" s="161">
        <v>100</v>
      </c>
      <c r="C36" s="136"/>
      <c r="D36" s="499" t="s">
        <v>59</v>
      </c>
      <c r="E36" s="501"/>
      <c r="F36" s="499" t="s">
        <v>60</v>
      </c>
      <c r="G36" s="500"/>
      <c r="J36" s="150"/>
      <c r="K36" s="150"/>
      <c r="L36" s="155"/>
      <c r="M36" s="155"/>
      <c r="N36" s="156"/>
    </row>
    <row r="37" spans="1:14" s="59" customFormat="1" ht="27" customHeight="1" thickBot="1" x14ac:dyDescent="0.45">
      <c r="A37" s="162" t="s">
        <v>61</v>
      </c>
      <c r="B37" s="163">
        <v>1</v>
      </c>
      <c r="C37" s="164" t="s">
        <v>62</v>
      </c>
      <c r="D37" s="165" t="s">
        <v>63</v>
      </c>
      <c r="E37" s="166" t="s">
        <v>64</v>
      </c>
      <c r="F37" s="165" t="s">
        <v>63</v>
      </c>
      <c r="G37" s="167" t="s">
        <v>64</v>
      </c>
      <c r="I37" s="168" t="s">
        <v>65</v>
      </c>
      <c r="J37" s="150"/>
      <c r="K37" s="150"/>
      <c r="L37" s="155"/>
      <c r="M37" s="155"/>
      <c r="N37" s="156"/>
    </row>
    <row r="38" spans="1:14" s="59" customFormat="1" ht="26.25" customHeight="1" x14ac:dyDescent="0.4">
      <c r="A38" s="162" t="s">
        <v>66</v>
      </c>
      <c r="B38" s="163">
        <v>1</v>
      </c>
      <c r="C38" s="169">
        <v>1</v>
      </c>
      <c r="D38" s="170">
        <v>67227040</v>
      </c>
      <c r="E38" s="171">
        <f>IF(ISBLANK(D38),"-",$D$48/$D$45*D38)</f>
        <v>65439478.836239576</v>
      </c>
      <c r="F38" s="170">
        <v>66542715</v>
      </c>
      <c r="G38" s="172">
        <f>IF(ISBLANK(F38),"-",$D$48/$F$45*F38)</f>
        <v>64852101.77193293</v>
      </c>
      <c r="I38" s="173"/>
      <c r="J38" s="150"/>
      <c r="K38" s="150"/>
      <c r="L38" s="155"/>
      <c r="M38" s="155"/>
      <c r="N38" s="156"/>
    </row>
    <row r="39" spans="1:14" s="59" customFormat="1" ht="26.25" customHeight="1" x14ac:dyDescent="0.4">
      <c r="A39" s="162" t="s">
        <v>67</v>
      </c>
      <c r="B39" s="163">
        <v>1</v>
      </c>
      <c r="C39" s="174">
        <v>2</v>
      </c>
      <c r="D39" s="175">
        <v>67232180</v>
      </c>
      <c r="E39" s="176">
        <f>IF(ISBLANK(D39),"-",$D$48/$D$45*D39)</f>
        <v>65444482.164085306</v>
      </c>
      <c r="F39" s="175">
        <v>66640106</v>
      </c>
      <c r="G39" s="177">
        <f>IF(ISBLANK(F39),"-",$D$48/$F$45*F39)</f>
        <v>64947018.413727157</v>
      </c>
      <c r="I39" s="481">
        <f>ABS((F43/D43*D42)-F42)/D42</f>
        <v>7.2853960004307826E-3</v>
      </c>
      <c r="J39" s="150"/>
      <c r="K39" s="150"/>
      <c r="L39" s="155"/>
      <c r="M39" s="155"/>
      <c r="N39" s="156"/>
    </row>
    <row r="40" spans="1:14" ht="26.25" customHeight="1" x14ac:dyDescent="0.4">
      <c r="A40" s="162" t="s">
        <v>68</v>
      </c>
      <c r="B40" s="163">
        <v>1</v>
      </c>
      <c r="C40" s="174">
        <v>3</v>
      </c>
      <c r="D40" s="175">
        <v>67476723</v>
      </c>
      <c r="E40" s="176">
        <f>IF(ISBLANK(D40),"-",$D$48/$D$45*D40)</f>
        <v>65682522.786921754</v>
      </c>
      <c r="F40" s="175">
        <v>67036722</v>
      </c>
      <c r="G40" s="177">
        <f>IF(ISBLANK(F40),"-",$D$48/$F$45*F40)</f>
        <v>65333557.814717591</v>
      </c>
      <c r="I40" s="481"/>
      <c r="L40" s="155"/>
      <c r="M40" s="155"/>
      <c r="N40" s="136"/>
    </row>
    <row r="41" spans="1:14" ht="27" customHeight="1" thickBot="1" x14ac:dyDescent="0.45">
      <c r="A41" s="162" t="s">
        <v>69</v>
      </c>
      <c r="B41" s="163">
        <v>1</v>
      </c>
      <c r="C41" s="178">
        <v>4</v>
      </c>
      <c r="D41" s="179"/>
      <c r="E41" s="180" t="str">
        <f>IF(ISBLANK(D41),"-",$D$48/$D$45*D41)</f>
        <v>-</v>
      </c>
      <c r="F41" s="179"/>
      <c r="G41" s="181" t="str">
        <f>IF(ISBLANK(F41),"-",$D$48/$F$45*F41)</f>
        <v>-</v>
      </c>
      <c r="I41" s="182"/>
      <c r="L41" s="155"/>
      <c r="M41" s="155"/>
      <c r="N41" s="136"/>
    </row>
    <row r="42" spans="1:14" ht="27" customHeight="1" thickBot="1" x14ac:dyDescent="0.45">
      <c r="A42" s="162" t="s">
        <v>70</v>
      </c>
      <c r="B42" s="163">
        <v>1</v>
      </c>
      <c r="C42" s="183" t="s">
        <v>71</v>
      </c>
      <c r="D42" s="184">
        <f>AVERAGE(D38:D41)</f>
        <v>67311981</v>
      </c>
      <c r="E42" s="185">
        <f>AVERAGE(E38:E41)</f>
        <v>65522161.262415551</v>
      </c>
      <c r="F42" s="184">
        <f>AVERAGE(F38:F41)</f>
        <v>66739847.666666664</v>
      </c>
      <c r="G42" s="186">
        <f>AVERAGE(G38:G41)</f>
        <v>65044226.000125892</v>
      </c>
      <c r="H42" s="83"/>
    </row>
    <row r="43" spans="1:14" ht="26.25" customHeight="1" x14ac:dyDescent="0.4">
      <c r="A43" s="162" t="s">
        <v>72</v>
      </c>
      <c r="B43" s="163">
        <v>1</v>
      </c>
      <c r="C43" s="187" t="s">
        <v>73</v>
      </c>
      <c r="D43" s="188">
        <v>16.47</v>
      </c>
      <c r="E43" s="136"/>
      <c r="F43" s="188">
        <v>16.45</v>
      </c>
      <c r="H43" s="83"/>
    </row>
    <row r="44" spans="1:14" ht="26.25" customHeight="1" x14ac:dyDescent="0.4">
      <c r="A44" s="162" t="s">
        <v>74</v>
      </c>
      <c r="B44" s="163">
        <v>1</v>
      </c>
      <c r="C44" s="189" t="s">
        <v>75</v>
      </c>
      <c r="D44" s="190">
        <f>D43*$B$34</f>
        <v>16.47</v>
      </c>
      <c r="E44" s="191"/>
      <c r="F44" s="190">
        <f>F43*$B$34</f>
        <v>16.45</v>
      </c>
      <c r="H44" s="83"/>
    </row>
    <row r="45" spans="1:14" ht="19.5" customHeight="1" thickBot="1" x14ac:dyDescent="0.35">
      <c r="A45" s="162" t="s">
        <v>76</v>
      </c>
      <c r="B45" s="174">
        <f>(B44/B43)*(B42/B41)*(B40/B39)*(B38/B37)*B36</f>
        <v>100</v>
      </c>
      <c r="C45" s="189" t="s">
        <v>77</v>
      </c>
      <c r="D45" s="192">
        <f>D44*$B$30/100</f>
        <v>16.437059999999999</v>
      </c>
      <c r="E45" s="193"/>
      <c r="F45" s="192">
        <f>F44*$B$30/100</f>
        <v>16.417099999999998</v>
      </c>
      <c r="H45" s="83"/>
    </row>
    <row r="46" spans="1:14" ht="19.5" customHeight="1" thickBot="1" x14ac:dyDescent="0.35">
      <c r="A46" s="482" t="s">
        <v>78</v>
      </c>
      <c r="B46" s="486"/>
      <c r="C46" s="189" t="s">
        <v>79</v>
      </c>
      <c r="D46" s="194">
        <f>D45/$B$45</f>
        <v>0.16437059999999998</v>
      </c>
      <c r="E46" s="195"/>
      <c r="F46" s="196">
        <f>F45/$B$45</f>
        <v>0.16417099999999998</v>
      </c>
      <c r="H46" s="83"/>
    </row>
    <row r="47" spans="1:14" ht="27" customHeight="1" thickBot="1" x14ac:dyDescent="0.45">
      <c r="A47" s="484"/>
      <c r="B47" s="487"/>
      <c r="C47" s="197" t="s">
        <v>80</v>
      </c>
      <c r="D47" s="198">
        <v>0.16</v>
      </c>
      <c r="E47" s="199"/>
      <c r="F47" s="195"/>
      <c r="H47" s="83"/>
    </row>
    <row r="48" spans="1:14" ht="18.75" x14ac:dyDescent="0.3">
      <c r="C48" s="200" t="s">
        <v>81</v>
      </c>
      <c r="D48" s="192">
        <f>D47*$B$45</f>
        <v>16</v>
      </c>
      <c r="F48" s="201"/>
      <c r="H48" s="83"/>
    </row>
    <row r="49" spans="1:12" ht="19.5" customHeight="1" thickBot="1" x14ac:dyDescent="0.35">
      <c r="C49" s="202" t="s">
        <v>82</v>
      </c>
      <c r="D49" s="203">
        <f>D48/B34</f>
        <v>16</v>
      </c>
      <c r="F49" s="201"/>
      <c r="H49" s="83"/>
    </row>
    <row r="50" spans="1:12" ht="18.75" x14ac:dyDescent="0.3">
      <c r="C50" s="160" t="s">
        <v>83</v>
      </c>
      <c r="D50" s="204">
        <f>AVERAGE(E38:E41,G38:G41)</f>
        <v>65283193.631270714</v>
      </c>
      <c r="F50" s="205"/>
      <c r="H50" s="83"/>
    </row>
    <row r="51" spans="1:12" ht="18.75" x14ac:dyDescent="0.3">
      <c r="C51" s="162" t="s">
        <v>84</v>
      </c>
      <c r="D51" s="206">
        <f>STDEV(E38:E41,G38:G41)/D50</f>
        <v>4.8983371944683546E-3</v>
      </c>
      <c r="F51" s="205"/>
      <c r="H51" s="83"/>
    </row>
    <row r="52" spans="1:12" ht="19.5" customHeight="1" thickBot="1" x14ac:dyDescent="0.35">
      <c r="C52" s="207" t="s">
        <v>20</v>
      </c>
      <c r="D52" s="208">
        <f>COUNT(E38:E41,G38:G41)</f>
        <v>6</v>
      </c>
      <c r="F52" s="205"/>
    </row>
    <row r="54" spans="1:12" ht="18.75" x14ac:dyDescent="0.3">
      <c r="A54" s="209" t="s">
        <v>1</v>
      </c>
      <c r="B54" s="210" t="s">
        <v>85</v>
      </c>
    </row>
    <row r="55" spans="1:12" ht="18.75" x14ac:dyDescent="0.3">
      <c r="A55" s="136" t="s">
        <v>86</v>
      </c>
      <c r="B55" s="211" t="str">
        <f>B21</f>
        <v xml:space="preserve">Each tablet contains: Sulphamethoxazole B.P. 800 mg and Trimethoprim B.P. 160 mg.
</v>
      </c>
    </row>
    <row r="56" spans="1:12" ht="26.25" customHeight="1" x14ac:dyDescent="0.4">
      <c r="A56" s="211" t="s">
        <v>87</v>
      </c>
      <c r="B56" s="212">
        <v>800</v>
      </c>
      <c r="C56" s="136" t="str">
        <f>B20</f>
        <v xml:space="preserve">Sulfamethoxazole BP </v>
      </c>
      <c r="H56" s="191"/>
    </row>
    <row r="57" spans="1:12" ht="18.75" x14ac:dyDescent="0.3">
      <c r="A57" s="211" t="s">
        <v>88</v>
      </c>
      <c r="B57" s="213">
        <f>Uniformity!C46</f>
        <v>1045.8755000000001</v>
      </c>
      <c r="H57" s="191"/>
    </row>
    <row r="58" spans="1:12" ht="19.5" customHeight="1" thickBot="1" x14ac:dyDescent="0.35">
      <c r="H58" s="191"/>
    </row>
    <row r="59" spans="1:12" s="59" customFormat="1" ht="27" customHeight="1" thickBot="1" x14ac:dyDescent="0.45">
      <c r="A59" s="160" t="s">
        <v>89</v>
      </c>
      <c r="B59" s="161">
        <v>100</v>
      </c>
      <c r="C59" s="136"/>
      <c r="D59" s="214" t="s">
        <v>90</v>
      </c>
      <c r="E59" s="215" t="s">
        <v>62</v>
      </c>
      <c r="F59" s="215" t="s">
        <v>63</v>
      </c>
      <c r="G59" s="215" t="s">
        <v>91</v>
      </c>
      <c r="H59" s="164" t="s">
        <v>92</v>
      </c>
      <c r="L59" s="150"/>
    </row>
    <row r="60" spans="1:12" s="59" customFormat="1" ht="26.25" customHeight="1" x14ac:dyDescent="0.4">
      <c r="A60" s="162" t="s">
        <v>93</v>
      </c>
      <c r="B60" s="163">
        <v>2</v>
      </c>
      <c r="C60" s="502" t="s">
        <v>94</v>
      </c>
      <c r="D60" s="505">
        <v>208.79</v>
      </c>
      <c r="E60" s="216">
        <v>1</v>
      </c>
      <c r="F60" s="217">
        <v>63542784</v>
      </c>
      <c r="G60" s="218">
        <f>IF(ISBLANK(F60),"-",(F60/$D$50*$D$47*$B$68)*($B$57/$D$60))</f>
        <v>780.10870633663478</v>
      </c>
      <c r="H60" s="219">
        <f t="shared" ref="H60:H71" si="0">IF(ISBLANK(F60),"-",(G60/$B$56)*100)</f>
        <v>97.513588292079348</v>
      </c>
      <c r="L60" s="150"/>
    </row>
    <row r="61" spans="1:12" s="59" customFormat="1" ht="26.25" customHeight="1" x14ac:dyDescent="0.4">
      <c r="A61" s="162" t="s">
        <v>95</v>
      </c>
      <c r="B61" s="163">
        <v>20</v>
      </c>
      <c r="C61" s="503"/>
      <c r="D61" s="506"/>
      <c r="E61" s="220">
        <v>2</v>
      </c>
      <c r="F61" s="175">
        <v>63346651</v>
      </c>
      <c r="G61" s="221">
        <f>IF(ISBLANK(F61),"-",(F61/$D$50*$D$47*$B$68)*($B$57/$D$60))</f>
        <v>777.70080017847954</v>
      </c>
      <c r="H61" s="222">
        <f t="shared" si="0"/>
        <v>97.212600022309942</v>
      </c>
      <c r="L61" s="150"/>
    </row>
    <row r="62" spans="1:12" s="59" customFormat="1" ht="26.25" customHeight="1" x14ac:dyDescent="0.4">
      <c r="A62" s="162" t="s">
        <v>96</v>
      </c>
      <c r="B62" s="163">
        <v>1</v>
      </c>
      <c r="C62" s="503"/>
      <c r="D62" s="506"/>
      <c r="E62" s="220">
        <v>3</v>
      </c>
      <c r="F62" s="223">
        <v>63264803</v>
      </c>
      <c r="G62" s="221">
        <f>IF(ISBLANK(F62),"-",(F62/$D$50*$D$47*$B$68)*($B$57/$D$60))</f>
        <v>776.69596007899247</v>
      </c>
      <c r="H62" s="222">
        <f t="shared" si="0"/>
        <v>97.086995009874059</v>
      </c>
      <c r="L62" s="150"/>
    </row>
    <row r="63" spans="1:12" ht="27" customHeight="1" thickBot="1" x14ac:dyDescent="0.45">
      <c r="A63" s="162" t="s">
        <v>97</v>
      </c>
      <c r="B63" s="163">
        <v>1</v>
      </c>
      <c r="C63" s="504"/>
      <c r="D63" s="507"/>
      <c r="E63" s="224">
        <v>4</v>
      </c>
      <c r="F63" s="225"/>
      <c r="G63" s="221" t="str">
        <f>IF(ISBLANK(F63),"-",(F63/$D$50*$D$47*$B$68)*($B$57/$D$60))</f>
        <v>-</v>
      </c>
      <c r="H63" s="222" t="str">
        <f t="shared" si="0"/>
        <v>-</v>
      </c>
    </row>
    <row r="64" spans="1:12" ht="26.25" customHeight="1" x14ac:dyDescent="0.4">
      <c r="A64" s="162" t="s">
        <v>98</v>
      </c>
      <c r="B64" s="163">
        <v>1</v>
      </c>
      <c r="C64" s="502" t="s">
        <v>99</v>
      </c>
      <c r="D64" s="505">
        <v>207.24</v>
      </c>
      <c r="E64" s="216">
        <v>1</v>
      </c>
      <c r="F64" s="217">
        <v>63990075</v>
      </c>
      <c r="G64" s="218">
        <f>IF(ISBLANK(F64),"-",(F64/$D$50*$D$47*$B$68)*($B$57/$D$64))</f>
        <v>791.47575542223706</v>
      </c>
      <c r="H64" s="219">
        <f t="shared" si="0"/>
        <v>98.934469427779632</v>
      </c>
    </row>
    <row r="65" spans="1:8" ht="26.25" customHeight="1" x14ac:dyDescent="0.4">
      <c r="A65" s="162" t="s">
        <v>100</v>
      </c>
      <c r="B65" s="163">
        <v>1</v>
      </c>
      <c r="C65" s="503"/>
      <c r="D65" s="506"/>
      <c r="E65" s="220">
        <v>2</v>
      </c>
      <c r="F65" s="175">
        <v>64505200</v>
      </c>
      <c r="G65" s="221">
        <f>IF(ISBLANK(F65),"-",(F65/$D$50*$D$47*$B$68)*($B$57/$D$64))</f>
        <v>797.84719581376453</v>
      </c>
      <c r="H65" s="222">
        <f t="shared" si="0"/>
        <v>99.730899476720566</v>
      </c>
    </row>
    <row r="66" spans="1:8" ht="26.25" customHeight="1" x14ac:dyDescent="0.4">
      <c r="A66" s="162" t="s">
        <v>101</v>
      </c>
      <c r="B66" s="163">
        <v>1</v>
      </c>
      <c r="C66" s="503"/>
      <c r="D66" s="506"/>
      <c r="E66" s="220">
        <v>3</v>
      </c>
      <c r="F66" s="175">
        <v>63573996</v>
      </c>
      <c r="G66" s="221">
        <f>IF(ISBLANK(F66),"-",(F66/$D$50*$D$47*$B$68)*($B$57/$D$64))</f>
        <v>786.32938794508811</v>
      </c>
      <c r="H66" s="222">
        <f t="shared" si="0"/>
        <v>98.291173493136014</v>
      </c>
    </row>
    <row r="67" spans="1:8" ht="27" customHeight="1" thickBot="1" x14ac:dyDescent="0.45">
      <c r="A67" s="162" t="s">
        <v>102</v>
      </c>
      <c r="B67" s="163">
        <v>1</v>
      </c>
      <c r="C67" s="504"/>
      <c r="D67" s="507"/>
      <c r="E67" s="224">
        <v>4</v>
      </c>
      <c r="F67" s="225"/>
      <c r="G67" s="226" t="str">
        <f>IF(ISBLANK(F67),"-",(F67/$D$50*$D$47*$B$68)*($B$57/$D$64))</f>
        <v>-</v>
      </c>
      <c r="H67" s="227" t="str">
        <f t="shared" si="0"/>
        <v>-</v>
      </c>
    </row>
    <row r="68" spans="1:8" ht="26.25" customHeight="1" x14ac:dyDescent="0.4">
      <c r="A68" s="162" t="s">
        <v>103</v>
      </c>
      <c r="B68" s="228">
        <f>(B67/B66)*(B65/B64)*(B63/B62)*(B61/B60)*B59</f>
        <v>1000</v>
      </c>
      <c r="C68" s="502" t="s">
        <v>104</v>
      </c>
      <c r="D68" s="505">
        <v>212.02</v>
      </c>
      <c r="E68" s="216">
        <v>1</v>
      </c>
      <c r="F68" s="217">
        <v>64597333</v>
      </c>
      <c r="G68" s="218">
        <f>IF(ISBLANK(F68),"-",(F68/$D$50*$D$47*$B$68)*($B$57/$D$68))</f>
        <v>780.97357283883503</v>
      </c>
      <c r="H68" s="222">
        <f t="shared" si="0"/>
        <v>97.621696604854378</v>
      </c>
    </row>
    <row r="69" spans="1:8" ht="27" customHeight="1" thickBot="1" x14ac:dyDescent="0.45">
      <c r="A69" s="207" t="s">
        <v>105</v>
      </c>
      <c r="B69" s="229">
        <f>(D47*B68)/B56*B57</f>
        <v>209.17510000000004</v>
      </c>
      <c r="C69" s="503"/>
      <c r="D69" s="506"/>
      <c r="E69" s="220">
        <v>2</v>
      </c>
      <c r="F69" s="175">
        <v>64472140</v>
      </c>
      <c r="G69" s="221">
        <f>IF(ISBLANK(F69),"-",(F69/$D$50*$D$47*$B$68)*($B$57/$D$68))</f>
        <v>779.46000532816993</v>
      </c>
      <c r="H69" s="222">
        <f t="shared" si="0"/>
        <v>97.432500666021241</v>
      </c>
    </row>
    <row r="70" spans="1:8" ht="26.25" customHeight="1" x14ac:dyDescent="0.4">
      <c r="A70" s="509" t="s">
        <v>78</v>
      </c>
      <c r="B70" s="510"/>
      <c r="C70" s="503"/>
      <c r="D70" s="506"/>
      <c r="E70" s="220">
        <v>3</v>
      </c>
      <c r="F70" s="175">
        <v>64553865</v>
      </c>
      <c r="G70" s="221">
        <f>IF(ISBLANK(F70),"-",(F70/$D$50*$D$47*$B$68)*($B$57/$D$68))</f>
        <v>780.44805022532159</v>
      </c>
      <c r="H70" s="222">
        <f t="shared" si="0"/>
        <v>97.556006278165199</v>
      </c>
    </row>
    <row r="71" spans="1:8" ht="27" customHeight="1" thickBot="1" x14ac:dyDescent="0.45">
      <c r="A71" s="511"/>
      <c r="B71" s="512"/>
      <c r="C71" s="508"/>
      <c r="D71" s="507"/>
      <c r="E71" s="224">
        <v>4</v>
      </c>
      <c r="F71" s="225"/>
      <c r="G71" s="226" t="str">
        <f>IF(ISBLANK(F71),"-",(F71/$D$50*$D$47*$B$68)*($B$57/$D$68))</f>
        <v>-</v>
      </c>
      <c r="H71" s="227" t="str">
        <f t="shared" si="0"/>
        <v>-</v>
      </c>
    </row>
    <row r="72" spans="1:8" ht="26.25" customHeight="1" x14ac:dyDescent="0.4">
      <c r="A72" s="191"/>
      <c r="B72" s="191"/>
      <c r="C72" s="191"/>
      <c r="D72" s="191"/>
      <c r="E72" s="191"/>
      <c r="F72" s="230" t="s">
        <v>71</v>
      </c>
      <c r="G72" s="231">
        <f>AVERAGE(G60:G71)</f>
        <v>783.44882601861377</v>
      </c>
      <c r="H72" s="232">
        <f>AVERAGE(H60:H71)</f>
        <v>97.931103252326722</v>
      </c>
    </row>
    <row r="73" spans="1:8" ht="26.25" customHeight="1" x14ac:dyDescent="0.4">
      <c r="C73" s="191"/>
      <c r="D73" s="191"/>
      <c r="E73" s="191"/>
      <c r="F73" s="233" t="s">
        <v>84</v>
      </c>
      <c r="G73" s="234">
        <f>STDEV(G60:G71)/G72</f>
        <v>9.03550854726487E-3</v>
      </c>
      <c r="H73" s="234">
        <f>STDEV(H60:H71)/H72</f>
        <v>9.03550854726487E-3</v>
      </c>
    </row>
    <row r="74" spans="1:8" ht="27" customHeight="1" thickBot="1" x14ac:dyDescent="0.45">
      <c r="A74" s="191"/>
      <c r="B74" s="191"/>
      <c r="C74" s="191"/>
      <c r="D74" s="191"/>
      <c r="E74" s="193"/>
      <c r="F74" s="235" t="s">
        <v>20</v>
      </c>
      <c r="G74" s="236">
        <f>COUNT(G60:G71)</f>
        <v>9</v>
      </c>
      <c r="H74" s="236">
        <f>COUNT(H60:H71)</f>
        <v>9</v>
      </c>
    </row>
    <row r="76" spans="1:8" ht="26.25" customHeight="1" x14ac:dyDescent="0.4">
      <c r="A76" s="146" t="s">
        <v>106</v>
      </c>
      <c r="B76" s="147" t="s">
        <v>107</v>
      </c>
      <c r="C76" s="490" t="str">
        <f>B26</f>
        <v>Sulfamethoxazole</v>
      </c>
      <c r="D76" s="490"/>
      <c r="E76" s="136" t="s">
        <v>108</v>
      </c>
      <c r="F76" s="136"/>
      <c r="G76" s="237">
        <f>H72</f>
        <v>97.931103252326722</v>
      </c>
      <c r="H76" s="151"/>
    </row>
    <row r="77" spans="1:8" ht="18.75" x14ac:dyDescent="0.3">
      <c r="A77" s="145" t="s">
        <v>109</v>
      </c>
      <c r="B77" s="145" t="s">
        <v>110</v>
      </c>
    </row>
    <row r="78" spans="1:8" ht="18.75" x14ac:dyDescent="0.3">
      <c r="A78" s="145"/>
      <c r="B78" s="145"/>
    </row>
    <row r="79" spans="1:8" ht="26.25" customHeight="1" x14ac:dyDescent="0.4">
      <c r="A79" s="146" t="s">
        <v>4</v>
      </c>
      <c r="B79" s="492" t="str">
        <f>B26</f>
        <v>Sulfamethoxazole</v>
      </c>
      <c r="C79" s="492"/>
    </row>
    <row r="80" spans="1:8" ht="26.25" customHeight="1" x14ac:dyDescent="0.4">
      <c r="A80" s="147" t="s">
        <v>48</v>
      </c>
      <c r="B80" s="492" t="s">
        <v>138</v>
      </c>
      <c r="C80" s="492"/>
    </row>
    <row r="81" spans="1:12" ht="27" customHeight="1" thickBot="1" x14ac:dyDescent="0.45">
      <c r="A81" s="147" t="s">
        <v>6</v>
      </c>
      <c r="B81" s="148">
        <v>99.02</v>
      </c>
    </row>
    <row r="82" spans="1:12" s="59" customFormat="1" ht="27" customHeight="1" thickBot="1" x14ac:dyDescent="0.45">
      <c r="A82" s="147" t="s">
        <v>49</v>
      </c>
      <c r="B82" s="149">
        <v>0</v>
      </c>
      <c r="C82" s="493" t="s">
        <v>50</v>
      </c>
      <c r="D82" s="494"/>
      <c r="E82" s="494"/>
      <c r="F82" s="494"/>
      <c r="G82" s="495"/>
      <c r="I82" s="150"/>
      <c r="J82" s="150"/>
      <c r="K82" s="150"/>
      <c r="L82" s="150"/>
    </row>
    <row r="83" spans="1:12" s="59" customFormat="1" ht="19.5" customHeight="1" thickBot="1" x14ac:dyDescent="0.35">
      <c r="A83" s="147" t="s">
        <v>51</v>
      </c>
      <c r="B83" s="151">
        <f>B81-B82</f>
        <v>99.02</v>
      </c>
      <c r="C83" s="152"/>
      <c r="D83" s="152"/>
      <c r="E83" s="152"/>
      <c r="F83" s="152"/>
      <c r="G83" s="153"/>
      <c r="I83" s="150"/>
      <c r="J83" s="150"/>
      <c r="K83" s="150"/>
      <c r="L83" s="150"/>
    </row>
    <row r="84" spans="1:12" s="59" customFormat="1" ht="27" customHeight="1" thickBot="1" x14ac:dyDescent="0.45">
      <c r="A84" s="147" t="s">
        <v>52</v>
      </c>
      <c r="B84" s="154">
        <v>1</v>
      </c>
      <c r="C84" s="496" t="s">
        <v>111</v>
      </c>
      <c r="D84" s="497"/>
      <c r="E84" s="497"/>
      <c r="F84" s="497"/>
      <c r="G84" s="497"/>
      <c r="H84" s="498"/>
      <c r="I84" s="150"/>
      <c r="J84" s="150"/>
      <c r="K84" s="150"/>
      <c r="L84" s="150"/>
    </row>
    <row r="85" spans="1:12" s="59" customFormat="1" ht="27" customHeight="1" thickBot="1" x14ac:dyDescent="0.45">
      <c r="A85" s="147" t="s">
        <v>54</v>
      </c>
      <c r="B85" s="154">
        <v>1</v>
      </c>
      <c r="C85" s="496" t="s">
        <v>112</v>
      </c>
      <c r="D85" s="497"/>
      <c r="E85" s="497"/>
      <c r="F85" s="497"/>
      <c r="G85" s="497"/>
      <c r="H85" s="498"/>
      <c r="I85" s="150"/>
      <c r="J85" s="150"/>
      <c r="K85" s="150"/>
      <c r="L85" s="150"/>
    </row>
    <row r="86" spans="1:12" s="59" customFormat="1" ht="18.75" x14ac:dyDescent="0.3">
      <c r="A86" s="147"/>
      <c r="B86" s="157"/>
      <c r="C86" s="158"/>
      <c r="D86" s="158"/>
      <c r="E86" s="158"/>
      <c r="F86" s="158"/>
      <c r="G86" s="158"/>
      <c r="H86" s="158"/>
      <c r="I86" s="150"/>
      <c r="J86" s="150"/>
      <c r="K86" s="150"/>
      <c r="L86" s="150"/>
    </row>
    <row r="87" spans="1:12" s="59" customFormat="1" ht="18.75" x14ac:dyDescent="0.3">
      <c r="A87" s="147" t="s">
        <v>56</v>
      </c>
      <c r="B87" s="159">
        <f>B84/B85</f>
        <v>1</v>
      </c>
      <c r="C87" s="136" t="s">
        <v>57</v>
      </c>
      <c r="D87" s="136"/>
      <c r="E87" s="136"/>
      <c r="F87" s="136"/>
      <c r="G87" s="136"/>
      <c r="I87" s="150"/>
      <c r="J87" s="150"/>
      <c r="K87" s="150"/>
      <c r="L87" s="150"/>
    </row>
    <row r="88" spans="1:12" ht="19.5" customHeight="1" thickBot="1" x14ac:dyDescent="0.35">
      <c r="A88" s="145"/>
      <c r="B88" s="145"/>
    </row>
    <row r="89" spans="1:12" ht="27" customHeight="1" thickBot="1" x14ac:dyDescent="0.45">
      <c r="A89" s="160" t="s">
        <v>58</v>
      </c>
      <c r="B89" s="161">
        <v>100</v>
      </c>
      <c r="D89" s="238" t="s">
        <v>59</v>
      </c>
      <c r="E89" s="239"/>
      <c r="F89" s="499" t="s">
        <v>60</v>
      </c>
      <c r="G89" s="500"/>
    </row>
    <row r="90" spans="1:12" ht="27" customHeight="1" thickBot="1" x14ac:dyDescent="0.45">
      <c r="A90" s="162" t="s">
        <v>61</v>
      </c>
      <c r="B90" s="163">
        <v>1</v>
      </c>
      <c r="C90" s="240" t="s">
        <v>62</v>
      </c>
      <c r="D90" s="165" t="s">
        <v>63</v>
      </c>
      <c r="E90" s="166" t="s">
        <v>64</v>
      </c>
      <c r="F90" s="165" t="s">
        <v>63</v>
      </c>
      <c r="G90" s="241" t="s">
        <v>64</v>
      </c>
      <c r="I90" s="168" t="s">
        <v>65</v>
      </c>
    </row>
    <row r="91" spans="1:12" ht="26.25" customHeight="1" x14ac:dyDescent="0.4">
      <c r="A91" s="162" t="s">
        <v>66</v>
      </c>
      <c r="B91" s="163">
        <v>1</v>
      </c>
      <c r="C91" s="242">
        <v>1</v>
      </c>
      <c r="D91" s="467">
        <v>57545122</v>
      </c>
      <c r="E91" s="171">
        <f>IF(ISBLANK(D91),"-",$D$101/$D$98*D91)</f>
        <v>67393950.019460857</v>
      </c>
      <c r="F91" s="467">
        <v>64189980</v>
      </c>
      <c r="G91" s="172">
        <f>IF(ISBLANK(F91),"-",$D$101/$F$98*F91)</f>
        <v>67002860.591940567</v>
      </c>
      <c r="I91" s="173"/>
    </row>
    <row r="92" spans="1:12" ht="26.25" customHeight="1" x14ac:dyDescent="0.4">
      <c r="A92" s="162" t="s">
        <v>67</v>
      </c>
      <c r="B92" s="163">
        <v>1</v>
      </c>
      <c r="C92" s="191">
        <v>2</v>
      </c>
      <c r="D92" s="468">
        <v>57520834</v>
      </c>
      <c r="E92" s="176">
        <f>IF(ISBLANK(D92),"-",$D$101/$D$98*D92)</f>
        <v>67365505.136537969</v>
      </c>
      <c r="F92" s="468">
        <v>64011049</v>
      </c>
      <c r="G92" s="177">
        <f>IF(ISBLANK(F92),"-",$D$101/$F$98*F92)</f>
        <v>66816088.624593377</v>
      </c>
      <c r="I92" s="481">
        <f>ABS((F96/D96*D95)-F95)/D95</f>
        <v>6.7630184738427914E-3</v>
      </c>
    </row>
    <row r="93" spans="1:12" ht="26.25" customHeight="1" x14ac:dyDescent="0.4">
      <c r="A93" s="162" t="s">
        <v>68</v>
      </c>
      <c r="B93" s="163">
        <v>1</v>
      </c>
      <c r="C93" s="191">
        <v>3</v>
      </c>
      <c r="D93" s="468">
        <v>57400537</v>
      </c>
      <c r="E93" s="176">
        <f>IF(ISBLANK(D93),"-",$D$101/$D$98*D93)</f>
        <v>67224619.345984071</v>
      </c>
      <c r="F93" s="468">
        <v>64137057</v>
      </c>
      <c r="G93" s="177">
        <f>IF(ISBLANK(F93),"-",$D$101/$F$98*F93)</f>
        <v>66947618.443693951</v>
      </c>
      <c r="I93" s="481"/>
    </row>
    <row r="94" spans="1:12" ht="27" customHeight="1" thickBot="1" x14ac:dyDescent="0.45">
      <c r="A94" s="162" t="s">
        <v>69</v>
      </c>
      <c r="B94" s="163">
        <v>1</v>
      </c>
      <c r="C94" s="243">
        <v>4</v>
      </c>
      <c r="D94" s="179"/>
      <c r="E94" s="180" t="str">
        <f>IF(ISBLANK(D94),"-",$D$101/$D$98*D94)</f>
        <v>-</v>
      </c>
      <c r="F94" s="244"/>
      <c r="G94" s="181" t="str">
        <f>IF(ISBLANK(F94),"-",$D$101/$F$98*F94)</f>
        <v>-</v>
      </c>
      <c r="I94" s="182"/>
    </row>
    <row r="95" spans="1:12" ht="27" customHeight="1" thickBot="1" x14ac:dyDescent="0.45">
      <c r="A95" s="162" t="s">
        <v>70</v>
      </c>
      <c r="B95" s="163">
        <v>1</v>
      </c>
      <c r="C95" s="147" t="s">
        <v>71</v>
      </c>
      <c r="D95" s="245">
        <f>AVERAGE(D91:D94)</f>
        <v>57488831</v>
      </c>
      <c r="E95" s="185">
        <f>AVERAGE(E91:E94)</f>
        <v>67328024.833994299</v>
      </c>
      <c r="F95" s="246">
        <f>AVERAGE(F91:F94)</f>
        <v>64112695.333333336</v>
      </c>
      <c r="G95" s="247">
        <f>AVERAGE(G91:G94)</f>
        <v>66922189.220075965</v>
      </c>
    </row>
    <row r="96" spans="1:12" ht="26.25" customHeight="1" x14ac:dyDescent="0.4">
      <c r="A96" s="162" t="s">
        <v>72</v>
      </c>
      <c r="B96" s="148">
        <v>1</v>
      </c>
      <c r="C96" s="248" t="s">
        <v>113</v>
      </c>
      <c r="D96" s="249">
        <v>15.33</v>
      </c>
      <c r="E96" s="136"/>
      <c r="F96" s="188">
        <v>17.2</v>
      </c>
    </row>
    <row r="97" spans="1:10" ht="26.25" customHeight="1" x14ac:dyDescent="0.4">
      <c r="A97" s="162" t="s">
        <v>74</v>
      </c>
      <c r="B97" s="148">
        <v>1</v>
      </c>
      <c r="C97" s="250" t="s">
        <v>114</v>
      </c>
      <c r="D97" s="251">
        <f>D96*$B$87</f>
        <v>15.33</v>
      </c>
      <c r="E97" s="191"/>
      <c r="F97" s="190">
        <f>F96*$B$87</f>
        <v>17.2</v>
      </c>
    </row>
    <row r="98" spans="1:10" ht="19.5" customHeight="1" thickBot="1" x14ac:dyDescent="0.35">
      <c r="A98" s="162" t="s">
        <v>76</v>
      </c>
      <c r="B98" s="191">
        <f>(B97/B96)*(B95/B94)*(B93/B92)*(B91/B90)*B89</f>
        <v>100</v>
      </c>
      <c r="C98" s="250" t="s">
        <v>115</v>
      </c>
      <c r="D98" s="252">
        <f>D97*$B$83/100</f>
        <v>15.179765999999999</v>
      </c>
      <c r="E98" s="193"/>
      <c r="F98" s="192">
        <f>F97*$B$83/100</f>
        <v>17.031439999999996</v>
      </c>
    </row>
    <row r="99" spans="1:10" ht="19.5" customHeight="1" thickBot="1" x14ac:dyDescent="0.35">
      <c r="A99" s="482" t="s">
        <v>78</v>
      </c>
      <c r="B99" s="483"/>
      <c r="C99" s="250" t="s">
        <v>116</v>
      </c>
      <c r="D99" s="253">
        <f>D98/$B$98</f>
        <v>0.15179766</v>
      </c>
      <c r="E99" s="193"/>
      <c r="F99" s="196">
        <f>F98/$B$98</f>
        <v>0.17031439999999998</v>
      </c>
      <c r="H99" s="83"/>
    </row>
    <row r="100" spans="1:10" ht="19.5" customHeight="1" thickBot="1" x14ac:dyDescent="0.35">
      <c r="A100" s="484"/>
      <c r="B100" s="485"/>
      <c r="C100" s="250" t="s">
        <v>80</v>
      </c>
      <c r="D100" s="254">
        <f>$B$56/$B$116</f>
        <v>0.17777777777777778</v>
      </c>
      <c r="F100" s="201"/>
      <c r="G100" s="255"/>
      <c r="H100" s="83"/>
    </row>
    <row r="101" spans="1:10" ht="18.75" x14ac:dyDescent="0.3">
      <c r="C101" s="250" t="s">
        <v>81</v>
      </c>
      <c r="D101" s="251">
        <f>D100*$B$98</f>
        <v>17.777777777777779</v>
      </c>
      <c r="F101" s="201"/>
      <c r="H101" s="83"/>
    </row>
    <row r="102" spans="1:10" ht="19.5" customHeight="1" thickBot="1" x14ac:dyDescent="0.35">
      <c r="C102" s="256" t="s">
        <v>82</v>
      </c>
      <c r="D102" s="257">
        <f>D101/B34</f>
        <v>17.777777777777779</v>
      </c>
      <c r="F102" s="205"/>
      <c r="H102" s="83"/>
      <c r="J102" s="258"/>
    </row>
    <row r="103" spans="1:10" ht="18.75" x14ac:dyDescent="0.3">
      <c r="C103" s="259" t="s">
        <v>117</v>
      </c>
      <c r="D103" s="260">
        <f>AVERAGE(E91:E94,G91:G94)</f>
        <v>67125107.027035132</v>
      </c>
      <c r="F103" s="205"/>
      <c r="G103" s="255"/>
      <c r="H103" s="83"/>
      <c r="J103" s="261"/>
    </row>
    <row r="104" spans="1:10" ht="18.75" x14ac:dyDescent="0.3">
      <c r="C104" s="233" t="s">
        <v>84</v>
      </c>
      <c r="D104" s="262">
        <f>STDEV(E91:E94,G91:G94)/D103</f>
        <v>3.5374041739666116E-3</v>
      </c>
      <c r="F104" s="205"/>
      <c r="H104" s="83"/>
      <c r="J104" s="261"/>
    </row>
    <row r="105" spans="1:10" ht="19.5" customHeight="1" thickBot="1" x14ac:dyDescent="0.35">
      <c r="C105" s="235" t="s">
        <v>20</v>
      </c>
      <c r="D105" s="263">
        <f>COUNT(E91:E94,G91:G94)</f>
        <v>6</v>
      </c>
      <c r="F105" s="205"/>
      <c r="H105" s="83"/>
      <c r="J105" s="261"/>
    </row>
    <row r="106" spans="1:10" ht="19.5" customHeight="1" thickBot="1" x14ac:dyDescent="0.35">
      <c r="A106" s="209"/>
      <c r="B106" s="209"/>
      <c r="C106" s="209"/>
      <c r="D106" s="209"/>
      <c r="E106" s="209"/>
    </row>
    <row r="107" spans="1:10" ht="27" customHeight="1" thickBot="1" x14ac:dyDescent="0.45">
      <c r="A107" s="160" t="s">
        <v>118</v>
      </c>
      <c r="B107" s="161">
        <v>900</v>
      </c>
      <c r="C107" s="215" t="s">
        <v>119</v>
      </c>
      <c r="D107" s="215" t="s">
        <v>63</v>
      </c>
      <c r="E107" s="215" t="s">
        <v>120</v>
      </c>
      <c r="F107" s="264" t="s">
        <v>121</v>
      </c>
    </row>
    <row r="108" spans="1:10" ht="26.25" customHeight="1" x14ac:dyDescent="0.4">
      <c r="A108" s="162" t="s">
        <v>122</v>
      </c>
      <c r="B108" s="163">
        <v>4</v>
      </c>
      <c r="C108" s="216">
        <v>1</v>
      </c>
      <c r="D108" s="265">
        <v>67994902</v>
      </c>
      <c r="E108" s="266">
        <f t="shared" ref="E108:E113" si="1">IF(ISBLANK(D108),"-",D108/$D$103*$D$100*$B$116)</f>
        <v>810.36625503020264</v>
      </c>
      <c r="F108" s="267">
        <f t="shared" ref="F108:F113" si="2">IF(ISBLANK(D108), "-", (E108/$B$56)*100)</f>
        <v>101.29578187877533</v>
      </c>
    </row>
    <row r="109" spans="1:10" ht="26.25" customHeight="1" x14ac:dyDescent="0.4">
      <c r="A109" s="162" t="s">
        <v>95</v>
      </c>
      <c r="B109" s="163">
        <v>20</v>
      </c>
      <c r="C109" s="220">
        <v>2</v>
      </c>
      <c r="D109" s="268">
        <v>67391238</v>
      </c>
      <c r="E109" s="269">
        <f t="shared" si="1"/>
        <v>803.17176072860707</v>
      </c>
      <c r="F109" s="270">
        <f t="shared" si="2"/>
        <v>100.39647009107588</v>
      </c>
    </row>
    <row r="110" spans="1:10" ht="26.25" customHeight="1" x14ac:dyDescent="0.4">
      <c r="A110" s="162" t="s">
        <v>96</v>
      </c>
      <c r="B110" s="163">
        <v>1</v>
      </c>
      <c r="C110" s="220">
        <v>3</v>
      </c>
      <c r="D110" s="268">
        <v>67425907</v>
      </c>
      <c r="E110" s="269">
        <f t="shared" si="1"/>
        <v>803.58494740686183</v>
      </c>
      <c r="F110" s="270">
        <f t="shared" si="2"/>
        <v>100.44811842585773</v>
      </c>
    </row>
    <row r="111" spans="1:10" ht="26.25" customHeight="1" x14ac:dyDescent="0.4">
      <c r="A111" s="162" t="s">
        <v>97</v>
      </c>
      <c r="B111" s="163">
        <v>1</v>
      </c>
      <c r="C111" s="220">
        <v>4</v>
      </c>
      <c r="D111" s="268">
        <v>67400684</v>
      </c>
      <c r="E111" s="269">
        <f t="shared" si="1"/>
        <v>803.28433857517882</v>
      </c>
      <c r="F111" s="270">
        <f t="shared" si="2"/>
        <v>100.41054232189734</v>
      </c>
    </row>
    <row r="112" spans="1:10" ht="26.25" customHeight="1" x14ac:dyDescent="0.4">
      <c r="A112" s="162" t="s">
        <v>98</v>
      </c>
      <c r="B112" s="163">
        <v>1</v>
      </c>
      <c r="C112" s="220">
        <v>5</v>
      </c>
      <c r="D112" s="268">
        <v>67355487</v>
      </c>
      <c r="E112" s="269">
        <f t="shared" si="1"/>
        <v>802.7456787264066</v>
      </c>
      <c r="F112" s="270">
        <f t="shared" si="2"/>
        <v>100.34320984080082</v>
      </c>
    </row>
    <row r="113" spans="1:10" ht="27" customHeight="1" thickBot="1" x14ac:dyDescent="0.45">
      <c r="A113" s="162" t="s">
        <v>100</v>
      </c>
      <c r="B113" s="163">
        <v>1</v>
      </c>
      <c r="C113" s="224">
        <v>6</v>
      </c>
      <c r="D113" s="271">
        <v>67513524</v>
      </c>
      <c r="E113" s="272">
        <f t="shared" si="1"/>
        <v>804.62917069535172</v>
      </c>
      <c r="F113" s="273">
        <f t="shared" si="2"/>
        <v>100.57864633691898</v>
      </c>
    </row>
    <row r="114" spans="1:10" ht="27" customHeight="1" thickBot="1" x14ac:dyDescent="0.45">
      <c r="A114" s="162" t="s">
        <v>101</v>
      </c>
      <c r="B114" s="163">
        <v>1</v>
      </c>
      <c r="C114" s="274"/>
      <c r="D114" s="191"/>
      <c r="E114" s="136"/>
      <c r="F114" s="270"/>
    </row>
    <row r="115" spans="1:10" ht="26.25" customHeight="1" x14ac:dyDescent="0.4">
      <c r="A115" s="162" t="s">
        <v>102</v>
      </c>
      <c r="B115" s="163">
        <v>1</v>
      </c>
      <c r="C115" s="274"/>
      <c r="D115" s="275" t="s">
        <v>71</v>
      </c>
      <c r="E115" s="276">
        <f>AVERAGE(E108:E113)</f>
        <v>804.63035852710152</v>
      </c>
      <c r="F115" s="277">
        <f>AVERAGE(F108:F113)</f>
        <v>100.57879481588766</v>
      </c>
    </row>
    <row r="116" spans="1:10" ht="27" customHeight="1" thickBot="1" x14ac:dyDescent="0.45">
      <c r="A116" s="162" t="s">
        <v>103</v>
      </c>
      <c r="B116" s="174">
        <f>(B115/B114)*(B113/B112)*(B111/B110)*(B109/B108)*B107</f>
        <v>4500</v>
      </c>
      <c r="C116" s="278"/>
      <c r="D116" s="279" t="s">
        <v>84</v>
      </c>
      <c r="E116" s="234">
        <f>STDEV(E108:E113)/E115</f>
        <v>3.5798308513892234E-3</v>
      </c>
      <c r="F116" s="280">
        <f>STDEV(F108:F113)/F115</f>
        <v>3.5798308513892369E-3</v>
      </c>
      <c r="I116" s="136"/>
    </row>
    <row r="117" spans="1:10" ht="27" customHeight="1" thickBot="1" x14ac:dyDescent="0.45">
      <c r="A117" s="482" t="s">
        <v>78</v>
      </c>
      <c r="B117" s="486"/>
      <c r="C117" s="281"/>
      <c r="D117" s="235" t="s">
        <v>20</v>
      </c>
      <c r="E117" s="282">
        <f>COUNT(E108:E113)</f>
        <v>6</v>
      </c>
      <c r="F117" s="283">
        <f>COUNT(F108:F113)</f>
        <v>6</v>
      </c>
      <c r="I117" s="136"/>
      <c r="J117" s="261"/>
    </row>
    <row r="118" spans="1:10" ht="26.25" customHeight="1" thickBot="1" x14ac:dyDescent="0.35">
      <c r="A118" s="484"/>
      <c r="B118" s="487"/>
      <c r="C118" s="136"/>
      <c r="D118" s="284"/>
      <c r="E118" s="488" t="s">
        <v>123</v>
      </c>
      <c r="F118" s="489"/>
      <c r="G118" s="136"/>
      <c r="H118" s="136"/>
      <c r="I118" s="136"/>
    </row>
    <row r="119" spans="1:10" ht="25.5" customHeight="1" x14ac:dyDescent="0.4">
      <c r="A119" s="285"/>
      <c r="B119" s="158"/>
      <c r="C119" s="136"/>
      <c r="D119" s="279" t="s">
        <v>124</v>
      </c>
      <c r="E119" s="286">
        <f>MIN(E108:E113)</f>
        <v>802.7456787264066</v>
      </c>
      <c r="F119" s="287">
        <f>MIN(F108:F113)</f>
        <v>100.34320984080082</v>
      </c>
      <c r="G119" s="136"/>
      <c r="H119" s="136"/>
      <c r="I119" s="136"/>
    </row>
    <row r="120" spans="1:10" ht="24" customHeight="1" thickBot="1" x14ac:dyDescent="0.45">
      <c r="A120" s="285"/>
      <c r="B120" s="158"/>
      <c r="C120" s="136"/>
      <c r="D120" s="202" t="s">
        <v>125</v>
      </c>
      <c r="E120" s="288">
        <f>MAX(E108:E113)</f>
        <v>810.36625503020264</v>
      </c>
      <c r="F120" s="289">
        <f>MAX(F108:F113)</f>
        <v>101.29578187877533</v>
      </c>
      <c r="G120" s="136"/>
      <c r="H120" s="136"/>
      <c r="I120" s="136"/>
    </row>
    <row r="121" spans="1:10" ht="27" customHeight="1" x14ac:dyDescent="0.3">
      <c r="A121" s="285"/>
      <c r="B121" s="158"/>
      <c r="C121" s="136"/>
      <c r="D121" s="136"/>
      <c r="E121" s="136"/>
      <c r="F121" s="191"/>
      <c r="G121" s="136"/>
      <c r="H121" s="136"/>
      <c r="I121" s="136"/>
    </row>
    <row r="122" spans="1:10" ht="25.5" customHeight="1" x14ac:dyDescent="0.3">
      <c r="A122" s="285"/>
      <c r="B122" s="158"/>
      <c r="C122" s="136"/>
      <c r="D122" s="136"/>
      <c r="E122" s="136"/>
      <c r="F122" s="191"/>
      <c r="G122" s="136"/>
      <c r="H122" s="136"/>
      <c r="I122" s="136"/>
    </row>
    <row r="123" spans="1:10" ht="18.75" x14ac:dyDescent="0.3">
      <c r="A123" s="285"/>
      <c r="B123" s="158"/>
      <c r="C123" s="136"/>
      <c r="D123" s="136"/>
      <c r="E123" s="136"/>
      <c r="F123" s="191"/>
      <c r="G123" s="136"/>
      <c r="H123" s="136"/>
      <c r="I123" s="136"/>
    </row>
    <row r="124" spans="1:10" ht="45.75" customHeight="1" x14ac:dyDescent="0.65">
      <c r="A124" s="146" t="s">
        <v>106</v>
      </c>
      <c r="B124" s="147" t="s">
        <v>126</v>
      </c>
      <c r="C124" s="490" t="str">
        <f>B26</f>
        <v>Sulfamethoxazole</v>
      </c>
      <c r="D124" s="490"/>
      <c r="E124" s="136" t="s">
        <v>127</v>
      </c>
      <c r="F124" s="136"/>
      <c r="G124" s="290">
        <f>F115</f>
        <v>100.57879481588766</v>
      </c>
      <c r="H124" s="136"/>
      <c r="I124" s="136"/>
    </row>
    <row r="125" spans="1:10" ht="45.75" customHeight="1" x14ac:dyDescent="0.65">
      <c r="A125" s="146"/>
      <c r="B125" s="147" t="s">
        <v>128</v>
      </c>
      <c r="C125" s="147" t="s">
        <v>129</v>
      </c>
      <c r="D125" s="290">
        <f>MIN(F108:F113)</f>
        <v>100.34320984080082</v>
      </c>
      <c r="E125" s="147" t="s">
        <v>130</v>
      </c>
      <c r="F125" s="290">
        <f>MAX(F108:F113)</f>
        <v>101.29578187877533</v>
      </c>
      <c r="G125" s="237"/>
      <c r="H125" s="136"/>
      <c r="I125" s="136"/>
    </row>
    <row r="126" spans="1:10" ht="19.5" customHeight="1" thickBot="1" x14ac:dyDescent="0.35">
      <c r="A126" s="291"/>
      <c r="B126" s="291"/>
      <c r="C126" s="292"/>
      <c r="D126" s="292"/>
      <c r="E126" s="292"/>
      <c r="F126" s="292"/>
      <c r="G126" s="292"/>
      <c r="H126" s="292"/>
    </row>
    <row r="127" spans="1:10" ht="18.75" x14ac:dyDescent="0.3">
      <c r="B127" s="491" t="s">
        <v>26</v>
      </c>
      <c r="C127" s="491"/>
      <c r="E127" s="240" t="s">
        <v>27</v>
      </c>
      <c r="F127" s="293"/>
      <c r="G127" s="491" t="s">
        <v>28</v>
      </c>
      <c r="H127" s="491"/>
    </row>
    <row r="128" spans="1:10" ht="69.95" customHeight="1" x14ac:dyDescent="0.3">
      <c r="A128" s="146" t="s">
        <v>29</v>
      </c>
      <c r="B128" s="294"/>
      <c r="C128" s="294"/>
      <c r="E128" s="294"/>
      <c r="F128" s="136"/>
      <c r="G128" s="294"/>
      <c r="H128" s="294"/>
    </row>
    <row r="129" spans="1:9" ht="69.95" customHeight="1" x14ac:dyDescent="0.3">
      <c r="A129" s="146" t="s">
        <v>30</v>
      </c>
      <c r="B129" s="295"/>
      <c r="C129" s="295"/>
      <c r="E129" s="295"/>
      <c r="F129" s="136"/>
      <c r="G129" s="296"/>
      <c r="H129" s="296"/>
    </row>
    <row r="130" spans="1:9" ht="18.75" x14ac:dyDescent="0.3">
      <c r="A130" s="191"/>
      <c r="B130" s="191"/>
      <c r="C130" s="191"/>
      <c r="D130" s="191"/>
      <c r="E130" s="191"/>
      <c r="F130" s="193"/>
      <c r="G130" s="191"/>
      <c r="H130" s="191"/>
      <c r="I130" s="136"/>
    </row>
    <row r="131" spans="1:9" ht="18.75" x14ac:dyDescent="0.3">
      <c r="A131" s="191"/>
      <c r="B131" s="191"/>
      <c r="C131" s="191"/>
      <c r="D131" s="191"/>
      <c r="E131" s="191"/>
      <c r="F131" s="193"/>
      <c r="G131" s="191"/>
      <c r="H131" s="191"/>
      <c r="I131" s="136"/>
    </row>
    <row r="132" spans="1:9" ht="18.75" x14ac:dyDescent="0.3">
      <c r="A132" s="191"/>
      <c r="B132" s="191"/>
      <c r="C132" s="191"/>
      <c r="D132" s="191"/>
      <c r="E132" s="191"/>
      <c r="F132" s="193"/>
      <c r="G132" s="191"/>
      <c r="H132" s="191"/>
      <c r="I132" s="136"/>
    </row>
    <row r="133" spans="1:9" ht="18.75" x14ac:dyDescent="0.3">
      <c r="A133" s="191"/>
      <c r="B133" s="191"/>
      <c r="C133" s="191"/>
      <c r="D133" s="191"/>
      <c r="E133" s="191"/>
      <c r="F133" s="193"/>
      <c r="G133" s="191"/>
      <c r="H133" s="191"/>
      <c r="I133" s="136"/>
    </row>
    <row r="134" spans="1:9" ht="18.75" x14ac:dyDescent="0.3">
      <c r="A134" s="191"/>
      <c r="B134" s="191"/>
      <c r="C134" s="191"/>
      <c r="D134" s="191"/>
      <c r="E134" s="191"/>
      <c r="F134" s="193"/>
      <c r="G134" s="191"/>
      <c r="H134" s="191"/>
      <c r="I134" s="136"/>
    </row>
    <row r="135" spans="1:9" ht="18.75" x14ac:dyDescent="0.3">
      <c r="A135" s="191"/>
      <c r="B135" s="191"/>
      <c r="C135" s="191"/>
      <c r="D135" s="191"/>
      <c r="E135" s="191"/>
      <c r="F135" s="193"/>
      <c r="G135" s="191"/>
      <c r="H135" s="191"/>
      <c r="I135" s="136"/>
    </row>
    <row r="136" spans="1:9" ht="18.75" x14ac:dyDescent="0.3">
      <c r="A136" s="191"/>
      <c r="B136" s="191"/>
      <c r="C136" s="191"/>
      <c r="D136" s="191"/>
      <c r="E136" s="191"/>
      <c r="F136" s="193"/>
      <c r="G136" s="191"/>
      <c r="H136" s="191"/>
      <c r="I136" s="136"/>
    </row>
    <row r="137" spans="1:9" ht="18.75" x14ac:dyDescent="0.3">
      <c r="A137" s="191"/>
      <c r="B137" s="191"/>
      <c r="C137" s="191"/>
      <c r="D137" s="191"/>
      <c r="E137" s="191"/>
      <c r="F137" s="193"/>
      <c r="G137" s="191"/>
      <c r="H137" s="191"/>
      <c r="I137" s="136"/>
    </row>
    <row r="138" spans="1:9" ht="18.75" x14ac:dyDescent="0.3">
      <c r="A138" s="191"/>
      <c r="B138" s="191"/>
      <c r="C138" s="191"/>
      <c r="D138" s="191"/>
      <c r="E138" s="191"/>
      <c r="F138" s="193"/>
      <c r="G138" s="191"/>
      <c r="H138" s="191"/>
      <c r="I138" s="136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7" zoomScale="60" zoomScaleNormal="40" zoomScalePageLayoutView="55" workbookViewId="0">
      <selection activeCell="H108" sqref="H108"/>
    </sheetView>
  </sheetViews>
  <sheetFormatPr defaultColWidth="9.140625" defaultRowHeight="13.5" x14ac:dyDescent="0.25"/>
  <cols>
    <col min="1" max="1" width="55.42578125" style="297" customWidth="1"/>
    <col min="2" max="2" width="33.7109375" style="297" customWidth="1"/>
    <col min="3" max="3" width="42.28515625" style="297" customWidth="1"/>
    <col min="4" max="4" width="30.5703125" style="297" customWidth="1"/>
    <col min="5" max="5" width="39.85546875" style="297" customWidth="1"/>
    <col min="6" max="6" width="30.7109375" style="297" customWidth="1"/>
    <col min="7" max="7" width="39.85546875" style="297" customWidth="1"/>
    <col min="8" max="8" width="30" style="297" customWidth="1"/>
    <col min="9" max="9" width="30.28515625" style="297" hidden="1" customWidth="1"/>
    <col min="10" max="10" width="30.42578125" style="297" customWidth="1"/>
    <col min="11" max="11" width="21.28515625" style="297" customWidth="1"/>
    <col min="12" max="12" width="9.140625" style="297"/>
    <col min="13" max="16384" width="9.140625" style="299"/>
  </cols>
  <sheetData>
    <row r="1" spans="1:9" ht="18.75" customHeight="1" x14ac:dyDescent="0.25">
      <c r="A1" s="551" t="s">
        <v>45</v>
      </c>
      <c r="B1" s="551"/>
      <c r="C1" s="551"/>
      <c r="D1" s="551"/>
      <c r="E1" s="551"/>
      <c r="F1" s="551"/>
      <c r="G1" s="551"/>
      <c r="H1" s="551"/>
      <c r="I1" s="551"/>
    </row>
    <row r="2" spans="1:9" ht="18.75" customHeight="1" x14ac:dyDescent="0.25">
      <c r="A2" s="551"/>
      <c r="B2" s="551"/>
      <c r="C2" s="551"/>
      <c r="D2" s="551"/>
      <c r="E2" s="551"/>
      <c r="F2" s="551"/>
      <c r="G2" s="551"/>
      <c r="H2" s="551"/>
      <c r="I2" s="551"/>
    </row>
    <row r="3" spans="1:9" ht="18.75" customHeight="1" x14ac:dyDescent="0.25">
      <c r="A3" s="551"/>
      <c r="B3" s="551"/>
      <c r="C3" s="551"/>
      <c r="D3" s="551"/>
      <c r="E3" s="551"/>
      <c r="F3" s="551"/>
      <c r="G3" s="551"/>
      <c r="H3" s="551"/>
      <c r="I3" s="551"/>
    </row>
    <row r="4" spans="1:9" ht="18.75" customHeight="1" x14ac:dyDescent="0.25">
      <c r="A4" s="551"/>
      <c r="B4" s="551"/>
      <c r="C4" s="551"/>
      <c r="D4" s="551"/>
      <c r="E4" s="551"/>
      <c r="F4" s="551"/>
      <c r="G4" s="551"/>
      <c r="H4" s="551"/>
      <c r="I4" s="551"/>
    </row>
    <row r="5" spans="1:9" ht="18.75" customHeight="1" x14ac:dyDescent="0.25">
      <c r="A5" s="551"/>
      <c r="B5" s="551"/>
      <c r="C5" s="551"/>
      <c r="D5" s="551"/>
      <c r="E5" s="551"/>
      <c r="F5" s="551"/>
      <c r="G5" s="551"/>
      <c r="H5" s="551"/>
      <c r="I5" s="551"/>
    </row>
    <row r="6" spans="1:9" ht="18.75" customHeight="1" x14ac:dyDescent="0.25">
      <c r="A6" s="551"/>
      <c r="B6" s="551"/>
      <c r="C6" s="551"/>
      <c r="D6" s="551"/>
      <c r="E6" s="551"/>
      <c r="F6" s="551"/>
      <c r="G6" s="551"/>
      <c r="H6" s="551"/>
      <c r="I6" s="551"/>
    </row>
    <row r="7" spans="1:9" ht="18.75" customHeight="1" x14ac:dyDescent="0.25">
      <c r="A7" s="551"/>
      <c r="B7" s="551"/>
      <c r="C7" s="551"/>
      <c r="D7" s="551"/>
      <c r="E7" s="551"/>
      <c r="F7" s="551"/>
      <c r="G7" s="551"/>
      <c r="H7" s="551"/>
      <c r="I7" s="551"/>
    </row>
    <row r="8" spans="1:9" x14ac:dyDescent="0.25">
      <c r="A8" s="552" t="s">
        <v>46</v>
      </c>
      <c r="B8" s="552"/>
      <c r="C8" s="552"/>
      <c r="D8" s="552"/>
      <c r="E8" s="552"/>
      <c r="F8" s="552"/>
      <c r="G8" s="552"/>
      <c r="H8" s="552"/>
      <c r="I8" s="552"/>
    </row>
    <row r="9" spans="1:9" x14ac:dyDescent="0.25">
      <c r="A9" s="552"/>
      <c r="B9" s="552"/>
      <c r="C9" s="552"/>
      <c r="D9" s="552"/>
      <c r="E9" s="552"/>
      <c r="F9" s="552"/>
      <c r="G9" s="552"/>
      <c r="H9" s="552"/>
      <c r="I9" s="552"/>
    </row>
    <row r="10" spans="1:9" x14ac:dyDescent="0.25">
      <c r="A10" s="552"/>
      <c r="B10" s="552"/>
      <c r="C10" s="552"/>
      <c r="D10" s="552"/>
      <c r="E10" s="552"/>
      <c r="F10" s="552"/>
      <c r="G10" s="552"/>
      <c r="H10" s="552"/>
      <c r="I10" s="552"/>
    </row>
    <row r="11" spans="1:9" x14ac:dyDescent="0.25">
      <c r="A11" s="552"/>
      <c r="B11" s="552"/>
      <c r="C11" s="552"/>
      <c r="D11" s="552"/>
      <c r="E11" s="552"/>
      <c r="F11" s="552"/>
      <c r="G11" s="552"/>
      <c r="H11" s="552"/>
      <c r="I11" s="552"/>
    </row>
    <row r="12" spans="1:9" x14ac:dyDescent="0.25">
      <c r="A12" s="552"/>
      <c r="B12" s="552"/>
      <c r="C12" s="552"/>
      <c r="D12" s="552"/>
      <c r="E12" s="552"/>
      <c r="F12" s="552"/>
      <c r="G12" s="552"/>
      <c r="H12" s="552"/>
      <c r="I12" s="552"/>
    </row>
    <row r="13" spans="1:9" x14ac:dyDescent="0.25">
      <c r="A13" s="552"/>
      <c r="B13" s="552"/>
      <c r="C13" s="552"/>
      <c r="D13" s="552"/>
      <c r="E13" s="552"/>
      <c r="F13" s="552"/>
      <c r="G13" s="552"/>
      <c r="H13" s="552"/>
      <c r="I13" s="552"/>
    </row>
    <row r="14" spans="1:9" x14ac:dyDescent="0.25">
      <c r="A14" s="552"/>
      <c r="B14" s="552"/>
      <c r="C14" s="552"/>
      <c r="D14" s="552"/>
      <c r="E14" s="552"/>
      <c r="F14" s="552"/>
      <c r="G14" s="552"/>
      <c r="H14" s="552"/>
      <c r="I14" s="552"/>
    </row>
    <row r="15" spans="1:9" ht="19.5" customHeight="1" thickBot="1" x14ac:dyDescent="0.35">
      <c r="A15" s="298"/>
    </row>
    <row r="16" spans="1:9" ht="19.5" customHeight="1" thickBot="1" x14ac:dyDescent="0.35">
      <c r="A16" s="553" t="s">
        <v>31</v>
      </c>
      <c r="B16" s="554"/>
      <c r="C16" s="554"/>
      <c r="D16" s="554"/>
      <c r="E16" s="554"/>
      <c r="F16" s="554"/>
      <c r="G16" s="554"/>
      <c r="H16" s="555"/>
    </row>
    <row r="17" spans="1:14" ht="20.25" customHeight="1" x14ac:dyDescent="0.25">
      <c r="A17" s="556" t="s">
        <v>47</v>
      </c>
      <c r="B17" s="556"/>
      <c r="C17" s="556"/>
      <c r="D17" s="556"/>
      <c r="E17" s="556"/>
      <c r="F17" s="556"/>
      <c r="G17" s="556"/>
      <c r="H17" s="556"/>
    </row>
    <row r="18" spans="1:14" ht="26.25" customHeight="1" x14ac:dyDescent="0.4">
      <c r="A18" s="300" t="s">
        <v>33</v>
      </c>
      <c r="B18" s="557" t="s">
        <v>131</v>
      </c>
      <c r="C18" s="557"/>
      <c r="D18" s="301"/>
      <c r="E18" s="302"/>
      <c r="F18" s="303"/>
      <c r="G18" s="303"/>
      <c r="H18" s="303"/>
    </row>
    <row r="19" spans="1:14" ht="26.25" customHeight="1" x14ac:dyDescent="0.4">
      <c r="A19" s="300" t="s">
        <v>34</v>
      </c>
      <c r="B19" s="304" t="s">
        <v>7</v>
      </c>
      <c r="C19" s="303">
        <v>1</v>
      </c>
      <c r="D19" s="303"/>
      <c r="E19" s="303"/>
      <c r="F19" s="303"/>
      <c r="G19" s="303"/>
      <c r="H19" s="303"/>
    </row>
    <row r="20" spans="1:14" ht="26.25" customHeight="1" x14ac:dyDescent="0.4">
      <c r="A20" s="300" t="s">
        <v>35</v>
      </c>
      <c r="B20" s="558" t="s">
        <v>139</v>
      </c>
      <c r="C20" s="558"/>
      <c r="D20" s="303"/>
      <c r="E20" s="303"/>
      <c r="F20" s="303"/>
      <c r="G20" s="303"/>
      <c r="H20" s="303"/>
    </row>
    <row r="21" spans="1:14" ht="26.25" customHeight="1" x14ac:dyDescent="0.4">
      <c r="A21" s="300" t="s">
        <v>36</v>
      </c>
      <c r="B21" s="558" t="s">
        <v>135</v>
      </c>
      <c r="C21" s="558"/>
      <c r="D21" s="558"/>
      <c r="E21" s="558"/>
      <c r="F21" s="558"/>
      <c r="G21" s="558"/>
      <c r="H21" s="558"/>
      <c r="I21" s="305"/>
    </row>
    <row r="22" spans="1:14" ht="26.25" customHeight="1" x14ac:dyDescent="0.4">
      <c r="A22" s="300" t="s">
        <v>37</v>
      </c>
      <c r="B22" s="306" t="s">
        <v>136</v>
      </c>
      <c r="C22" s="303"/>
      <c r="D22" s="303"/>
      <c r="E22" s="303"/>
      <c r="F22" s="303"/>
      <c r="G22" s="303"/>
      <c r="H22" s="303"/>
    </row>
    <row r="23" spans="1:14" ht="26.25" customHeight="1" x14ac:dyDescent="0.4">
      <c r="A23" s="300" t="s">
        <v>38</v>
      </c>
      <c r="B23" s="306"/>
      <c r="C23" s="303"/>
      <c r="D23" s="303"/>
      <c r="E23" s="303"/>
      <c r="F23" s="303"/>
      <c r="G23" s="303"/>
      <c r="H23" s="303"/>
    </row>
    <row r="24" spans="1:14" ht="18.75" x14ac:dyDescent="0.3">
      <c r="A24" s="300"/>
      <c r="B24" s="307"/>
    </row>
    <row r="25" spans="1:14" ht="18.75" x14ac:dyDescent="0.3">
      <c r="A25" s="308" t="s">
        <v>1</v>
      </c>
      <c r="B25" s="307"/>
    </row>
    <row r="26" spans="1:14" ht="26.25" customHeight="1" x14ac:dyDescent="0.4">
      <c r="A26" s="309" t="s">
        <v>4</v>
      </c>
      <c r="B26" s="557" t="s">
        <v>140</v>
      </c>
      <c r="C26" s="557"/>
    </row>
    <row r="27" spans="1:14" ht="26.25" customHeight="1" x14ac:dyDescent="0.4">
      <c r="A27" s="310" t="s">
        <v>48</v>
      </c>
      <c r="B27" s="559" t="s">
        <v>141</v>
      </c>
      <c r="C27" s="559"/>
    </row>
    <row r="28" spans="1:14" ht="27" customHeight="1" thickBot="1" x14ac:dyDescent="0.45">
      <c r="A28" s="310" t="s">
        <v>6</v>
      </c>
      <c r="B28" s="311">
        <v>99.3</v>
      </c>
    </row>
    <row r="29" spans="1:14" s="313" customFormat="1" ht="27" customHeight="1" thickBot="1" x14ac:dyDescent="0.45">
      <c r="A29" s="310" t="s">
        <v>49</v>
      </c>
      <c r="B29" s="312">
        <v>0</v>
      </c>
      <c r="C29" s="534" t="s">
        <v>50</v>
      </c>
      <c r="D29" s="535"/>
      <c r="E29" s="535"/>
      <c r="F29" s="535"/>
      <c r="G29" s="536"/>
      <c r="I29" s="314"/>
      <c r="J29" s="314"/>
      <c r="K29" s="314"/>
      <c r="L29" s="314"/>
    </row>
    <row r="30" spans="1:14" s="313" customFormat="1" ht="19.5" customHeight="1" thickBot="1" x14ac:dyDescent="0.35">
      <c r="A30" s="310" t="s">
        <v>51</v>
      </c>
      <c r="B30" s="315">
        <f>B28-B29</f>
        <v>99.3</v>
      </c>
      <c r="C30" s="316"/>
      <c r="D30" s="316"/>
      <c r="E30" s="316"/>
      <c r="F30" s="316"/>
      <c r="G30" s="317"/>
      <c r="I30" s="314"/>
      <c r="J30" s="314"/>
      <c r="K30" s="314"/>
      <c r="L30" s="314"/>
    </row>
    <row r="31" spans="1:14" s="313" customFormat="1" ht="27" customHeight="1" thickBot="1" x14ac:dyDescent="0.45">
      <c r="A31" s="310" t="s">
        <v>52</v>
      </c>
      <c r="B31" s="318">
        <v>1</v>
      </c>
      <c r="C31" s="537" t="s">
        <v>53</v>
      </c>
      <c r="D31" s="538"/>
      <c r="E31" s="538"/>
      <c r="F31" s="538"/>
      <c r="G31" s="538"/>
      <c r="H31" s="539"/>
      <c r="I31" s="314"/>
      <c r="J31" s="314"/>
      <c r="K31" s="314"/>
      <c r="L31" s="314"/>
    </row>
    <row r="32" spans="1:14" s="313" customFormat="1" ht="27" customHeight="1" thickBot="1" x14ac:dyDescent="0.45">
      <c r="A32" s="310" t="s">
        <v>54</v>
      </c>
      <c r="B32" s="318">
        <v>1</v>
      </c>
      <c r="C32" s="537" t="s">
        <v>55</v>
      </c>
      <c r="D32" s="538"/>
      <c r="E32" s="538"/>
      <c r="F32" s="538"/>
      <c r="G32" s="538"/>
      <c r="H32" s="539"/>
      <c r="I32" s="314"/>
      <c r="J32" s="314"/>
      <c r="K32" s="314"/>
      <c r="L32" s="319"/>
      <c r="M32" s="319"/>
      <c r="N32" s="320"/>
    </row>
    <row r="33" spans="1:14" s="313" customFormat="1" ht="17.25" customHeight="1" x14ac:dyDescent="0.3">
      <c r="A33" s="310"/>
      <c r="B33" s="321"/>
      <c r="C33" s="322"/>
      <c r="D33" s="322"/>
      <c r="E33" s="322"/>
      <c r="F33" s="322"/>
      <c r="G33" s="322"/>
      <c r="H33" s="322"/>
      <c r="I33" s="314"/>
      <c r="J33" s="314"/>
      <c r="K33" s="314"/>
      <c r="L33" s="319"/>
      <c r="M33" s="319"/>
      <c r="N33" s="320"/>
    </row>
    <row r="34" spans="1:14" s="313" customFormat="1" ht="18.75" x14ac:dyDescent="0.3">
      <c r="A34" s="310" t="s">
        <v>56</v>
      </c>
      <c r="B34" s="323">
        <f>B31/B32</f>
        <v>1</v>
      </c>
      <c r="C34" s="298" t="s">
        <v>57</v>
      </c>
      <c r="D34" s="298"/>
      <c r="E34" s="298"/>
      <c r="F34" s="298"/>
      <c r="G34" s="298"/>
      <c r="I34" s="314"/>
      <c r="J34" s="314"/>
      <c r="K34" s="314"/>
      <c r="L34" s="319"/>
      <c r="M34" s="319"/>
      <c r="N34" s="320"/>
    </row>
    <row r="35" spans="1:14" s="313" customFormat="1" ht="19.5" customHeight="1" thickBot="1" x14ac:dyDescent="0.35">
      <c r="A35" s="310"/>
      <c r="B35" s="315"/>
      <c r="G35" s="298"/>
      <c r="I35" s="314"/>
      <c r="J35" s="314"/>
      <c r="K35" s="314"/>
      <c r="L35" s="319"/>
      <c r="M35" s="319"/>
      <c r="N35" s="320"/>
    </row>
    <row r="36" spans="1:14" s="313" customFormat="1" ht="27" customHeight="1" thickBot="1" x14ac:dyDescent="0.45">
      <c r="A36" s="324" t="s">
        <v>58</v>
      </c>
      <c r="B36" s="325">
        <v>25</v>
      </c>
      <c r="C36" s="298"/>
      <c r="D36" s="540" t="s">
        <v>59</v>
      </c>
      <c r="E36" s="542"/>
      <c r="F36" s="540" t="s">
        <v>60</v>
      </c>
      <c r="G36" s="541"/>
      <c r="J36" s="314"/>
      <c r="K36" s="314"/>
      <c r="L36" s="319"/>
      <c r="M36" s="319"/>
      <c r="N36" s="320"/>
    </row>
    <row r="37" spans="1:14" s="313" customFormat="1" ht="27" customHeight="1" thickBot="1" x14ac:dyDescent="0.45">
      <c r="A37" s="326" t="s">
        <v>61</v>
      </c>
      <c r="B37" s="327">
        <v>4</v>
      </c>
      <c r="C37" s="328" t="s">
        <v>62</v>
      </c>
      <c r="D37" s="329" t="s">
        <v>63</v>
      </c>
      <c r="E37" s="330" t="s">
        <v>64</v>
      </c>
      <c r="F37" s="329" t="s">
        <v>63</v>
      </c>
      <c r="G37" s="331" t="s">
        <v>64</v>
      </c>
      <c r="I37" s="332" t="s">
        <v>65</v>
      </c>
      <c r="J37" s="314"/>
      <c r="K37" s="314"/>
      <c r="L37" s="319"/>
      <c r="M37" s="319"/>
      <c r="N37" s="320"/>
    </row>
    <row r="38" spans="1:14" s="313" customFormat="1" ht="26.25" customHeight="1" x14ac:dyDescent="0.4">
      <c r="A38" s="326" t="s">
        <v>66</v>
      </c>
      <c r="B38" s="327">
        <v>100</v>
      </c>
      <c r="C38" s="333">
        <v>1</v>
      </c>
      <c r="D38" s="334">
        <v>4647576</v>
      </c>
      <c r="E38" s="335">
        <f>IF(ISBLANK(D38),"-",$D$48/$D$45*D38)</f>
        <v>4810214.1506475443</v>
      </c>
      <c r="F38" s="334">
        <v>5003708</v>
      </c>
      <c r="G38" s="336">
        <f>IF(ISBLANK(F38),"-",$D$48/$F$45*F38)</f>
        <v>4780816.7609700551</v>
      </c>
      <c r="I38" s="337"/>
      <c r="J38" s="314"/>
      <c r="K38" s="314"/>
      <c r="L38" s="319"/>
      <c r="M38" s="319"/>
      <c r="N38" s="320"/>
    </row>
    <row r="39" spans="1:14" s="313" customFormat="1" ht="26.25" customHeight="1" x14ac:dyDescent="0.4">
      <c r="A39" s="326" t="s">
        <v>67</v>
      </c>
      <c r="B39" s="327">
        <v>1</v>
      </c>
      <c r="C39" s="338">
        <v>2</v>
      </c>
      <c r="D39" s="339">
        <v>4636907</v>
      </c>
      <c r="E39" s="340">
        <f>IF(ISBLANK(D39),"-",$D$48/$D$45*D39)</f>
        <v>4799171.7976503558</v>
      </c>
      <c r="F39" s="339">
        <v>5004921</v>
      </c>
      <c r="G39" s="341">
        <f>IF(ISBLANK(F39),"-",$D$48/$F$45*F39)</f>
        <v>4781975.7276265938</v>
      </c>
      <c r="I39" s="522">
        <f>ABS((F43/D43*D42)-F42)/D42</f>
        <v>4.453700314519503E-3</v>
      </c>
      <c r="J39" s="314"/>
      <c r="K39" s="314"/>
      <c r="L39" s="319"/>
      <c r="M39" s="319"/>
      <c r="N39" s="320"/>
    </row>
    <row r="40" spans="1:14" ht="26.25" customHeight="1" x14ac:dyDescent="0.4">
      <c r="A40" s="326" t="s">
        <v>68</v>
      </c>
      <c r="B40" s="327">
        <v>1</v>
      </c>
      <c r="C40" s="338">
        <v>3</v>
      </c>
      <c r="D40" s="339">
        <v>4658421</v>
      </c>
      <c r="E40" s="340">
        <f>IF(ISBLANK(D40),"-",$D$48/$D$45*D40)</f>
        <v>4821438.6626219088</v>
      </c>
      <c r="F40" s="339">
        <v>5032892</v>
      </c>
      <c r="G40" s="341">
        <f>IF(ISBLANK(F40),"-",$D$48/$F$45*F40)</f>
        <v>4808700.7534716465</v>
      </c>
      <c r="I40" s="522"/>
      <c r="L40" s="319"/>
      <c r="M40" s="319"/>
      <c r="N40" s="298"/>
    </row>
    <row r="41" spans="1:14" ht="27" customHeight="1" thickBot="1" x14ac:dyDescent="0.45">
      <c r="A41" s="326" t="s">
        <v>69</v>
      </c>
      <c r="B41" s="327">
        <v>1</v>
      </c>
      <c r="C41" s="342">
        <v>4</v>
      </c>
      <c r="D41" s="343"/>
      <c r="E41" s="344" t="str">
        <f>IF(ISBLANK(D41),"-",$D$48/$D$45*D41)</f>
        <v>-</v>
      </c>
      <c r="F41" s="343"/>
      <c r="G41" s="345" t="str">
        <f>IF(ISBLANK(F41),"-",$D$48/$F$45*F41)</f>
        <v>-</v>
      </c>
      <c r="I41" s="346"/>
      <c r="L41" s="319"/>
      <c r="M41" s="319"/>
      <c r="N41" s="298"/>
    </row>
    <row r="42" spans="1:14" ht="27" customHeight="1" thickBot="1" x14ac:dyDescent="0.45">
      <c r="A42" s="326" t="s">
        <v>70</v>
      </c>
      <c r="B42" s="327">
        <v>1</v>
      </c>
      <c r="C42" s="347" t="s">
        <v>71</v>
      </c>
      <c r="D42" s="348">
        <f>AVERAGE(D38:D41)</f>
        <v>4647634.666666667</v>
      </c>
      <c r="E42" s="349">
        <f>AVERAGE(E38:E41)</f>
        <v>4810274.8703066027</v>
      </c>
      <c r="F42" s="348">
        <f>AVERAGE(F38:F41)</f>
        <v>5013840.333333333</v>
      </c>
      <c r="G42" s="350">
        <f>AVERAGE(G38:G41)</f>
        <v>4790497.7473560981</v>
      </c>
      <c r="H42" s="351"/>
    </row>
    <row r="43" spans="1:14" ht="26.25" customHeight="1" x14ac:dyDescent="0.4">
      <c r="A43" s="326" t="s">
        <v>72</v>
      </c>
      <c r="B43" s="327">
        <v>1</v>
      </c>
      <c r="C43" s="352" t="s">
        <v>73</v>
      </c>
      <c r="D43" s="353">
        <v>19.46</v>
      </c>
      <c r="E43" s="298"/>
      <c r="F43" s="353">
        <v>21.08</v>
      </c>
      <c r="H43" s="351"/>
    </row>
    <row r="44" spans="1:14" ht="26.25" customHeight="1" x14ac:dyDescent="0.4">
      <c r="A44" s="326" t="s">
        <v>74</v>
      </c>
      <c r="B44" s="327">
        <v>1</v>
      </c>
      <c r="C44" s="354" t="s">
        <v>75</v>
      </c>
      <c r="D44" s="355">
        <f>D43*$B$34</f>
        <v>19.46</v>
      </c>
      <c r="E44" s="356"/>
      <c r="F44" s="355">
        <f>F43*$B$34</f>
        <v>21.08</v>
      </c>
      <c r="H44" s="351"/>
    </row>
    <row r="45" spans="1:14" ht="19.5" customHeight="1" thickBot="1" x14ac:dyDescent="0.35">
      <c r="A45" s="326" t="s">
        <v>76</v>
      </c>
      <c r="B45" s="338">
        <f>(B44/B43)*(B42/B41)*(B40/B39)*(B38/B37)*B36</f>
        <v>625</v>
      </c>
      <c r="C45" s="354" t="s">
        <v>77</v>
      </c>
      <c r="D45" s="357">
        <f>D44*$B$30/100</f>
        <v>19.323779999999999</v>
      </c>
      <c r="E45" s="358"/>
      <c r="F45" s="357">
        <f>F44*$B$30/100</f>
        <v>20.932439999999996</v>
      </c>
      <c r="H45" s="351"/>
    </row>
    <row r="46" spans="1:14" ht="19.5" customHeight="1" thickBot="1" x14ac:dyDescent="0.35">
      <c r="A46" s="523" t="s">
        <v>78</v>
      </c>
      <c r="B46" s="527"/>
      <c r="C46" s="354" t="s">
        <v>79</v>
      </c>
      <c r="D46" s="359">
        <f>D45/$B$45</f>
        <v>3.0918048E-2</v>
      </c>
      <c r="E46" s="360"/>
      <c r="F46" s="361">
        <f>F45/$B$45</f>
        <v>3.3491903999999996E-2</v>
      </c>
      <c r="H46" s="351"/>
    </row>
    <row r="47" spans="1:14" ht="27" customHeight="1" thickBot="1" x14ac:dyDescent="0.45">
      <c r="A47" s="525"/>
      <c r="B47" s="528"/>
      <c r="C47" s="362" t="s">
        <v>80</v>
      </c>
      <c r="D47" s="363">
        <v>3.2000000000000001E-2</v>
      </c>
      <c r="E47" s="364"/>
      <c r="F47" s="360"/>
      <c r="H47" s="351"/>
    </row>
    <row r="48" spans="1:14" ht="18.75" x14ac:dyDescent="0.3">
      <c r="C48" s="365" t="s">
        <v>81</v>
      </c>
      <c r="D48" s="357">
        <f>D47*$B$45</f>
        <v>20</v>
      </c>
      <c r="F48" s="366"/>
      <c r="H48" s="351"/>
    </row>
    <row r="49" spans="1:12" ht="19.5" customHeight="1" thickBot="1" x14ac:dyDescent="0.35">
      <c r="C49" s="367" t="s">
        <v>82</v>
      </c>
      <c r="D49" s="368">
        <f>D48/B34</f>
        <v>20</v>
      </c>
      <c r="F49" s="366"/>
      <c r="H49" s="351"/>
    </row>
    <row r="50" spans="1:12" ht="18.75" x14ac:dyDescent="0.3">
      <c r="C50" s="324" t="s">
        <v>83</v>
      </c>
      <c r="D50" s="369">
        <f>AVERAGE(E38:E41,G38:G41)</f>
        <v>4800386.3088313509</v>
      </c>
      <c r="F50" s="370"/>
      <c r="H50" s="351"/>
    </row>
    <row r="51" spans="1:12" ht="18.75" x14ac:dyDescent="0.3">
      <c r="C51" s="326" t="s">
        <v>84</v>
      </c>
      <c r="D51" s="371">
        <f>STDEV(E38:E41,G38:G41)/D50</f>
        <v>3.4004893698862042E-3</v>
      </c>
      <c r="F51" s="370"/>
      <c r="H51" s="351"/>
    </row>
    <row r="52" spans="1:12" ht="19.5" customHeight="1" thickBot="1" x14ac:dyDescent="0.35">
      <c r="C52" s="372" t="s">
        <v>20</v>
      </c>
      <c r="D52" s="373">
        <f>COUNT(E38:E41,G38:G41)</f>
        <v>6</v>
      </c>
      <c r="F52" s="370"/>
    </row>
    <row r="54" spans="1:12" ht="18.75" x14ac:dyDescent="0.3">
      <c r="A54" s="374" t="s">
        <v>1</v>
      </c>
      <c r="B54" s="375" t="s">
        <v>85</v>
      </c>
    </row>
    <row r="55" spans="1:12" ht="18.75" x14ac:dyDescent="0.3">
      <c r="A55" s="298" t="s">
        <v>86</v>
      </c>
      <c r="B55" s="376" t="str">
        <f>B21</f>
        <v xml:space="preserve">Each tablet contains: Sulphamethoxazole B.P. 800 mg and Trimethoprim B.P. 160 mg.
</v>
      </c>
    </row>
    <row r="56" spans="1:12" ht="26.25" customHeight="1" x14ac:dyDescent="0.4">
      <c r="A56" s="376" t="s">
        <v>87</v>
      </c>
      <c r="B56" s="377">
        <v>160</v>
      </c>
      <c r="C56" s="298" t="str">
        <f>B20</f>
        <v xml:space="preserve"> Trimethoprim BP</v>
      </c>
      <c r="H56" s="356"/>
    </row>
    <row r="57" spans="1:12" ht="18.75" x14ac:dyDescent="0.3">
      <c r="A57" s="376" t="s">
        <v>88</v>
      </c>
      <c r="B57" s="378">
        <f>Uniformity!C46</f>
        <v>1045.8755000000001</v>
      </c>
      <c r="H57" s="356"/>
    </row>
    <row r="58" spans="1:12" ht="19.5" customHeight="1" thickBot="1" x14ac:dyDescent="0.35">
      <c r="H58" s="356"/>
    </row>
    <row r="59" spans="1:12" s="313" customFormat="1" ht="27" customHeight="1" thickBot="1" x14ac:dyDescent="0.45">
      <c r="A59" s="324" t="s">
        <v>89</v>
      </c>
      <c r="B59" s="325">
        <v>100</v>
      </c>
      <c r="C59" s="298"/>
      <c r="D59" s="379" t="s">
        <v>90</v>
      </c>
      <c r="E59" s="380" t="s">
        <v>62</v>
      </c>
      <c r="F59" s="380" t="s">
        <v>63</v>
      </c>
      <c r="G59" s="380" t="s">
        <v>91</v>
      </c>
      <c r="H59" s="328" t="s">
        <v>92</v>
      </c>
      <c r="L59" s="314"/>
    </row>
    <row r="60" spans="1:12" s="313" customFormat="1" ht="26.25" customHeight="1" x14ac:dyDescent="0.4">
      <c r="A60" s="326" t="s">
        <v>93</v>
      </c>
      <c r="B60" s="327">
        <v>2</v>
      </c>
      <c r="C60" s="543" t="s">
        <v>94</v>
      </c>
      <c r="D60" s="505">
        <v>208.79</v>
      </c>
      <c r="E60" s="381">
        <v>1</v>
      </c>
      <c r="F60" s="382">
        <v>4616144</v>
      </c>
      <c r="G60" s="383">
        <f>IF(ISBLANK(F60),"-",(F60/$D$50*$D$47*$B$68)*($B$57/$D$60))</f>
        <v>154.14286731901299</v>
      </c>
      <c r="H60" s="384">
        <f t="shared" ref="H60:H71" si="0">IF(ISBLANK(F60),"-",(G60/$B$56)*100)</f>
        <v>96.339292074383124</v>
      </c>
      <c r="L60" s="314"/>
    </row>
    <row r="61" spans="1:12" s="313" customFormat="1" ht="26.25" customHeight="1" x14ac:dyDescent="0.4">
      <c r="A61" s="326" t="s">
        <v>95</v>
      </c>
      <c r="B61" s="327">
        <v>20</v>
      </c>
      <c r="C61" s="544"/>
      <c r="D61" s="506"/>
      <c r="E61" s="385">
        <v>2</v>
      </c>
      <c r="F61" s="339">
        <v>4620127</v>
      </c>
      <c r="G61" s="386">
        <f>IF(ISBLANK(F61),"-",(F61/$D$50*$D$47*$B$68)*($B$57/$D$60))</f>
        <v>154.27586816138958</v>
      </c>
      <c r="H61" s="387">
        <f t="shared" si="0"/>
        <v>96.422417600868499</v>
      </c>
      <c r="L61" s="314"/>
    </row>
    <row r="62" spans="1:12" s="313" customFormat="1" ht="26.25" customHeight="1" x14ac:dyDescent="0.4">
      <c r="A62" s="326" t="s">
        <v>96</v>
      </c>
      <c r="B62" s="327">
        <v>1</v>
      </c>
      <c r="C62" s="544"/>
      <c r="D62" s="506"/>
      <c r="E62" s="385">
        <v>3</v>
      </c>
      <c r="F62" s="388">
        <v>4616556</v>
      </c>
      <c r="G62" s="386">
        <f>IF(ISBLANK(F62),"-",(F62/$D$50*$D$47*$B$68)*($B$57/$D$60))</f>
        <v>154.1566248753924</v>
      </c>
      <c r="H62" s="387">
        <f t="shared" si="0"/>
        <v>96.347890547120258</v>
      </c>
      <c r="L62" s="314"/>
    </row>
    <row r="63" spans="1:12" ht="27" customHeight="1" thickBot="1" x14ac:dyDescent="0.45">
      <c r="A63" s="326" t="s">
        <v>97</v>
      </c>
      <c r="B63" s="327">
        <v>1</v>
      </c>
      <c r="C63" s="545"/>
      <c r="D63" s="507"/>
      <c r="E63" s="389">
        <v>4</v>
      </c>
      <c r="F63" s="390"/>
      <c r="G63" s="386" t="str">
        <f>IF(ISBLANK(F63),"-",(F63/$D$50*$D$47*$B$68)*($B$57/$D$60))</f>
        <v>-</v>
      </c>
      <c r="H63" s="387" t="str">
        <f t="shared" si="0"/>
        <v>-</v>
      </c>
    </row>
    <row r="64" spans="1:12" ht="26.25" customHeight="1" x14ac:dyDescent="0.4">
      <c r="A64" s="326" t="s">
        <v>98</v>
      </c>
      <c r="B64" s="327">
        <v>1</v>
      </c>
      <c r="C64" s="543" t="s">
        <v>99</v>
      </c>
      <c r="D64" s="505">
        <v>207.24</v>
      </c>
      <c r="E64" s="381">
        <v>1</v>
      </c>
      <c r="F64" s="382">
        <v>4575938</v>
      </c>
      <c r="G64" s="383">
        <f>IF(ISBLANK(F64),"-",(F64/$D$50*$D$47*$B$68)*($B$57/$D$64))</f>
        <v>153.9431352946452</v>
      </c>
      <c r="H64" s="384">
        <f t="shared" si="0"/>
        <v>96.214459559153255</v>
      </c>
    </row>
    <row r="65" spans="1:8" ht="26.25" customHeight="1" x14ac:dyDescent="0.4">
      <c r="A65" s="326" t="s">
        <v>100</v>
      </c>
      <c r="B65" s="327">
        <v>1</v>
      </c>
      <c r="C65" s="544"/>
      <c r="D65" s="506"/>
      <c r="E65" s="385">
        <v>2</v>
      </c>
      <c r="F65" s="339">
        <v>4625792</v>
      </c>
      <c r="G65" s="386">
        <f>IF(ISBLANK(F65),"-",(F65/$D$50*$D$47*$B$68)*($B$57/$D$64))</f>
        <v>155.62031734278031</v>
      </c>
      <c r="H65" s="387">
        <f t="shared" si="0"/>
        <v>97.262698339237701</v>
      </c>
    </row>
    <row r="66" spans="1:8" ht="26.25" customHeight="1" x14ac:dyDescent="0.4">
      <c r="A66" s="326" t="s">
        <v>101</v>
      </c>
      <c r="B66" s="327">
        <v>1</v>
      </c>
      <c r="C66" s="544"/>
      <c r="D66" s="506"/>
      <c r="E66" s="385">
        <v>3</v>
      </c>
      <c r="F66" s="339">
        <v>4559632</v>
      </c>
      <c r="G66" s="386">
        <f>IF(ISBLANK(F66),"-",(F66/$D$50*$D$47*$B$68)*($B$57/$D$64))</f>
        <v>153.39457087700791</v>
      </c>
      <c r="H66" s="387">
        <f t="shared" si="0"/>
        <v>95.871606798129932</v>
      </c>
    </row>
    <row r="67" spans="1:8" ht="27" customHeight="1" thickBot="1" x14ac:dyDescent="0.45">
      <c r="A67" s="326" t="s">
        <v>102</v>
      </c>
      <c r="B67" s="327">
        <v>1</v>
      </c>
      <c r="C67" s="545"/>
      <c r="D67" s="507"/>
      <c r="E67" s="389">
        <v>4</v>
      </c>
      <c r="F67" s="390"/>
      <c r="G67" s="391" t="str">
        <f>IF(ISBLANK(F67),"-",(F67/$D$50*$D$47*$B$68)*($B$57/$D$64))</f>
        <v>-</v>
      </c>
      <c r="H67" s="392" t="str">
        <f t="shared" si="0"/>
        <v>-</v>
      </c>
    </row>
    <row r="68" spans="1:8" ht="26.25" customHeight="1" x14ac:dyDescent="0.4">
      <c r="A68" s="326" t="s">
        <v>103</v>
      </c>
      <c r="B68" s="393">
        <f>(B67/B66)*(B65/B64)*(B63/B62)*(B61/B60)*B59</f>
        <v>1000</v>
      </c>
      <c r="C68" s="543" t="s">
        <v>104</v>
      </c>
      <c r="D68" s="505">
        <v>212.02</v>
      </c>
      <c r="E68" s="381">
        <v>1</v>
      </c>
      <c r="F68" s="382">
        <v>4680497</v>
      </c>
      <c r="G68" s="383">
        <f>IF(ISBLANK(F68),"-",(F68/$D$50*$D$47*$B$68)*($B$57/$D$68))</f>
        <v>153.9107379752094</v>
      </c>
      <c r="H68" s="387">
        <f t="shared" si="0"/>
        <v>96.194211234505872</v>
      </c>
    </row>
    <row r="69" spans="1:8" ht="27" customHeight="1" thickBot="1" x14ac:dyDescent="0.45">
      <c r="A69" s="372" t="s">
        <v>105</v>
      </c>
      <c r="B69" s="394">
        <f>(D47*B68)/B56*B57</f>
        <v>209.17510000000004</v>
      </c>
      <c r="C69" s="544"/>
      <c r="D69" s="506"/>
      <c r="E69" s="385">
        <v>2</v>
      </c>
      <c r="F69" s="339">
        <v>4683598</v>
      </c>
      <c r="G69" s="386">
        <f>IF(ISBLANK(F69),"-",(F69/$D$50*$D$47*$B$68)*($B$57/$D$68))</f>
        <v>154.01270945355051</v>
      </c>
      <c r="H69" s="387">
        <f t="shared" si="0"/>
        <v>96.257943408469075</v>
      </c>
    </row>
    <row r="70" spans="1:8" ht="26.25" customHeight="1" x14ac:dyDescent="0.4">
      <c r="A70" s="547" t="s">
        <v>78</v>
      </c>
      <c r="B70" s="548"/>
      <c r="C70" s="544"/>
      <c r="D70" s="506"/>
      <c r="E70" s="385">
        <v>3</v>
      </c>
      <c r="F70" s="339">
        <v>4688048</v>
      </c>
      <c r="G70" s="386">
        <f>IF(ISBLANK(F70),"-",(F70/$D$50*$D$47*$B$68)*($B$57/$D$68))</f>
        <v>154.15904066239216</v>
      </c>
      <c r="H70" s="387">
        <f t="shared" si="0"/>
        <v>96.349400413995099</v>
      </c>
    </row>
    <row r="71" spans="1:8" ht="27" customHeight="1" thickBot="1" x14ac:dyDescent="0.45">
      <c r="A71" s="549"/>
      <c r="B71" s="550"/>
      <c r="C71" s="546"/>
      <c r="D71" s="507"/>
      <c r="E71" s="389">
        <v>4</v>
      </c>
      <c r="F71" s="390"/>
      <c r="G71" s="391" t="str">
        <f>IF(ISBLANK(F71),"-",(F71/$D$50*$D$47*$B$68)*($B$57/$D$68))</f>
        <v>-</v>
      </c>
      <c r="H71" s="392" t="str">
        <f t="shared" si="0"/>
        <v>-</v>
      </c>
    </row>
    <row r="72" spans="1:8" ht="26.25" customHeight="1" x14ac:dyDescent="0.4">
      <c r="A72" s="356"/>
      <c r="B72" s="356"/>
      <c r="C72" s="356"/>
      <c r="D72" s="356"/>
      <c r="E72" s="356"/>
      <c r="F72" s="395" t="s">
        <v>71</v>
      </c>
      <c r="G72" s="396">
        <f>AVERAGE(G60:G71)</f>
        <v>154.17954132904228</v>
      </c>
      <c r="H72" s="397">
        <f>AVERAGE(H60:H71)</f>
        <v>96.3622133306514</v>
      </c>
    </row>
    <row r="73" spans="1:8" ht="26.25" customHeight="1" x14ac:dyDescent="0.4">
      <c r="C73" s="356"/>
      <c r="D73" s="356"/>
      <c r="E73" s="356"/>
      <c r="F73" s="398" t="s">
        <v>84</v>
      </c>
      <c r="G73" s="399">
        <f>STDEV(G60:G71)/G72</f>
        <v>3.8777322110956588E-3</v>
      </c>
      <c r="H73" s="399">
        <f>STDEV(H60:H71)/H72</f>
        <v>3.8777322110957009E-3</v>
      </c>
    </row>
    <row r="74" spans="1:8" ht="27" customHeight="1" thickBot="1" x14ac:dyDescent="0.45">
      <c r="A74" s="356"/>
      <c r="B74" s="356"/>
      <c r="C74" s="356"/>
      <c r="D74" s="356"/>
      <c r="E74" s="358"/>
      <c r="F74" s="400" t="s">
        <v>20</v>
      </c>
      <c r="G74" s="401">
        <f>COUNT(G60:G71)</f>
        <v>9</v>
      </c>
      <c r="H74" s="401">
        <f>COUNT(H60:H71)</f>
        <v>9</v>
      </c>
    </row>
    <row r="76" spans="1:8" ht="26.25" customHeight="1" x14ac:dyDescent="0.4">
      <c r="A76" s="309" t="s">
        <v>106</v>
      </c>
      <c r="B76" s="310" t="s">
        <v>107</v>
      </c>
      <c r="C76" s="531" t="str">
        <f>B26</f>
        <v>TRIMETHOPRIM</v>
      </c>
      <c r="D76" s="531"/>
      <c r="E76" s="298" t="s">
        <v>108</v>
      </c>
      <c r="F76" s="298"/>
      <c r="G76" s="402">
        <f>H72</f>
        <v>96.3622133306514</v>
      </c>
      <c r="H76" s="315"/>
    </row>
    <row r="77" spans="1:8" ht="18.75" x14ac:dyDescent="0.3">
      <c r="A77" s="308" t="s">
        <v>109</v>
      </c>
      <c r="B77" s="308" t="s">
        <v>110</v>
      </c>
    </row>
    <row r="78" spans="1:8" ht="18.75" x14ac:dyDescent="0.3">
      <c r="A78" s="308"/>
      <c r="B78" s="308"/>
    </row>
    <row r="79" spans="1:8" ht="26.25" customHeight="1" x14ac:dyDescent="0.4">
      <c r="A79" s="309" t="s">
        <v>4</v>
      </c>
      <c r="B79" s="533" t="str">
        <f>B26</f>
        <v>TRIMETHOPRIM</v>
      </c>
      <c r="C79" s="533"/>
    </row>
    <row r="80" spans="1:8" ht="26.25" customHeight="1" x14ac:dyDescent="0.4">
      <c r="A80" s="310" t="s">
        <v>48</v>
      </c>
      <c r="B80" s="533" t="str">
        <f>B27</f>
        <v>T7 4</v>
      </c>
      <c r="C80" s="533"/>
    </row>
    <row r="81" spans="1:12" ht="27" customHeight="1" thickBot="1" x14ac:dyDescent="0.45">
      <c r="A81" s="310" t="s">
        <v>6</v>
      </c>
      <c r="B81" s="311">
        <f>B28</f>
        <v>99.3</v>
      </c>
    </row>
    <row r="82" spans="1:12" s="313" customFormat="1" ht="27" customHeight="1" thickBot="1" x14ac:dyDescent="0.45">
      <c r="A82" s="310" t="s">
        <v>49</v>
      </c>
      <c r="B82" s="312">
        <v>0</v>
      </c>
      <c r="C82" s="534" t="s">
        <v>50</v>
      </c>
      <c r="D82" s="535"/>
      <c r="E82" s="535"/>
      <c r="F82" s="535"/>
      <c r="G82" s="536"/>
      <c r="I82" s="314"/>
      <c r="J82" s="314"/>
      <c r="K82" s="314"/>
      <c r="L82" s="314"/>
    </row>
    <row r="83" spans="1:12" s="313" customFormat="1" ht="19.5" customHeight="1" thickBot="1" x14ac:dyDescent="0.35">
      <c r="A83" s="310" t="s">
        <v>51</v>
      </c>
      <c r="B83" s="315">
        <f>B81-B82</f>
        <v>99.3</v>
      </c>
      <c r="C83" s="316"/>
      <c r="D83" s="316"/>
      <c r="E83" s="316"/>
      <c r="F83" s="316"/>
      <c r="G83" s="317"/>
      <c r="I83" s="314"/>
      <c r="J83" s="314"/>
      <c r="K83" s="314"/>
      <c r="L83" s="314"/>
    </row>
    <row r="84" spans="1:12" s="313" customFormat="1" ht="27" customHeight="1" thickBot="1" x14ac:dyDescent="0.45">
      <c r="A84" s="310" t="s">
        <v>52</v>
      </c>
      <c r="B84" s="318">
        <v>1</v>
      </c>
      <c r="C84" s="537" t="s">
        <v>111</v>
      </c>
      <c r="D84" s="538"/>
      <c r="E84" s="538"/>
      <c r="F84" s="538"/>
      <c r="G84" s="538"/>
      <c r="H84" s="539"/>
      <c r="I84" s="314"/>
      <c r="J84" s="314"/>
      <c r="K84" s="314"/>
      <c r="L84" s="314"/>
    </row>
    <row r="85" spans="1:12" s="313" customFormat="1" ht="27" customHeight="1" thickBot="1" x14ac:dyDescent="0.45">
      <c r="A85" s="310" t="s">
        <v>54</v>
      </c>
      <c r="B85" s="318">
        <v>1</v>
      </c>
      <c r="C85" s="537" t="s">
        <v>112</v>
      </c>
      <c r="D85" s="538"/>
      <c r="E85" s="538"/>
      <c r="F85" s="538"/>
      <c r="G85" s="538"/>
      <c r="H85" s="539"/>
      <c r="I85" s="314"/>
      <c r="J85" s="314"/>
      <c r="K85" s="314"/>
      <c r="L85" s="314"/>
    </row>
    <row r="86" spans="1:12" s="313" customFormat="1" ht="18.75" x14ac:dyDescent="0.3">
      <c r="A86" s="310"/>
      <c r="B86" s="321"/>
      <c r="C86" s="322"/>
      <c r="D86" s="322"/>
      <c r="E86" s="322"/>
      <c r="F86" s="322"/>
      <c r="G86" s="322"/>
      <c r="H86" s="322"/>
      <c r="I86" s="314"/>
      <c r="J86" s="314"/>
      <c r="K86" s="314"/>
      <c r="L86" s="314"/>
    </row>
    <row r="87" spans="1:12" s="313" customFormat="1" ht="18.75" x14ac:dyDescent="0.3">
      <c r="A87" s="310" t="s">
        <v>56</v>
      </c>
      <c r="B87" s="323">
        <f>B84/B85</f>
        <v>1</v>
      </c>
      <c r="C87" s="298" t="s">
        <v>57</v>
      </c>
      <c r="D87" s="298"/>
      <c r="E87" s="298"/>
      <c r="F87" s="298"/>
      <c r="G87" s="298"/>
      <c r="I87" s="314"/>
      <c r="J87" s="314"/>
      <c r="K87" s="314"/>
      <c r="L87" s="314"/>
    </row>
    <row r="88" spans="1:12" ht="19.5" customHeight="1" thickBot="1" x14ac:dyDescent="0.35">
      <c r="A88" s="308"/>
      <c r="B88" s="308"/>
    </row>
    <row r="89" spans="1:12" ht="27" customHeight="1" thickBot="1" x14ac:dyDescent="0.45">
      <c r="A89" s="324" t="s">
        <v>58</v>
      </c>
      <c r="B89" s="325">
        <v>25</v>
      </c>
      <c r="D89" s="403" t="s">
        <v>59</v>
      </c>
      <c r="E89" s="404"/>
      <c r="F89" s="540" t="s">
        <v>60</v>
      </c>
      <c r="G89" s="541"/>
    </row>
    <row r="90" spans="1:12" ht="27" customHeight="1" thickBot="1" x14ac:dyDescent="0.45">
      <c r="A90" s="326" t="s">
        <v>61</v>
      </c>
      <c r="B90" s="327">
        <v>4</v>
      </c>
      <c r="C90" s="405" t="s">
        <v>62</v>
      </c>
      <c r="D90" s="329" t="s">
        <v>63</v>
      </c>
      <c r="E90" s="330" t="s">
        <v>64</v>
      </c>
      <c r="F90" s="329" t="s">
        <v>63</v>
      </c>
      <c r="G90" s="406" t="s">
        <v>64</v>
      </c>
      <c r="I90" s="332" t="s">
        <v>65</v>
      </c>
    </row>
    <row r="91" spans="1:12" ht="26.25" customHeight="1" x14ac:dyDescent="0.4">
      <c r="A91" s="326" t="s">
        <v>66</v>
      </c>
      <c r="B91" s="327">
        <v>100</v>
      </c>
      <c r="C91" s="407">
        <v>1</v>
      </c>
      <c r="D91" s="467">
        <v>4425240</v>
      </c>
      <c r="E91" s="335">
        <f>IF(ISBLANK(D91),"-",$D$101/$D$98*D91)</f>
        <v>4961517.5298566241</v>
      </c>
      <c r="F91" s="467">
        <v>4821982</v>
      </c>
      <c r="G91" s="336">
        <f>IF(ISBLANK(F91),"-",$D$101/$F$98*F91)</f>
        <v>4896122.0172585398</v>
      </c>
      <c r="I91" s="337"/>
    </row>
    <row r="92" spans="1:12" ht="26.25" customHeight="1" x14ac:dyDescent="0.4">
      <c r="A92" s="326" t="s">
        <v>67</v>
      </c>
      <c r="B92" s="327">
        <v>1</v>
      </c>
      <c r="C92" s="356">
        <v>2</v>
      </c>
      <c r="D92" s="468">
        <v>4411647</v>
      </c>
      <c r="E92" s="340">
        <f>IF(ISBLANK(D92),"-",$D$101/$D$98*D92)</f>
        <v>4946277.2473446382</v>
      </c>
      <c r="F92" s="468">
        <v>4795768</v>
      </c>
      <c r="G92" s="341">
        <f>IF(ISBLANK(F92),"-",$D$101/$F$98*F92)</f>
        <v>4869504.9658965869</v>
      </c>
      <c r="I92" s="522">
        <f>ABS((F96/D96*D95)-F95)/D95</f>
        <v>1.4623497746163285E-2</v>
      </c>
    </row>
    <row r="93" spans="1:12" ht="26.25" customHeight="1" x14ac:dyDescent="0.4">
      <c r="A93" s="326" t="s">
        <v>68</v>
      </c>
      <c r="B93" s="327">
        <v>1</v>
      </c>
      <c r="C93" s="356">
        <v>3</v>
      </c>
      <c r="D93" s="468">
        <v>4388944</v>
      </c>
      <c r="E93" s="340">
        <f>IF(ISBLANK(D93),"-",$D$101/$D$98*D93)</f>
        <v>4920822.9595590411</v>
      </c>
      <c r="F93" s="468">
        <v>4792916</v>
      </c>
      <c r="G93" s="341">
        <f>IF(ISBLANK(F93),"-",$D$101/$F$98*F93)</f>
        <v>4866609.1151876412</v>
      </c>
      <c r="I93" s="522"/>
    </row>
    <row r="94" spans="1:12" ht="27" customHeight="1" thickBot="1" x14ac:dyDescent="0.45">
      <c r="A94" s="326" t="s">
        <v>69</v>
      </c>
      <c r="B94" s="327">
        <v>1</v>
      </c>
      <c r="C94" s="408">
        <v>4</v>
      </c>
      <c r="D94" s="343"/>
      <c r="E94" s="344" t="str">
        <f>IF(ISBLANK(D94),"-",$D$101/$D$98*D94)</f>
        <v>-</v>
      </c>
      <c r="F94" s="409"/>
      <c r="G94" s="345" t="str">
        <f>IF(ISBLANK(F94),"-",$D$101/$F$98*F94)</f>
        <v>-</v>
      </c>
      <c r="I94" s="346"/>
    </row>
    <row r="95" spans="1:12" ht="27" customHeight="1" thickBot="1" x14ac:dyDescent="0.45">
      <c r="A95" s="326" t="s">
        <v>70</v>
      </c>
      <c r="B95" s="327">
        <v>1</v>
      </c>
      <c r="C95" s="310" t="s">
        <v>71</v>
      </c>
      <c r="D95" s="410">
        <f>AVERAGE(D91:D94)</f>
        <v>4408610.333333333</v>
      </c>
      <c r="E95" s="349">
        <f>AVERAGE(E91:E94)</f>
        <v>4942872.5789201008</v>
      </c>
      <c r="F95" s="411">
        <f>AVERAGE(F91:F94)</f>
        <v>4803555.333333333</v>
      </c>
      <c r="G95" s="412">
        <f>AVERAGE(G91:G94)</f>
        <v>4877412.0327809229</v>
      </c>
    </row>
    <row r="96" spans="1:12" ht="26.25" customHeight="1" x14ac:dyDescent="0.4">
      <c r="A96" s="326" t="s">
        <v>72</v>
      </c>
      <c r="B96" s="311">
        <v>1</v>
      </c>
      <c r="C96" s="413" t="s">
        <v>113</v>
      </c>
      <c r="D96" s="414">
        <v>19.96</v>
      </c>
      <c r="E96" s="298"/>
      <c r="F96" s="353">
        <v>22.04</v>
      </c>
    </row>
    <row r="97" spans="1:10" ht="26.25" customHeight="1" x14ac:dyDescent="0.4">
      <c r="A97" s="326" t="s">
        <v>74</v>
      </c>
      <c r="B97" s="311">
        <v>1</v>
      </c>
      <c r="C97" s="415" t="s">
        <v>114</v>
      </c>
      <c r="D97" s="416">
        <f>D96*$B$87</f>
        <v>19.96</v>
      </c>
      <c r="E97" s="356"/>
      <c r="F97" s="355">
        <f>F96*$B$87</f>
        <v>22.04</v>
      </c>
    </row>
    <row r="98" spans="1:10" ht="19.5" customHeight="1" thickBot="1" x14ac:dyDescent="0.35">
      <c r="A98" s="326" t="s">
        <v>76</v>
      </c>
      <c r="B98" s="356">
        <f>(B97/B96)*(B95/B94)*(B93/B92)*(B91/B90)*B89</f>
        <v>625</v>
      </c>
      <c r="C98" s="415" t="s">
        <v>115</v>
      </c>
      <c r="D98" s="417">
        <f>D97*$B$83/100</f>
        <v>19.82028</v>
      </c>
      <c r="E98" s="358"/>
      <c r="F98" s="357">
        <f>F97*$B$83/100</f>
        <v>21.885719999999996</v>
      </c>
    </row>
    <row r="99" spans="1:10" ht="19.5" customHeight="1" thickBot="1" x14ac:dyDescent="0.35">
      <c r="A99" s="523" t="s">
        <v>78</v>
      </c>
      <c r="B99" s="524"/>
      <c r="C99" s="415" t="s">
        <v>116</v>
      </c>
      <c r="D99" s="418">
        <f>D98/$B$98</f>
        <v>3.1712447999999997E-2</v>
      </c>
      <c r="E99" s="358"/>
      <c r="F99" s="361">
        <f>F98/$B$98</f>
        <v>3.5017151999999996E-2</v>
      </c>
      <c r="H99" s="351"/>
    </row>
    <row r="100" spans="1:10" ht="19.5" customHeight="1" thickBot="1" x14ac:dyDescent="0.35">
      <c r="A100" s="525"/>
      <c r="B100" s="526"/>
      <c r="C100" s="415" t="s">
        <v>80</v>
      </c>
      <c r="D100" s="419">
        <f>$B$56/$B$116</f>
        <v>3.5555555555555556E-2</v>
      </c>
      <c r="F100" s="366"/>
      <c r="G100" s="420"/>
      <c r="H100" s="351"/>
    </row>
    <row r="101" spans="1:10" ht="18.75" x14ac:dyDescent="0.3">
      <c r="C101" s="415" t="s">
        <v>81</v>
      </c>
      <c r="D101" s="416">
        <f>D100*$B$98</f>
        <v>22.222222222222221</v>
      </c>
      <c r="F101" s="366"/>
      <c r="H101" s="351"/>
    </row>
    <row r="102" spans="1:10" ht="19.5" customHeight="1" thickBot="1" x14ac:dyDescent="0.35">
      <c r="C102" s="421" t="s">
        <v>82</v>
      </c>
      <c r="D102" s="422">
        <f>D101/B34</f>
        <v>22.222222222222221</v>
      </c>
      <c r="F102" s="370"/>
      <c r="H102" s="351"/>
      <c r="J102" s="423"/>
    </row>
    <row r="103" spans="1:10" ht="18.75" x14ac:dyDescent="0.3">
      <c r="C103" s="424" t="s">
        <v>117</v>
      </c>
      <c r="D103" s="425">
        <f>AVERAGE(E91:E94,G91:G94)</f>
        <v>4910142.3058505123</v>
      </c>
      <c r="F103" s="370"/>
      <c r="G103" s="420"/>
      <c r="H103" s="351"/>
      <c r="J103" s="426"/>
    </row>
    <row r="104" spans="1:10" ht="18.75" x14ac:dyDescent="0.3">
      <c r="C104" s="398" t="s">
        <v>84</v>
      </c>
      <c r="D104" s="427">
        <f>STDEV(E91:E94,G91:G94)/D103</f>
        <v>8.0451273928121882E-3</v>
      </c>
      <c r="F104" s="370"/>
      <c r="H104" s="351"/>
      <c r="J104" s="426"/>
    </row>
    <row r="105" spans="1:10" ht="19.5" customHeight="1" thickBot="1" x14ac:dyDescent="0.35">
      <c r="C105" s="400" t="s">
        <v>20</v>
      </c>
      <c r="D105" s="428">
        <f>COUNT(E91:E94,G91:G94)</f>
        <v>6</v>
      </c>
      <c r="F105" s="370"/>
      <c r="H105" s="351"/>
      <c r="J105" s="426"/>
    </row>
    <row r="106" spans="1:10" ht="19.5" customHeight="1" thickBot="1" x14ac:dyDescent="0.35">
      <c r="A106" s="374"/>
      <c r="B106" s="374"/>
      <c r="C106" s="374"/>
      <c r="D106" s="374"/>
      <c r="E106" s="374"/>
    </row>
    <row r="107" spans="1:10" ht="27" customHeight="1" thickBot="1" x14ac:dyDescent="0.45">
      <c r="A107" s="324" t="s">
        <v>118</v>
      </c>
      <c r="B107" s="325">
        <v>900</v>
      </c>
      <c r="C107" s="380" t="s">
        <v>119</v>
      </c>
      <c r="D107" s="380" t="s">
        <v>63</v>
      </c>
      <c r="E107" s="380" t="s">
        <v>120</v>
      </c>
      <c r="F107" s="429" t="s">
        <v>121</v>
      </c>
    </row>
    <row r="108" spans="1:10" ht="26.25" customHeight="1" x14ac:dyDescent="0.4">
      <c r="A108" s="326" t="s">
        <v>122</v>
      </c>
      <c r="B108" s="327">
        <v>4</v>
      </c>
      <c r="C108" s="381">
        <v>1</v>
      </c>
      <c r="D108" s="430">
        <v>5104677</v>
      </c>
      <c r="E108" s="431">
        <f t="shared" ref="E108:E113" si="1">IF(ISBLANK(D108),"-",D108/$D$103*$D$100*$B$116)</f>
        <v>166.33903237933276</v>
      </c>
      <c r="F108" s="432">
        <f t="shared" ref="F108:F113" si="2">IF(ISBLANK(D108), "-", (E108/$B$56)*100)</f>
        <v>103.96189523708297</v>
      </c>
    </row>
    <row r="109" spans="1:10" ht="26.25" customHeight="1" x14ac:dyDescent="0.4">
      <c r="A109" s="326" t="s">
        <v>95</v>
      </c>
      <c r="B109" s="327">
        <v>20</v>
      </c>
      <c r="C109" s="385">
        <v>2</v>
      </c>
      <c r="D109" s="433">
        <v>4893753</v>
      </c>
      <c r="E109" s="434">
        <f t="shared" si="1"/>
        <v>159.46594441204741</v>
      </c>
      <c r="F109" s="435">
        <f t="shared" si="2"/>
        <v>99.666215257529629</v>
      </c>
    </row>
    <row r="110" spans="1:10" ht="26.25" customHeight="1" x14ac:dyDescent="0.4">
      <c r="A110" s="326" t="s">
        <v>96</v>
      </c>
      <c r="B110" s="327">
        <v>1</v>
      </c>
      <c r="C110" s="385">
        <v>3</v>
      </c>
      <c r="D110" s="433">
        <v>5070158</v>
      </c>
      <c r="E110" s="434">
        <f t="shared" si="1"/>
        <v>165.21420958276752</v>
      </c>
      <c r="F110" s="435">
        <f t="shared" si="2"/>
        <v>103.25888098922971</v>
      </c>
    </row>
    <row r="111" spans="1:10" ht="26.25" customHeight="1" x14ac:dyDescent="0.4">
      <c r="A111" s="326" t="s">
        <v>97</v>
      </c>
      <c r="B111" s="327">
        <v>1</v>
      </c>
      <c r="C111" s="385">
        <v>4</v>
      </c>
      <c r="D111" s="433">
        <v>4892849</v>
      </c>
      <c r="E111" s="434">
        <f t="shared" si="1"/>
        <v>159.43648701733446</v>
      </c>
      <c r="F111" s="435">
        <f t="shared" si="2"/>
        <v>99.647804385834036</v>
      </c>
    </row>
    <row r="112" spans="1:10" ht="26.25" customHeight="1" x14ac:dyDescent="0.4">
      <c r="A112" s="326" t="s">
        <v>98</v>
      </c>
      <c r="B112" s="327">
        <v>1</v>
      </c>
      <c r="C112" s="385">
        <v>5</v>
      </c>
      <c r="D112" s="433">
        <v>4889383</v>
      </c>
      <c r="E112" s="434">
        <f t="shared" si="1"/>
        <v>159.32354528052591</v>
      </c>
      <c r="F112" s="435">
        <f t="shared" si="2"/>
        <v>99.577215800328688</v>
      </c>
    </row>
    <row r="113" spans="1:10" ht="27" customHeight="1" thickBot="1" x14ac:dyDescent="0.45">
      <c r="A113" s="326" t="s">
        <v>100</v>
      </c>
      <c r="B113" s="327">
        <v>1</v>
      </c>
      <c r="C113" s="389">
        <v>6</v>
      </c>
      <c r="D113" s="436">
        <v>5073332</v>
      </c>
      <c r="E113" s="437">
        <f t="shared" si="1"/>
        <v>165.31763632039892</v>
      </c>
      <c r="F113" s="438">
        <f t="shared" si="2"/>
        <v>103.32352270024931</v>
      </c>
    </row>
    <row r="114" spans="1:10" ht="27" customHeight="1" thickBot="1" x14ac:dyDescent="0.45">
      <c r="A114" s="326" t="s">
        <v>101</v>
      </c>
      <c r="B114" s="327">
        <v>1</v>
      </c>
      <c r="C114" s="439"/>
      <c r="D114" s="356"/>
      <c r="E114" s="298"/>
      <c r="F114" s="435"/>
    </row>
    <row r="115" spans="1:10" ht="26.25" customHeight="1" x14ac:dyDescent="0.4">
      <c r="A115" s="326" t="s">
        <v>102</v>
      </c>
      <c r="B115" s="327">
        <v>1</v>
      </c>
      <c r="C115" s="439"/>
      <c r="D115" s="440" t="s">
        <v>71</v>
      </c>
      <c r="E115" s="441">
        <f>AVERAGE(E108:E113)</f>
        <v>162.5161424987345</v>
      </c>
      <c r="F115" s="442">
        <f>AVERAGE(F108:F113)</f>
        <v>101.57258906170905</v>
      </c>
    </row>
    <row r="116" spans="1:10" ht="27" customHeight="1" thickBot="1" x14ac:dyDescent="0.45">
      <c r="A116" s="326" t="s">
        <v>103</v>
      </c>
      <c r="B116" s="338">
        <f>(B115/B114)*(B113/B112)*(B111/B110)*(B109/B108)*B107</f>
        <v>4500</v>
      </c>
      <c r="C116" s="443"/>
      <c r="D116" s="444" t="s">
        <v>84</v>
      </c>
      <c r="E116" s="399">
        <f>STDEV(E108:E113)/E115</f>
        <v>2.1087394363146356E-2</v>
      </c>
      <c r="F116" s="445">
        <f>STDEV(F108:F113)/F115</f>
        <v>2.1087394363146342E-2</v>
      </c>
      <c r="I116" s="298"/>
    </row>
    <row r="117" spans="1:10" ht="27" customHeight="1" thickBot="1" x14ac:dyDescent="0.45">
      <c r="A117" s="523" t="s">
        <v>78</v>
      </c>
      <c r="B117" s="527"/>
      <c r="C117" s="446"/>
      <c r="D117" s="400" t="s">
        <v>20</v>
      </c>
      <c r="E117" s="447">
        <f>COUNT(E108:E113)</f>
        <v>6</v>
      </c>
      <c r="F117" s="448">
        <f>COUNT(F108:F113)</f>
        <v>6</v>
      </c>
      <c r="I117" s="298"/>
      <c r="J117" s="426"/>
    </row>
    <row r="118" spans="1:10" ht="26.25" customHeight="1" thickBot="1" x14ac:dyDescent="0.35">
      <c r="A118" s="525"/>
      <c r="B118" s="528"/>
      <c r="C118" s="298"/>
      <c r="D118" s="449"/>
      <c r="E118" s="529" t="s">
        <v>123</v>
      </c>
      <c r="F118" s="530"/>
      <c r="G118" s="298"/>
      <c r="H118" s="298"/>
      <c r="I118" s="298"/>
    </row>
    <row r="119" spans="1:10" ht="25.5" customHeight="1" x14ac:dyDescent="0.4">
      <c r="A119" s="450"/>
      <c r="B119" s="322"/>
      <c r="C119" s="298"/>
      <c r="D119" s="444" t="s">
        <v>124</v>
      </c>
      <c r="E119" s="451">
        <f>MIN(E108:E113)</f>
        <v>159.32354528052591</v>
      </c>
      <c r="F119" s="452">
        <f>MIN(F108:F113)</f>
        <v>99.577215800328688</v>
      </c>
      <c r="G119" s="298"/>
      <c r="H119" s="298"/>
      <c r="I119" s="298"/>
    </row>
    <row r="120" spans="1:10" ht="24" customHeight="1" thickBot="1" x14ac:dyDescent="0.45">
      <c r="A120" s="450"/>
      <c r="B120" s="322"/>
      <c r="C120" s="298"/>
      <c r="D120" s="367" t="s">
        <v>125</v>
      </c>
      <c r="E120" s="453">
        <f>MAX(E108:E113)</f>
        <v>166.33903237933276</v>
      </c>
      <c r="F120" s="454">
        <f>MAX(F108:F113)</f>
        <v>103.96189523708297</v>
      </c>
      <c r="G120" s="298"/>
      <c r="H120" s="298"/>
      <c r="I120" s="298"/>
    </row>
    <row r="121" spans="1:10" ht="27" customHeight="1" x14ac:dyDescent="0.3">
      <c r="A121" s="450"/>
      <c r="B121" s="322"/>
      <c r="C121" s="298"/>
      <c r="D121" s="298"/>
      <c r="E121" s="298"/>
      <c r="F121" s="356"/>
      <c r="G121" s="298"/>
      <c r="H121" s="298"/>
      <c r="I121" s="298"/>
    </row>
    <row r="122" spans="1:10" ht="25.5" customHeight="1" x14ac:dyDescent="0.3">
      <c r="A122" s="450"/>
      <c r="B122" s="322"/>
      <c r="C122" s="298"/>
      <c r="D122" s="298"/>
      <c r="E122" s="298"/>
      <c r="F122" s="356"/>
      <c r="G122" s="298"/>
      <c r="H122" s="298"/>
      <c r="I122" s="298"/>
    </row>
    <row r="123" spans="1:10" ht="18.75" x14ac:dyDescent="0.3">
      <c r="A123" s="450"/>
      <c r="B123" s="322"/>
      <c r="C123" s="298"/>
      <c r="D123" s="298"/>
      <c r="E123" s="298"/>
      <c r="F123" s="356"/>
      <c r="G123" s="298"/>
      <c r="H123" s="298"/>
      <c r="I123" s="298"/>
    </row>
    <row r="124" spans="1:10" ht="45.75" customHeight="1" x14ac:dyDescent="0.65">
      <c r="A124" s="309" t="s">
        <v>106</v>
      </c>
      <c r="B124" s="310" t="s">
        <v>126</v>
      </c>
      <c r="C124" s="531" t="str">
        <f>B26</f>
        <v>TRIMETHOPRIM</v>
      </c>
      <c r="D124" s="531"/>
      <c r="E124" s="298" t="s">
        <v>127</v>
      </c>
      <c r="F124" s="298"/>
      <c r="G124" s="455">
        <f>F115</f>
        <v>101.57258906170905</v>
      </c>
      <c r="H124" s="298"/>
      <c r="I124" s="298"/>
    </row>
    <row r="125" spans="1:10" ht="45.75" customHeight="1" x14ac:dyDescent="0.65">
      <c r="A125" s="309"/>
      <c r="B125" s="310" t="s">
        <v>128</v>
      </c>
      <c r="C125" s="310" t="s">
        <v>129</v>
      </c>
      <c r="D125" s="455">
        <f>MIN(F108:F113)</f>
        <v>99.577215800328688</v>
      </c>
      <c r="E125" s="310" t="s">
        <v>130</v>
      </c>
      <c r="F125" s="455">
        <f>MAX(F108:F113)</f>
        <v>103.96189523708297</v>
      </c>
      <c r="G125" s="402"/>
      <c r="H125" s="298"/>
      <c r="I125" s="298"/>
    </row>
    <row r="126" spans="1:10" ht="19.5" customHeight="1" thickBot="1" x14ac:dyDescent="0.35">
      <c r="A126" s="456"/>
      <c r="B126" s="456"/>
      <c r="C126" s="457"/>
      <c r="D126" s="457"/>
      <c r="E126" s="457"/>
      <c r="F126" s="457"/>
      <c r="G126" s="457"/>
      <c r="H126" s="457"/>
    </row>
    <row r="127" spans="1:10" ht="18.75" x14ac:dyDescent="0.3">
      <c r="B127" s="532" t="s">
        <v>26</v>
      </c>
      <c r="C127" s="532"/>
      <c r="E127" s="405" t="s">
        <v>27</v>
      </c>
      <c r="F127" s="458"/>
      <c r="G127" s="532" t="s">
        <v>28</v>
      </c>
      <c r="H127" s="532"/>
    </row>
    <row r="128" spans="1:10" ht="69.95" customHeight="1" x14ac:dyDescent="0.3">
      <c r="A128" s="309" t="s">
        <v>29</v>
      </c>
      <c r="B128" s="459"/>
      <c r="C128" s="459"/>
      <c r="E128" s="459"/>
      <c r="F128" s="298"/>
      <c r="G128" s="459"/>
      <c r="H128" s="459"/>
    </row>
    <row r="129" spans="1:9" ht="69.95" customHeight="1" x14ac:dyDescent="0.3">
      <c r="A129" s="309" t="s">
        <v>30</v>
      </c>
      <c r="B129" s="460"/>
      <c r="C129" s="460"/>
      <c r="E129" s="460"/>
      <c r="F129" s="298"/>
      <c r="G129" s="461"/>
      <c r="H129" s="461"/>
    </row>
    <row r="130" spans="1:9" ht="18.75" x14ac:dyDescent="0.3">
      <c r="A130" s="356"/>
      <c r="B130" s="356"/>
      <c r="C130" s="356"/>
      <c r="D130" s="356"/>
      <c r="E130" s="356"/>
      <c r="F130" s="358"/>
      <c r="G130" s="356"/>
      <c r="H130" s="356"/>
      <c r="I130" s="298"/>
    </row>
    <row r="131" spans="1:9" ht="18.75" x14ac:dyDescent="0.3">
      <c r="A131" s="356"/>
      <c r="B131" s="356"/>
      <c r="C131" s="356"/>
      <c r="D131" s="356"/>
      <c r="E131" s="356"/>
      <c r="F131" s="358"/>
      <c r="G131" s="356"/>
      <c r="H131" s="356"/>
      <c r="I131" s="298"/>
    </row>
    <row r="132" spans="1:9" ht="18.75" x14ac:dyDescent="0.3">
      <c r="A132" s="356"/>
      <c r="B132" s="356"/>
      <c r="C132" s="356"/>
      <c r="D132" s="356"/>
      <c r="E132" s="356"/>
      <c r="F132" s="358"/>
      <c r="G132" s="356"/>
      <c r="H132" s="356"/>
      <c r="I132" s="298"/>
    </row>
    <row r="133" spans="1:9" ht="18.75" x14ac:dyDescent="0.3">
      <c r="A133" s="356"/>
      <c r="B133" s="356"/>
      <c r="C133" s="356"/>
      <c r="D133" s="356"/>
      <c r="E133" s="356"/>
      <c r="F133" s="358"/>
      <c r="G133" s="356"/>
      <c r="H133" s="356"/>
      <c r="I133" s="298"/>
    </row>
    <row r="134" spans="1:9" ht="18.75" x14ac:dyDescent="0.3">
      <c r="A134" s="356"/>
      <c r="B134" s="356"/>
      <c r="C134" s="356"/>
      <c r="D134" s="356"/>
      <c r="E134" s="356"/>
      <c r="F134" s="358"/>
      <c r="G134" s="356"/>
      <c r="H134" s="356"/>
      <c r="I134" s="298"/>
    </row>
    <row r="135" spans="1:9" ht="18.75" x14ac:dyDescent="0.3">
      <c r="A135" s="356"/>
      <c r="B135" s="356"/>
      <c r="C135" s="356"/>
      <c r="D135" s="356"/>
      <c r="E135" s="356"/>
      <c r="F135" s="358"/>
      <c r="G135" s="356"/>
      <c r="H135" s="356"/>
      <c r="I135" s="298"/>
    </row>
    <row r="136" spans="1:9" ht="18.75" x14ac:dyDescent="0.3">
      <c r="A136" s="356"/>
      <c r="B136" s="356"/>
      <c r="C136" s="356"/>
      <c r="D136" s="356"/>
      <c r="E136" s="356"/>
      <c r="F136" s="358"/>
      <c r="G136" s="356"/>
      <c r="H136" s="356"/>
      <c r="I136" s="298"/>
    </row>
    <row r="137" spans="1:9" ht="18.75" x14ac:dyDescent="0.3">
      <c r="A137" s="356"/>
      <c r="B137" s="356"/>
      <c r="C137" s="356"/>
      <c r="D137" s="356"/>
      <c r="E137" s="356"/>
      <c r="F137" s="358"/>
      <c r="G137" s="356"/>
      <c r="H137" s="356"/>
      <c r="I137" s="298"/>
    </row>
    <row r="138" spans="1:9" ht="18.75" x14ac:dyDescent="0.3">
      <c r="A138" s="356"/>
      <c r="B138" s="356"/>
      <c r="C138" s="356"/>
      <c r="D138" s="356"/>
      <c r="E138" s="356"/>
      <c r="F138" s="358"/>
      <c r="G138" s="356"/>
      <c r="H138" s="356"/>
      <c r="I138" s="298"/>
    </row>
    <row r="250" spans="1:1" x14ac:dyDescent="0.25">
      <c r="A250" s="297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</vt:lpstr>
      <vt:lpstr>SST trim</vt:lpstr>
      <vt:lpstr>Uniformity</vt:lpstr>
      <vt:lpstr>SULFAMETHOXAZOLE (2)</vt:lpstr>
      <vt:lpstr>TRIMETHOPRIM (2)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2017-04-05T06:57:05Z</dcterms:modified>
</cp:coreProperties>
</file>