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F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F46" i="2"/>
  <c r="I92" i="2"/>
  <c r="D101" i="2"/>
  <c r="D44" i="2"/>
  <c r="D45" i="2"/>
  <c r="D46" i="2" s="1"/>
  <c r="D102" i="2"/>
  <c r="G40" i="2"/>
  <c r="D49" i="2"/>
  <c r="G38" i="2"/>
  <c r="G41" i="2"/>
  <c r="G39" i="2"/>
  <c r="F98" i="2"/>
  <c r="F99" i="2" s="1"/>
  <c r="D97" i="2"/>
  <c r="D98" i="2" s="1"/>
  <c r="D99" i="2" s="1"/>
  <c r="E91" i="2" l="1"/>
  <c r="E39" i="2"/>
  <c r="G42" i="2"/>
  <c r="E41" i="2"/>
  <c r="G91" i="2"/>
  <c r="G92" i="2"/>
  <c r="E40" i="2"/>
  <c r="E38" i="2"/>
  <c r="G93" i="2"/>
  <c r="G94" i="2"/>
  <c r="E93" i="2"/>
  <c r="E92" i="2"/>
  <c r="E94" i="2"/>
  <c r="D105" i="2" l="1"/>
  <c r="D50" i="2"/>
  <c r="G65" i="2" s="1"/>
  <c r="H65" i="2" s="1"/>
  <c r="E42" i="2"/>
  <c r="D52" i="2"/>
  <c r="E95" i="2"/>
  <c r="G95" i="2"/>
  <c r="D103" i="2"/>
  <c r="E109" i="2" s="1"/>
  <c r="F109" i="2" s="1"/>
  <c r="G64" i="2" l="1"/>
  <c r="H64" i="2" s="1"/>
  <c r="G66" i="2"/>
  <c r="H66" i="2" s="1"/>
  <c r="G67" i="2"/>
  <c r="H67" i="2" s="1"/>
  <c r="G70" i="2"/>
  <c r="H70" i="2" s="1"/>
  <c r="E112" i="2"/>
  <c r="F112" i="2" s="1"/>
  <c r="D104" i="2"/>
  <c r="E108" i="2"/>
  <c r="E111" i="2"/>
  <c r="F111" i="2" s="1"/>
  <c r="E110" i="2"/>
  <c r="F110" i="2" s="1"/>
  <c r="E113" i="2"/>
  <c r="F113" i="2" s="1"/>
  <c r="G68" i="2"/>
  <c r="H68" i="2" s="1"/>
  <c r="D51" i="2"/>
  <c r="G61" i="2"/>
  <c r="H61" i="2" s="1"/>
  <c r="G60" i="2"/>
  <c r="G69" i="2"/>
  <c r="H69" i="2" s="1"/>
  <c r="G63" i="2"/>
  <c r="H63" i="2" s="1"/>
  <c r="G62" i="2"/>
  <c r="H62" i="2" s="1"/>
  <c r="G71" i="2"/>
  <c r="H71" i="2" s="1"/>
  <c r="E119" i="2" l="1"/>
  <c r="E120" i="2"/>
  <c r="E117" i="2"/>
  <c r="E115" i="2"/>
  <c r="E116" i="2" s="1"/>
  <c r="F108" i="2"/>
  <c r="D125" i="2" s="1"/>
  <c r="G74" i="2"/>
  <c r="G72" i="2"/>
  <c r="G73" i="2" s="1"/>
  <c r="H60" i="2"/>
  <c r="H74" i="2" s="1"/>
  <c r="F119" i="2" l="1"/>
  <c r="F115" i="2"/>
  <c r="G124" i="2" s="1"/>
  <c r="F117" i="2"/>
  <c r="F120" i="2"/>
  <c r="F125" i="2"/>
  <c r="H72" i="2"/>
  <c r="G76" i="2" s="1"/>
  <c r="F116" i="2" l="1"/>
  <c r="H73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<sst xmlns="http://schemas.openxmlformats.org/spreadsheetml/2006/main" count="215" uniqueCount="127">
  <si>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</si>
  <si>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</si>
  <si>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</si>
  <si>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</si>
  <si>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</si>
  <si>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ASMOX - 250 CAPSULES</t>
  </si>
  <si>
    <t>% age Purity:</t>
  </si>
  <si>
    <t>NDQF201803360</t>
  </si>
  <si>
    <t>Weight (mg):</t>
  </si>
  <si>
    <t>Amoxicillin Trihydrate BP</t>
  </si>
  <si>
    <t>Standard Conc (mg/mL):</t>
  </si>
  <si>
    <t>Each hard gelatin capsule contains: Amoxicillin Trihydrate BP equivalent to Amoxicillin 250 mg.</t>
  </si>
  <si>
    <t>2018-03-22 14:49:06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</si>
  <si>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</si>
  <si>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</si>
  <si>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</si>
  <si>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</si>
  <si>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</si>
  <si>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</si>
  <si>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</si>
  <si>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</si>
  <si>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</si>
  <si>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</si>
  <si>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</si>
  <si>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</si>
  <si>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</si>
  <si>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</si>
  <si>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</si>
  <si>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</si>
  <si>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</si>
  <si>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</si>
  <si>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</si>
  <si>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</si>
  <si>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</si>
  <si>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</si>
  <si>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</si>
  <si>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</si>
  <si>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</si>
  <si>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</si>
  <si>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</si>
  <si>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</si>
  <si>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</si>
  <si>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</si>
  <si>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</si>
  <si>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</si>
  <si>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</si>
  <si>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</si>
  <si>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</si>
  <si>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</si>
  <si>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</si>
  <si>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</si>
  <si>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</si>
  <si>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</si>
  <si>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</si>
  <si>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</si>
  <si>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</si>
  <si>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</si>
  <si>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</si>
  <si>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</si>
  <si>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</si>
  <si>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</si>
  <si>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</si>
  <si>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</si>
  <si>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</si>
  <si>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</si>
  <si>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</si>
  <si>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</si>
  <si>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</si>
  <si>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</si>
  <si>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</si>
  <si>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</si>
  <si>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</si>
  <si>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</si>
  <si>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</si>
  <si>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</si>
  <si>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</si>
  <si>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</si>
  <si>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</si>
  <si>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</si>
  <si>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</si>
  <si>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</si>
  <si>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</si>
  <si>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</si>
  <si>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</si>
  <si>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</si>
  <si>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</si>
  <si>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</si>
  <si>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</si>
  <si>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</si>
  <si>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</si>
  <si>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</si>
  <si>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</si>
  <si>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</si>
  <si>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</si>
  <si>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</si>
  <si>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</si>
  <si>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</si>
  <si>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</si>
  <si>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</si>
  <si>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</si>
  <si>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</si>
  <si>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</si>
  <si>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</si>
  <si>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</si>
  <si>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</si>
  <si>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</si>
  <si>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</si>
  <si>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</si>
  <si>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</si>
  <si>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</si>
  <si>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</si>
  <si>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</si>
  <si>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</si>
  <si>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</si>
  <si>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</si>
  <si>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</si>
  <si>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</si>
  <si>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</si>
  <si>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</si>
  <si>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</si>
  <si>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</si>
  <si>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</si>
  <si>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</si>
  <si>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</si>
  <si>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</si>
  <si>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WS1606059</t>
  </si>
  <si>
    <t>Each capsule contains:Amoxycillin 250mg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</si>
</sst>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4" t="s">
        <v>31</v>
      </c>
      <c r="B1" s="244"/>
      <c r="C1" s="244"/>
      <c r="D1" s="244"/>
      <c r="E1" s="244"/>
      <c r="F1" s="244"/>
      <c r="G1" s="244"/>
      <c r="H1" s="244"/>
      <c r="I1" s="244"/>
    </row>
    <row r="2" spans="1:9" ht="18.75" customHeight="1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9" ht="18.75" customHeight="1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9" ht="18.75" customHeight="1" x14ac:dyDescent="0.25">
      <c r="A4" s="244"/>
      <c r="B4" s="244"/>
      <c r="C4" s="244"/>
      <c r="D4" s="244"/>
      <c r="E4" s="244"/>
      <c r="F4" s="244"/>
      <c r="G4" s="244"/>
      <c r="H4" s="244"/>
      <c r="I4" s="244"/>
    </row>
    <row r="5" spans="1:9" ht="18.75" customHeight="1" x14ac:dyDescent="0.25">
      <c r="A5" s="244"/>
      <c r="B5" s="244"/>
      <c r="C5" s="244"/>
      <c r="D5" s="244"/>
      <c r="E5" s="244"/>
      <c r="F5" s="244"/>
      <c r="G5" s="244"/>
      <c r="H5" s="244"/>
      <c r="I5" s="244"/>
    </row>
    <row r="6" spans="1:9" ht="18.75" customHeight="1" x14ac:dyDescent="0.25">
      <c r="A6" s="244"/>
      <c r="B6" s="244"/>
      <c r="C6" s="244"/>
      <c r="D6" s="244"/>
      <c r="E6" s="244"/>
      <c r="F6" s="244"/>
      <c r="G6" s="244"/>
      <c r="H6" s="244"/>
      <c r="I6" s="244"/>
    </row>
    <row r="7" spans="1:9" ht="18.75" customHeight="1" x14ac:dyDescent="0.25">
      <c r="A7" s="244"/>
      <c r="B7" s="244"/>
      <c r="C7" s="244"/>
      <c r="D7" s="244"/>
      <c r="E7" s="244"/>
      <c r="F7" s="244"/>
      <c r="G7" s="244"/>
      <c r="H7" s="244"/>
      <c r="I7" s="244"/>
    </row>
    <row r="8" spans="1:9" x14ac:dyDescent="0.25">
      <c r="A8" s="245" t="s">
        <v>32</v>
      </c>
      <c r="B8" s="245"/>
      <c r="C8" s="245"/>
      <c r="D8" s="245"/>
      <c r="E8" s="245"/>
      <c r="F8" s="245"/>
      <c r="G8" s="245"/>
      <c r="H8" s="245"/>
      <c r="I8" s="245"/>
    </row>
    <row r="9" spans="1:9" x14ac:dyDescent="0.25">
      <c r="A9" s="245"/>
      <c r="B9" s="245"/>
      <c r="C9" s="245"/>
      <c r="D9" s="245"/>
      <c r="E9" s="245"/>
      <c r="F9" s="245"/>
      <c r="G9" s="245"/>
      <c r="H9" s="245"/>
      <c r="I9" s="245"/>
    </row>
    <row r="10" spans="1:9" x14ac:dyDescent="0.25">
      <c r="A10" s="245"/>
      <c r="B10" s="245"/>
      <c r="C10" s="245"/>
      <c r="D10" s="245"/>
      <c r="E10" s="245"/>
      <c r="F10" s="245"/>
      <c r="G10" s="245"/>
      <c r="H10" s="245"/>
      <c r="I10" s="245"/>
    </row>
    <row r="11" spans="1:9" x14ac:dyDescent="0.25">
      <c r="A11" s="245"/>
      <c r="B11" s="245"/>
      <c r="C11" s="245"/>
      <c r="D11" s="245"/>
      <c r="E11" s="245"/>
      <c r="F11" s="245"/>
      <c r="G11" s="245"/>
      <c r="H11" s="245"/>
      <c r="I11" s="245"/>
    </row>
    <row r="12" spans="1:9" x14ac:dyDescent="0.25">
      <c r="A12" s="245"/>
      <c r="B12" s="245"/>
      <c r="C12" s="245"/>
      <c r="D12" s="245"/>
      <c r="E12" s="245"/>
      <c r="F12" s="245"/>
      <c r="G12" s="245"/>
      <c r="H12" s="245"/>
      <c r="I12" s="245"/>
    </row>
    <row r="13" spans="1:9" x14ac:dyDescent="0.25">
      <c r="A13" s="245"/>
      <c r="B13" s="245"/>
      <c r="C13" s="245"/>
      <c r="D13" s="245"/>
      <c r="E13" s="245"/>
      <c r="F13" s="245"/>
      <c r="G13" s="245"/>
      <c r="H13" s="245"/>
      <c r="I13" s="245"/>
    </row>
    <row r="14" spans="1:9" x14ac:dyDescent="0.25">
      <c r="A14" s="245"/>
      <c r="B14" s="245"/>
      <c r="C14" s="245"/>
      <c r="D14" s="245"/>
      <c r="E14" s="245"/>
      <c r="F14" s="245"/>
      <c r="G14" s="245"/>
      <c r="H14" s="245"/>
      <c r="I14" s="245"/>
    </row>
    <row r="15" spans="1:9" ht="19.5" customHeight="1" x14ac:dyDescent="0.3">
      <c r="A15" s="52"/>
    </row>
    <row r="16" spans="1:9" ht="19.5" customHeight="1" x14ac:dyDescent="0.3">
      <c r="A16" s="277" t="s">
        <v>33</v>
      </c>
      <c r="B16" s="278"/>
      <c r="C16" s="278"/>
      <c r="D16" s="278"/>
      <c r="E16" s="278"/>
      <c r="F16" s="278"/>
      <c r="G16" s="278"/>
      <c r="H16" s="279"/>
    </row>
    <row r="17" spans="1:14" ht="20.25" customHeight="1" x14ac:dyDescent="0.25">
      <c r="A17" s="280" t="s">
        <v>34</v>
      </c>
      <c r="B17" s="280"/>
      <c r="C17" s="280"/>
      <c r="D17" s="280"/>
      <c r="E17" s="280"/>
      <c r="F17" s="280"/>
      <c r="G17" s="280"/>
      <c r="H17" s="280"/>
    </row>
    <row r="18" spans="1:14" ht="26.25" customHeight="1" x14ac:dyDescent="0.4">
      <c r="A18" s="54" t="s">
        <v>35</v>
      </c>
      <c r="B18" s="276" t="s">
        <v>5</v>
      </c>
      <c r="C18" s="276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1" t="s">
        <v>9</v>
      </c>
      <c r="C20" s="28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1" t="s">
        <v>126</v>
      </c>
      <c r="C21" s="281"/>
      <c r="D21" s="281"/>
      <c r="E21" s="281"/>
      <c r="F21" s="281"/>
      <c r="G21" s="281"/>
      <c r="H21" s="28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6" t="s">
        <v>124</v>
      </c>
      <c r="C26" s="276"/>
    </row>
    <row r="27" spans="1:14" ht="26.25" customHeight="1" x14ac:dyDescent="0.4">
      <c r="A27" s="63" t="s">
        <v>41</v>
      </c>
      <c r="B27" s="282" t="s">
        <v>125</v>
      </c>
      <c r="C27" s="282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2" t="s">
        <v>43</v>
      </c>
      <c r="D29" s="253"/>
      <c r="E29" s="253"/>
      <c r="F29" s="253"/>
      <c r="G29" s="254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5" t="s">
        <v>46</v>
      </c>
      <c r="D31" s="256"/>
      <c r="E31" s="256"/>
      <c r="F31" s="256"/>
      <c r="G31" s="256"/>
      <c r="H31" s="257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5" t="s">
        <v>48</v>
      </c>
      <c r="D32" s="256"/>
      <c r="E32" s="256"/>
      <c r="F32" s="256"/>
      <c r="G32" s="256"/>
      <c r="H32" s="25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8" t="s">
        <v>52</v>
      </c>
      <c r="E36" s="283"/>
      <c r="F36" s="258" t="s">
        <v>53</v>
      </c>
      <c r="G36" s="25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60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60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6" t="s">
        <v>71</v>
      </c>
      <c r="B46" s="247"/>
      <c r="C46" s="107" t="s">
        <v>72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8"/>
      <c r="B47" s="249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250mg as Amoxycillin Trihydrate BP</v>
      </c>
    </row>
    <row r="56" spans="1:12" ht="26.25" customHeight="1" x14ac:dyDescent="0.4">
      <c r="A56" s="131" t="s">
        <v>80</v>
      </c>
      <c r="B56" s="132">
        <v>250</v>
      </c>
      <c r="C56" s="53" t="str">
        <f>B20</f>
        <v>Amoxicillin Trihydrate BP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3" t="s">
        <v>87</v>
      </c>
      <c r="D60" s="266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4"/>
      <c r="D61" s="267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4"/>
      <c r="D62" s="267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3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3" t="s">
        <v>92</v>
      </c>
      <c r="D64" s="266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4"/>
      <c r="D65" s="267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4"/>
      <c r="D66" s="267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3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3" t="s">
        <v>97</v>
      </c>
      <c r="D68" s="266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8.0000000000000007E-5</v>
      </c>
      <c r="C69" s="264"/>
      <c r="D69" s="267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9" t="s">
        <v>71</v>
      </c>
      <c r="B70" s="270"/>
      <c r="C70" s="264"/>
      <c r="D70" s="267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1"/>
      <c r="B71" s="272"/>
      <c r="C71" s="26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50" t="str">
        <f>B26</f>
        <v>AMOXICILLIN TRIHYDRATE</v>
      </c>
      <c r="D76" s="250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4" t="str">
        <f>B26</f>
        <v>AMOXICILLIN TRIHYDRATE</v>
      </c>
      <c r="C79" s="284"/>
    </row>
    <row r="80" spans="1:8" ht="26.25" customHeight="1" x14ac:dyDescent="0.4">
      <c r="A80" s="63" t="s">
        <v>41</v>
      </c>
      <c r="B80" s="284" t="str">
        <f>B27</f>
        <v>WS1606059</v>
      </c>
      <c r="C80" s="284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2" t="s">
        <v>43</v>
      </c>
      <c r="D82" s="253"/>
      <c r="E82" s="253"/>
      <c r="F82" s="253"/>
      <c r="G82" s="254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5" t="s">
        <v>104</v>
      </c>
      <c r="D84" s="256"/>
      <c r="E84" s="256"/>
      <c r="F84" s="256"/>
      <c r="G84" s="256"/>
      <c r="H84" s="257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5" t="s">
        <v>105</v>
      </c>
      <c r="D85" s="256"/>
      <c r="E85" s="256"/>
      <c r="F85" s="256"/>
      <c r="G85" s="256"/>
      <c r="H85" s="25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8" t="s">
        <v>53</v>
      </c>
      <c r="G89" s="259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37">
        <v>0.36799999999999999</v>
      </c>
      <c r="E91" s="87">
        <f>IF(ISBLANK(D91),"-",$D$101/$D$98*D91)</f>
        <v>0.36075258871842347</v>
      </c>
      <c r="F91" s="86">
        <v>0.39500000000000002</v>
      </c>
      <c r="G91" s="88">
        <f>IF(ISBLANK(F91),"-",$D$101/$F$98*F91)</f>
        <v>0.36110891703161518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38">
        <v>0.36699999999999999</v>
      </c>
      <c r="E92" s="92">
        <f>IF(ISBLANK(D92),"-",$D$101/$D$98*D92)</f>
        <v>0.35977228277081907</v>
      </c>
      <c r="F92" s="91">
        <v>0.39500000000000002</v>
      </c>
      <c r="G92" s="93">
        <f>IF(ISBLANK(F92),"-",$D$101/$F$98*F92)</f>
        <v>0.36110891703161518</v>
      </c>
      <c r="I92" s="260">
        <f>ABS((F96/D96*D95)-F95)/D95</f>
        <v>1.89773915264108E-3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38">
        <v>0.37</v>
      </c>
      <c r="E93" s="92">
        <f>IF(ISBLANK(D93),"-",$D$101/$D$98*D93)</f>
        <v>0.36271320061363233</v>
      </c>
      <c r="F93" s="91">
        <v>0.39700000000000002</v>
      </c>
      <c r="G93" s="93">
        <f>IF(ISBLANK(F93),"-",$D$101/$F$98*F93)</f>
        <v>0.36293731661152212</v>
      </c>
      <c r="I93" s="260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0.36833333333333335</v>
      </c>
      <c r="E95" s="102">
        <f>AVERAGE(E91:E94)</f>
        <v>0.36107935736762498</v>
      </c>
      <c r="F95" s="165">
        <f>AVERAGE(F91:F94)</f>
        <v>0.39566666666666667</v>
      </c>
      <c r="G95" s="166">
        <f>AVERAGE(G91:G94)</f>
        <v>0.36171838355825087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5.67</v>
      </c>
      <c r="E96" s="94"/>
      <c r="F96" s="106">
        <v>6.08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5.67</v>
      </c>
      <c r="E97" s="109"/>
      <c r="F97" s="108">
        <f>F96*$B$87</f>
        <v>6.08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5.6671649999999998</v>
      </c>
      <c r="E98" s="112"/>
      <c r="F98" s="111">
        <f>F97*$B$83/100</f>
        <v>6.0769600000000006</v>
      </c>
    </row>
    <row r="99" spans="1:10" ht="19.5" customHeight="1" x14ac:dyDescent="0.3">
      <c r="A99" s="246" t="s">
        <v>71</v>
      </c>
      <c r="B99" s="261"/>
      <c r="C99" s="169" t="s">
        <v>109</v>
      </c>
      <c r="D99" s="173">
        <f>D98/$B$98</f>
        <v>0.11334329999999999</v>
      </c>
      <c r="E99" s="112"/>
      <c r="F99" s="115">
        <f>F98/$B$98</f>
        <v>0.12153920000000001</v>
      </c>
      <c r="G99" s="174"/>
      <c r="H99" s="104"/>
    </row>
    <row r="100" spans="1:10" ht="19.5" customHeight="1" x14ac:dyDescent="0.3">
      <c r="A100" s="248"/>
      <c r="B100" s="262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0.36139887046293789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3.3493344703348525E-3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4</v>
      </c>
      <c r="C108" s="227">
        <v>1</v>
      </c>
      <c r="D108" s="239">
        <v>0.38</v>
      </c>
      <c r="E108" s="204">
        <f t="shared" ref="E108:E113" si="1">IF(ISBLANK(D108),"-",D108/$D$103*$D$100*$B$116)</f>
        <v>262.86745135176733</v>
      </c>
      <c r="F108" s="228">
        <f t="shared" ref="F108:F113" si="2">IF(ISBLANK(D108), "-", (E108/$B$56)*100)</f>
        <v>105.14698054070692</v>
      </c>
    </row>
    <row r="109" spans="1:10" ht="26.25" customHeight="1" x14ac:dyDescent="0.4">
      <c r="A109" s="78" t="s">
        <v>88</v>
      </c>
      <c r="B109" s="79">
        <v>10</v>
      </c>
      <c r="C109" s="225">
        <v>2</v>
      </c>
      <c r="D109" s="240">
        <v>0.42</v>
      </c>
      <c r="E109" s="205">
        <f t="shared" si="1"/>
        <v>290.53770938879546</v>
      </c>
      <c r="F109" s="229">
        <f t="shared" si="2"/>
        <v>116.21508375551819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40">
        <v>0.41699999999999998</v>
      </c>
      <c r="E110" s="205">
        <f t="shared" si="1"/>
        <v>288.46244003601839</v>
      </c>
      <c r="F110" s="229">
        <f t="shared" si="2"/>
        <v>115.38497601440736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40">
        <v>0.42899999999999999</v>
      </c>
      <c r="E111" s="205">
        <f t="shared" si="1"/>
        <v>296.76351744712684</v>
      </c>
      <c r="F111" s="229">
        <f t="shared" si="2"/>
        <v>118.70540697885075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40">
        <v>0.41299999999999998</v>
      </c>
      <c r="E112" s="205">
        <f t="shared" si="1"/>
        <v>285.69541423231556</v>
      </c>
      <c r="F112" s="229">
        <f t="shared" si="2"/>
        <v>114.27816569292621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41">
        <v>0.39300000000000002</v>
      </c>
      <c r="E113" s="206">
        <f t="shared" si="1"/>
        <v>271.86028521380149</v>
      </c>
      <c r="F113" s="230">
        <f t="shared" si="2"/>
        <v>108.74411408552061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282.69780294497082</v>
      </c>
      <c r="F115" s="232">
        <f>AVERAGE(F108:F113)</f>
        <v>113.07912117798833</v>
      </c>
    </row>
    <row r="116" spans="1:10" ht="27" customHeight="1" x14ac:dyDescent="0.4">
      <c r="A116" s="78" t="s">
        <v>96</v>
      </c>
      <c r="B116" s="110">
        <f>(B115/B114)*(B113/B112)*(B111/B110)*(B109/B108)*B107</f>
        <v>2250</v>
      </c>
      <c r="C116" s="188"/>
      <c r="D116" s="212" t="s">
        <v>77</v>
      </c>
      <c r="E116" s="210">
        <f>STDEV(E108:E113)/E115</f>
        <v>4.5084717475271249E-2</v>
      </c>
      <c r="F116" s="189">
        <f>STDEV(F108:F113)/F115</f>
        <v>4.5084717475271284E-2</v>
      </c>
      <c r="I116" s="52"/>
    </row>
    <row r="117" spans="1:10" ht="27" customHeight="1" x14ac:dyDescent="0.4">
      <c r="A117" s="246" t="s">
        <v>71</v>
      </c>
      <c r="B117" s="247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8"/>
      <c r="B118" s="249"/>
      <c r="C118" s="52"/>
      <c r="D118" s="214"/>
      <c r="E118" s="274" t="s">
        <v>116</v>
      </c>
      <c r="F118" s="27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262.86745135176733</v>
      </c>
      <c r="F119" s="233">
        <f>MIN(F108:F113)</f>
        <v>105.14698054070692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296.76351744712684</v>
      </c>
      <c r="F120" s="234">
        <f>MAX(F108:F113)</f>
        <v>118.70540697885075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50" t="str">
        <f>B26</f>
        <v>AMOXICILLIN TRIHYDRATE</v>
      </c>
      <c r="D124" s="250"/>
      <c r="E124" s="152" t="s">
        <v>120</v>
      </c>
      <c r="F124" s="152"/>
      <c r="G124" s="235">
        <f>F115</f>
        <v>113.07912117798833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105.14698054070692</v>
      </c>
      <c r="E125" s="163" t="s">
        <v>123</v>
      </c>
      <c r="F125" s="235">
        <f>MAX(F108:F113)</f>
        <v>118.70540697885075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1" t="s">
        <v>26</v>
      </c>
      <c r="C127" s="251"/>
      <c r="E127" s="158" t="s">
        <v>27</v>
      </c>
      <c r="F127" s="193"/>
      <c r="G127" s="251" t="s">
        <v>28</v>
      </c>
      <c r="H127" s="251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2018-04-13T12:27:15Z</dcterms:modified>
</cp:coreProperties>
</file>