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D95" i="2"/>
  <c r="B87" i="2"/>
  <c r="F97" i="2" s="1"/>
  <c r="B83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2" l="1"/>
  <c r="F45" i="2"/>
  <c r="F46" i="2" s="1"/>
  <c r="D101" i="2"/>
  <c r="D102" i="2" s="1"/>
  <c r="I92" i="2"/>
  <c r="D49" i="2"/>
  <c r="F98" i="2"/>
  <c r="F99" i="2" s="1"/>
  <c r="D97" i="2"/>
  <c r="D98" i="2" s="1"/>
  <c r="D99" i="2" s="1"/>
  <c r="D44" i="2"/>
  <c r="D45" i="2" s="1"/>
  <c r="D46" i="2" s="1"/>
  <c r="G38" i="2" l="1"/>
  <c r="G39" i="2"/>
  <c r="G40" i="2"/>
  <c r="G41" i="2"/>
  <c r="G92" i="2"/>
  <c r="G93" i="2"/>
  <c r="E38" i="2"/>
  <c r="E40" i="2"/>
  <c r="E93" i="2"/>
  <c r="E39" i="2"/>
  <c r="E92" i="2"/>
  <c r="E94" i="2"/>
  <c r="E91" i="2"/>
  <c r="E41" i="2"/>
  <c r="G91" i="2"/>
  <c r="G94" i="2"/>
  <c r="G42" i="2" l="1"/>
  <c r="G95" i="2"/>
  <c r="D103" i="2"/>
  <c r="E95" i="2"/>
  <c r="D105" i="2"/>
  <c r="D50" i="2"/>
  <c r="E42" i="2"/>
  <c r="D52" i="2"/>
  <c r="G70" i="2" l="1"/>
  <c r="H70" i="2" s="1"/>
  <c r="G67" i="2"/>
  <c r="H67" i="2" s="1"/>
  <c r="G65" i="2"/>
  <c r="H65" i="2" s="1"/>
  <c r="G63" i="2"/>
  <c r="H63" i="2" s="1"/>
  <c r="G61" i="2"/>
  <c r="H61" i="2" s="1"/>
  <c r="G68" i="2"/>
  <c r="H68" i="2" s="1"/>
  <c r="G71" i="2"/>
  <c r="H71" i="2" s="1"/>
  <c r="G69" i="2"/>
  <c r="H69" i="2" s="1"/>
  <c r="G66" i="2"/>
  <c r="H66" i="2" s="1"/>
  <c r="G64" i="2"/>
  <c r="H64" i="2" s="1"/>
  <c r="G62" i="2"/>
  <c r="H62" i="2" s="1"/>
  <c r="G60" i="2"/>
  <c r="D51" i="2"/>
  <c r="E113" i="2"/>
  <c r="F113" i="2" s="1"/>
  <c r="E111" i="2"/>
  <c r="F111" i="2" s="1"/>
  <c r="E109" i="2"/>
  <c r="F109" i="2" s="1"/>
  <c r="D104" i="2"/>
  <c r="E112" i="2"/>
  <c r="F112" i="2" s="1"/>
  <c r="E110" i="2"/>
  <c r="F110" i="2" s="1"/>
  <c r="E108" i="2"/>
  <c r="G74" i="2" l="1"/>
  <c r="G72" i="2"/>
  <c r="G73" i="2" s="1"/>
  <c r="H60" i="2"/>
  <c r="F108" i="2"/>
  <c r="E120" i="2"/>
  <c r="E117" i="2"/>
  <c r="E115" i="2"/>
  <c r="E116" i="2" s="1"/>
  <c r="E119" i="2"/>
  <c r="F125" i="2" l="1"/>
  <c r="F120" i="2"/>
  <c r="F117" i="2"/>
  <c r="D125" i="2"/>
  <c r="F115" i="2"/>
  <c r="F119" i="2"/>
  <c r="H74" i="2"/>
  <c r="H72" i="2"/>
  <c r="G76" i="2" l="1"/>
  <c r="H73" i="2"/>
  <c r="G124" i="2"/>
  <c r="F116" i="2"/>
</calcChain>
</file>

<file path=xl/sharedStrings.xml><?xml version="1.0" encoding="utf-8"?>
<sst xmlns="http://schemas.openxmlformats.org/spreadsheetml/2006/main" count="217" uniqueCount="129">
  <si>
    <t>HPLC System Suitability Report</t>
  </si>
  <si>
    <t>Analysis Data</t>
  </si>
  <si>
    <t>Assay</t>
  </si>
  <si>
    <t>Sample(s)</t>
  </si>
  <si>
    <t>Reference Substance:</t>
  </si>
  <si>
    <t>UNIXIL 250 MG</t>
  </si>
  <si>
    <t>% age Purity:</t>
  </si>
  <si>
    <t>NDQF201803362</t>
  </si>
  <si>
    <t>Weight (mg):</t>
  </si>
  <si>
    <t>Amoxicillin Trihydrate BP</t>
  </si>
  <si>
    <t>Standard Conc (mg/mL):</t>
  </si>
  <si>
    <t>Amoxicillin 250 mg</t>
  </si>
  <si>
    <t>2018-03-22 12:13:31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</si>
  <si>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</si>
  <si>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</si>
  <si>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</si>
  <si>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</si>
  <si>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</si>
  <si>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</si>
  <si>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</si>
  <si>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</si>
  <si>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</si>
  <si>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</si>
  <si>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</si>
  <si>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</si>
  <si>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</si>
  <si>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</si>
  <si>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</si>
  <si>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</si>
  <si>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</si>
  <si>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</si>
  <si>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</si>
  <si>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</si>
  <si>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</si>
  <si>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</si>
  <si>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</si>
  <si>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</si>
  <si>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</si>
  <si>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</si>
  <si>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</si>
  <si>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</si>
  <si>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</si>
  <si>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</si>
  <si>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</si>
  <si>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</si>
  <si>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</si>
  <si>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</si>
  <si>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</si>
  <si>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</si>
  <si>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</si>
  <si>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</si>
  <si>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</si>
  <si>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</si>
  <si>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</si>
  <si>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</si>
  <si>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</si>
  <si>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</si>
  <si>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</si>
  <si>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</si>
  <si>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</si>
  <si>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</si>
  <si>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</si>
  <si>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</si>
  <si>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</si>
  <si>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</si>
  <si>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</si>
  <si>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</si>
  <si>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</si>
  <si>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</si>
  <si>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</si>
  <si>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</si>
  <si>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</si>
  <si>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</si>
  <si>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</si>
  <si>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</si>
  <si>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</si>
  <si>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</si>
  <si>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</si>
  <si>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</si>
  <si>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</si>
  <si>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</si>
  <si>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</si>
  <si>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</si>
  <si>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</si>
  <si>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</si>
  <si>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</si>
  <si>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</si>
  <si>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</si>
  <si>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</si>
  <si>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</si>
  <si>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</si>
  <si>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</si>
  <si>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</si>
  <si>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</si>
  <si>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</si>
  <si>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</si>
  <si>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</si>
  <si>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</si>
  <si>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</si>
  <si>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</si>
  <si>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</si>
  <si>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</si>
  <si>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</si>
  <si>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</si>
  <si>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</si>
  <si>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</si>
  <si>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</si>
  <si>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</si>
  <si>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</si>
  <si>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</si>
  <si>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</si>
  <si>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</si>
  <si>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</si>
  <si>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</si>
  <si>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</si>
  <si>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</si>
  <si>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</si>
  <si>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</si>
  <si>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</si>
  <si>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</si>
  <si>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</si>
  <si>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</si>
  <si>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</si>
  <si>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</si>
  <si>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Amoxicillin trihydrate</t>
  </si>
  <si>
    <t>ws16060119</t>
  </si>
  <si>
    <t>Each capsule contains:Amoxycillin 250mg as Amoxycillin Trihydrate BP</t>
  </si>
  <si>
    <t>AMOXICILLI   TRIHYDRATE</t>
  </si>
  <si>
    <t>WS1606019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</si>
</sst>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169" fontId="10" fillId="3" borderId="14" xfId="0" applyNumberFormat="1" applyFont="1" applyFill="1" applyBorder="1" applyAlignment="1" applyProtection="1">
      <alignment horizontal="center"/>
      <protection locked="0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1" t="s">
        <v>0</v>
      </c>
      <c r="B15" s="241"/>
      <c r="C15" s="241"/>
      <c r="D15" s="241"/>
      <c r="E15" s="24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2" t="s">
        <v>26</v>
      </c>
      <c r="C59" s="24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6" zoomScale="50" zoomScaleNormal="40" zoomScalePageLayoutView="50" workbookViewId="0">
      <selection activeCell="H66" sqref="H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3" t="s">
        <v>31</v>
      </c>
      <c r="B1" s="243"/>
      <c r="C1" s="243"/>
      <c r="D1" s="243"/>
      <c r="E1" s="243"/>
      <c r="F1" s="243"/>
      <c r="G1" s="243"/>
      <c r="H1" s="243"/>
      <c r="I1" s="243"/>
    </row>
    <row r="2" spans="1:9" ht="18.75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</row>
    <row r="3" spans="1:9" ht="18.75" customHeight="1" x14ac:dyDescent="0.25">
      <c r="A3" s="243"/>
      <c r="B3" s="243"/>
      <c r="C3" s="243"/>
      <c r="D3" s="243"/>
      <c r="E3" s="243"/>
      <c r="F3" s="243"/>
      <c r="G3" s="243"/>
      <c r="H3" s="243"/>
      <c r="I3" s="243"/>
    </row>
    <row r="4" spans="1:9" ht="18.75" customHeight="1" x14ac:dyDescent="0.25">
      <c r="A4" s="243"/>
      <c r="B4" s="243"/>
      <c r="C4" s="243"/>
      <c r="D4" s="243"/>
      <c r="E4" s="243"/>
      <c r="F4" s="243"/>
      <c r="G4" s="243"/>
      <c r="H4" s="243"/>
      <c r="I4" s="243"/>
    </row>
    <row r="5" spans="1:9" ht="18.75" customHeight="1" x14ac:dyDescent="0.25">
      <c r="A5" s="243"/>
      <c r="B5" s="243"/>
      <c r="C5" s="243"/>
      <c r="D5" s="243"/>
      <c r="E5" s="243"/>
      <c r="F5" s="243"/>
      <c r="G5" s="243"/>
      <c r="H5" s="243"/>
      <c r="I5" s="243"/>
    </row>
    <row r="6" spans="1:9" ht="18.75" customHeight="1" x14ac:dyDescent="0.25">
      <c r="A6" s="243"/>
      <c r="B6" s="243"/>
      <c r="C6" s="243"/>
      <c r="D6" s="243"/>
      <c r="E6" s="243"/>
      <c r="F6" s="243"/>
      <c r="G6" s="243"/>
      <c r="H6" s="243"/>
      <c r="I6" s="243"/>
    </row>
    <row r="7" spans="1:9" ht="18.75" customHeight="1" x14ac:dyDescent="0.25">
      <c r="A7" s="243"/>
      <c r="B7" s="243"/>
      <c r="C7" s="243"/>
      <c r="D7" s="243"/>
      <c r="E7" s="243"/>
      <c r="F7" s="243"/>
      <c r="G7" s="243"/>
      <c r="H7" s="243"/>
      <c r="I7" s="243"/>
    </row>
    <row r="8" spans="1:9" x14ac:dyDescent="0.25">
      <c r="A8" s="244" t="s">
        <v>32</v>
      </c>
      <c r="B8" s="244"/>
      <c r="C8" s="244"/>
      <c r="D8" s="244"/>
      <c r="E8" s="244"/>
      <c r="F8" s="244"/>
      <c r="G8" s="244"/>
      <c r="H8" s="244"/>
      <c r="I8" s="244"/>
    </row>
    <row r="9" spans="1:9" x14ac:dyDescent="0.25">
      <c r="A9" s="244"/>
      <c r="B9" s="244"/>
      <c r="C9" s="244"/>
      <c r="D9" s="244"/>
      <c r="E9" s="244"/>
      <c r="F9" s="244"/>
      <c r="G9" s="244"/>
      <c r="H9" s="244"/>
      <c r="I9" s="244"/>
    </row>
    <row r="10" spans="1:9" x14ac:dyDescent="0.25">
      <c r="A10" s="244"/>
      <c r="B10" s="244"/>
      <c r="C10" s="244"/>
      <c r="D10" s="244"/>
      <c r="E10" s="244"/>
      <c r="F10" s="244"/>
      <c r="G10" s="244"/>
      <c r="H10" s="244"/>
      <c r="I10" s="244"/>
    </row>
    <row r="11" spans="1:9" x14ac:dyDescent="0.25">
      <c r="A11" s="244"/>
      <c r="B11" s="244"/>
      <c r="C11" s="244"/>
      <c r="D11" s="244"/>
      <c r="E11" s="244"/>
      <c r="F11" s="244"/>
      <c r="G11" s="244"/>
      <c r="H11" s="244"/>
      <c r="I11" s="244"/>
    </row>
    <row r="12" spans="1:9" x14ac:dyDescent="0.25">
      <c r="A12" s="244"/>
      <c r="B12" s="244"/>
      <c r="C12" s="244"/>
      <c r="D12" s="244"/>
      <c r="E12" s="244"/>
      <c r="F12" s="244"/>
      <c r="G12" s="244"/>
      <c r="H12" s="244"/>
      <c r="I12" s="244"/>
    </row>
    <row r="13" spans="1:9" x14ac:dyDescent="0.25">
      <c r="A13" s="244"/>
      <c r="B13" s="244"/>
      <c r="C13" s="244"/>
      <c r="D13" s="244"/>
      <c r="E13" s="244"/>
      <c r="F13" s="244"/>
      <c r="G13" s="244"/>
      <c r="H13" s="244"/>
      <c r="I13" s="244"/>
    </row>
    <row r="14" spans="1:9" x14ac:dyDescent="0.25">
      <c r="A14" s="244"/>
      <c r="B14" s="244"/>
      <c r="C14" s="244"/>
      <c r="D14" s="244"/>
      <c r="E14" s="244"/>
      <c r="F14" s="244"/>
      <c r="G14" s="244"/>
      <c r="H14" s="244"/>
      <c r="I14" s="244"/>
    </row>
    <row r="15" spans="1:9" ht="19.5" customHeight="1" x14ac:dyDescent="0.3">
      <c r="A15" s="52"/>
    </row>
    <row r="16" spans="1:9" ht="19.5" customHeight="1" x14ac:dyDescent="0.3">
      <c r="A16" s="276" t="s">
        <v>33</v>
      </c>
      <c r="B16" s="277"/>
      <c r="C16" s="277"/>
      <c r="D16" s="277"/>
      <c r="E16" s="277"/>
      <c r="F16" s="277"/>
      <c r="G16" s="277"/>
      <c r="H16" s="278"/>
    </row>
    <row r="17" spans="1:14" ht="20.25" customHeight="1" x14ac:dyDescent="0.25">
      <c r="A17" s="279" t="s">
        <v>34</v>
      </c>
      <c r="B17" s="279"/>
      <c r="C17" s="279"/>
      <c r="D17" s="279"/>
      <c r="E17" s="279"/>
      <c r="F17" s="279"/>
      <c r="G17" s="279"/>
      <c r="H17" s="279"/>
    </row>
    <row r="18" spans="1:14" ht="26.25" customHeight="1" x14ac:dyDescent="0.4">
      <c r="A18" s="54" t="s">
        <v>35</v>
      </c>
      <c r="B18" s="275" t="s">
        <v>5</v>
      </c>
      <c r="C18" s="275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80" t="s">
        <v>9</v>
      </c>
      <c r="C20" s="280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80" t="s">
        <v>126</v>
      </c>
      <c r="C21" s="280"/>
      <c r="D21" s="280"/>
      <c r="E21" s="280"/>
      <c r="F21" s="280"/>
      <c r="G21" s="280"/>
      <c r="H21" s="280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5" t="s">
        <v>127</v>
      </c>
      <c r="C26" s="275"/>
    </row>
    <row r="27" spans="1:14" ht="26.25" customHeight="1" x14ac:dyDescent="0.4">
      <c r="A27" s="63" t="s">
        <v>41</v>
      </c>
      <c r="B27" s="281" t="s">
        <v>128</v>
      </c>
      <c r="C27" s="281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42</v>
      </c>
      <c r="B29" s="65">
        <v>1</v>
      </c>
      <c r="C29" s="251" t="s">
        <v>43</v>
      </c>
      <c r="D29" s="252"/>
      <c r="E29" s="252"/>
      <c r="F29" s="252"/>
      <c r="G29" s="253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98.95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4" t="s">
        <v>46</v>
      </c>
      <c r="D31" s="255"/>
      <c r="E31" s="255"/>
      <c r="F31" s="255"/>
      <c r="G31" s="255"/>
      <c r="H31" s="256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4" t="s">
        <v>48</v>
      </c>
      <c r="D32" s="255"/>
      <c r="E32" s="255"/>
      <c r="F32" s="255"/>
      <c r="G32" s="255"/>
      <c r="H32" s="256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1</v>
      </c>
      <c r="C36" s="53"/>
      <c r="D36" s="257" t="s">
        <v>52</v>
      </c>
      <c r="E36" s="282"/>
      <c r="F36" s="257" t="s">
        <v>53</v>
      </c>
      <c r="G36" s="258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59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59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</v>
      </c>
      <c r="C45" s="107" t="s">
        <v>70</v>
      </c>
      <c r="D45" s="111">
        <f>D44*$B$30/100</f>
        <v>24.856240000000003</v>
      </c>
      <c r="E45" s="112"/>
      <c r="F45" s="111">
        <f>F44*$B$30/100</f>
        <v>25.509309999999999</v>
      </c>
      <c r="H45" s="104"/>
    </row>
    <row r="46" spans="1:14" ht="19.5" customHeight="1" x14ac:dyDescent="0.3">
      <c r="A46" s="245" t="s">
        <v>71</v>
      </c>
      <c r="B46" s="246"/>
      <c r="C46" s="107" t="s">
        <v>72</v>
      </c>
      <c r="D46" s="113">
        <f>D45/$B$45</f>
        <v>24.856240000000003</v>
      </c>
      <c r="E46" s="114"/>
      <c r="F46" s="115">
        <f>F45/$B$45</f>
        <v>25.509309999999999</v>
      </c>
      <c r="H46" s="104"/>
    </row>
    <row r="47" spans="1:14" ht="27" customHeight="1" x14ac:dyDescent="0.4">
      <c r="A47" s="247"/>
      <c r="B47" s="248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0.02</v>
      </c>
      <c r="F49" s="120"/>
      <c r="H49" s="104"/>
    </row>
    <row r="50" spans="1:12" ht="18.75" x14ac:dyDescent="0.3">
      <c r="C50" s="76" t="s">
        <v>76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capsule contains:Amoxycillin 250mg as Amoxycillin Trihydrate BP</v>
      </c>
    </row>
    <row r="56" spans="1:12" ht="26.25" customHeight="1" x14ac:dyDescent="0.4">
      <c r="A56" s="131" t="s">
        <v>80</v>
      </c>
      <c r="B56" s="132">
        <v>250</v>
      </c>
      <c r="C56" s="53" t="str">
        <f>B20</f>
        <v>Amoxicillin Trihydrate BP</v>
      </c>
      <c r="H56" s="133"/>
    </row>
    <row r="57" spans="1:12" ht="18.75" x14ac:dyDescent="0.3">
      <c r="A57" s="130" t="s">
        <v>81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2" t="s">
        <v>87</v>
      </c>
      <c r="D60" s="265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3"/>
      <c r="D61" s="266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3"/>
      <c r="D62" s="266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272"/>
      <c r="D63" s="267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262" t="s">
        <v>92</v>
      </c>
      <c r="D64" s="265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93</v>
      </c>
      <c r="B65" s="79">
        <v>1</v>
      </c>
      <c r="C65" s="263"/>
      <c r="D65" s="266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94</v>
      </c>
      <c r="B66" s="79">
        <v>1</v>
      </c>
      <c r="C66" s="263"/>
      <c r="D66" s="266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95</v>
      </c>
      <c r="B67" s="79">
        <v>1</v>
      </c>
      <c r="C67" s="272"/>
      <c r="D67" s="267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</v>
      </c>
      <c r="C68" s="262" t="s">
        <v>97</v>
      </c>
      <c r="D68" s="265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98</v>
      </c>
      <c r="B69" s="143">
        <f>(D47*B68)/B56*B57</f>
        <v>8.0000000000000007E-5</v>
      </c>
      <c r="C69" s="263"/>
      <c r="D69" s="266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68" t="s">
        <v>71</v>
      </c>
      <c r="B70" s="269"/>
      <c r="C70" s="263"/>
      <c r="D70" s="266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70"/>
      <c r="B71" s="271"/>
      <c r="C71" s="264"/>
      <c r="D71" s="267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77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99</v>
      </c>
      <c r="B76" s="151" t="s">
        <v>100</v>
      </c>
      <c r="C76" s="249" t="str">
        <f>B26</f>
        <v>AMOXICILLI   TRIHYDRATE</v>
      </c>
      <c r="D76" s="249"/>
      <c r="E76" s="152" t="s">
        <v>101</v>
      </c>
      <c r="F76" s="152"/>
      <c r="G76" s="236" t="e">
        <f>H72</f>
        <v>#DIV/0!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3" t="s">
        <v>124</v>
      </c>
      <c r="C79" s="283"/>
    </row>
    <row r="80" spans="1:8" ht="26.25" customHeight="1" x14ac:dyDescent="0.4">
      <c r="A80" s="63" t="s">
        <v>41</v>
      </c>
      <c r="B80" s="283" t="s">
        <v>125</v>
      </c>
      <c r="C80" s="283"/>
    </row>
    <row r="81" spans="1:12" ht="27" customHeight="1" x14ac:dyDescent="0.4">
      <c r="A81" s="63" t="s">
        <v>6</v>
      </c>
      <c r="B81" s="155">
        <v>99.95</v>
      </c>
    </row>
    <row r="82" spans="1:12" s="14" customFormat="1" ht="27" customHeight="1" x14ac:dyDescent="0.4">
      <c r="A82" s="63" t="s">
        <v>42</v>
      </c>
      <c r="B82" s="65">
        <v>0</v>
      </c>
      <c r="C82" s="251" t="s">
        <v>43</v>
      </c>
      <c r="D82" s="252"/>
      <c r="E82" s="252"/>
      <c r="F82" s="252"/>
      <c r="G82" s="253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4" t="s">
        <v>104</v>
      </c>
      <c r="D84" s="255"/>
      <c r="E84" s="255"/>
      <c r="F84" s="255"/>
      <c r="G84" s="255"/>
      <c r="H84" s="256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4" t="s">
        <v>105</v>
      </c>
      <c r="D85" s="255"/>
      <c r="E85" s="255"/>
      <c r="F85" s="255"/>
      <c r="G85" s="255"/>
      <c r="H85" s="256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257" t="s">
        <v>53</v>
      </c>
      <c r="G89" s="258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86">
        <v>0.312</v>
      </c>
      <c r="E91" s="87">
        <f>IF(ISBLANK(D91),"-",$D$101/$D$98*D91)</f>
        <v>0.33285996805184426</v>
      </c>
      <c r="F91" s="86">
        <v>0.307</v>
      </c>
      <c r="G91" s="88">
        <f>IF(ISBLANK(F91),"-",$D$101/$F$98*F91)</f>
        <v>0.33005972145754803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91">
        <v>0.315</v>
      </c>
      <c r="E92" s="92">
        <f>IF(ISBLANK(D92),"-",$D$101/$D$98*D92)</f>
        <v>0.33606054466772733</v>
      </c>
      <c r="F92" s="237">
        <v>0.31</v>
      </c>
      <c r="G92" s="93">
        <f>IF(ISBLANK(F92),"-",$D$101/$F$98*F92)</f>
        <v>0.33328506075517883</v>
      </c>
      <c r="I92" s="259">
        <f>ABS((F96/D96*D95)-F95)/D95</f>
        <v>6.1228814422696169E-3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91">
        <v>0.315</v>
      </c>
      <c r="E93" s="92">
        <f>IF(ISBLANK(D93),"-",$D$101/$D$98*D93)</f>
        <v>0.33606054466772733</v>
      </c>
      <c r="F93" s="91">
        <v>0.312</v>
      </c>
      <c r="G93" s="93">
        <f>IF(ISBLANK(F93),"-",$D$101/$F$98*F93)</f>
        <v>0.33543528695359931</v>
      </c>
      <c r="I93" s="259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0.314</v>
      </c>
      <c r="E95" s="102">
        <f>AVERAGE(E91:E94)</f>
        <v>0.33499368579576633</v>
      </c>
      <c r="F95" s="165">
        <f>AVERAGE(F91:F94)</f>
        <v>0.3096666666666667</v>
      </c>
      <c r="G95" s="166">
        <f>AVERAGE(G91:G94)</f>
        <v>0.33292668972210876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5.21</v>
      </c>
      <c r="E96" s="94"/>
      <c r="F96" s="106">
        <v>5.17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5.21</v>
      </c>
      <c r="E97" s="109"/>
      <c r="F97" s="108">
        <f>F96*$B$87</f>
        <v>5.17</v>
      </c>
    </row>
    <row r="98" spans="1:10" ht="19.5" customHeight="1" x14ac:dyDescent="0.3">
      <c r="A98" s="78" t="s">
        <v>69</v>
      </c>
      <c r="B98" s="171">
        <f>(B97/B96)*(B95/B94)*(B93/B92)*(B91/B90)*B89</f>
        <v>50</v>
      </c>
      <c r="C98" s="169" t="s">
        <v>108</v>
      </c>
      <c r="D98" s="172">
        <f>D97*$B$83/100</f>
        <v>5.207395</v>
      </c>
      <c r="E98" s="112"/>
      <c r="F98" s="111">
        <f>F97*$B$83/100</f>
        <v>5.1674150000000001</v>
      </c>
    </row>
    <row r="99" spans="1:10" ht="19.5" customHeight="1" x14ac:dyDescent="0.3">
      <c r="A99" s="245" t="s">
        <v>71</v>
      </c>
      <c r="B99" s="260"/>
      <c r="C99" s="169" t="s">
        <v>109</v>
      </c>
      <c r="D99" s="173">
        <f>D98/$B$98</f>
        <v>0.1041479</v>
      </c>
      <c r="E99" s="112"/>
      <c r="F99" s="115">
        <f>F98/$B$98</f>
        <v>0.1033483</v>
      </c>
      <c r="G99" s="174"/>
      <c r="H99" s="104"/>
    </row>
    <row r="100" spans="1:10" ht="19.5" customHeight="1" x14ac:dyDescent="0.3">
      <c r="A100" s="247"/>
      <c r="B100" s="261"/>
      <c r="C100" s="169" t="s">
        <v>73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0.33396018775893754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7.0706216345660759E-3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4</v>
      </c>
      <c r="C108" s="227">
        <v>1</v>
      </c>
      <c r="D108" s="238">
        <v>0.35699999999999998</v>
      </c>
      <c r="E108" s="204">
        <f t="shared" ref="E108:E113" si="1">IF(ISBLANK(D108),"-",D108/$D$103*$D$100*$B$116)</f>
        <v>267.24742430802354</v>
      </c>
      <c r="F108" s="228">
        <f t="shared" ref="F108:F113" si="2">IF(ISBLANK(D108), "-", (E108/$B$56)*100)</f>
        <v>106.89896972320942</v>
      </c>
    </row>
    <row r="109" spans="1:10" ht="26.25" customHeight="1" x14ac:dyDescent="0.4">
      <c r="A109" s="78" t="s">
        <v>88</v>
      </c>
      <c r="B109" s="79">
        <v>10</v>
      </c>
      <c r="C109" s="225">
        <v>2</v>
      </c>
      <c r="D109" s="239">
        <v>0.34599999999999997</v>
      </c>
      <c r="E109" s="205">
        <f t="shared" si="1"/>
        <v>259.01290983354659</v>
      </c>
      <c r="F109" s="229">
        <f t="shared" si="2"/>
        <v>103.60516393341864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39">
        <v>0.35599999999999998</v>
      </c>
      <c r="E110" s="205">
        <f t="shared" si="1"/>
        <v>266.49883208307114</v>
      </c>
      <c r="F110" s="229">
        <f t="shared" si="2"/>
        <v>106.59953283322845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39">
        <v>0.377</v>
      </c>
      <c r="E111" s="205">
        <f t="shared" si="1"/>
        <v>282.21926880707247</v>
      </c>
      <c r="F111" s="229">
        <f t="shared" si="2"/>
        <v>112.88770752282899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39">
        <v>0.377</v>
      </c>
      <c r="E112" s="205">
        <f t="shared" si="1"/>
        <v>282.21926880707247</v>
      </c>
      <c r="F112" s="229">
        <f t="shared" si="2"/>
        <v>112.88770752282899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40">
        <v>0.35099999999999998</v>
      </c>
      <c r="E113" s="206">
        <f t="shared" si="1"/>
        <v>262.75587095830889</v>
      </c>
      <c r="F113" s="230">
        <f t="shared" si="2"/>
        <v>105.10234838332354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269.99226246618252</v>
      </c>
      <c r="F115" s="232">
        <f>AVERAGE(F108:F113)</f>
        <v>107.99690498647301</v>
      </c>
    </row>
    <row r="116" spans="1:10" ht="27" customHeight="1" x14ac:dyDescent="0.4">
      <c r="A116" s="78" t="s">
        <v>96</v>
      </c>
      <c r="B116" s="110">
        <f>(B115/B114)*(B113/B112)*(B111/B110)*(B109/B108)*B107</f>
        <v>2250</v>
      </c>
      <c r="C116" s="188"/>
      <c r="D116" s="212" t="s">
        <v>77</v>
      </c>
      <c r="E116" s="210">
        <f>STDEV(E108:E113)/E115</f>
        <v>3.6727494882128751E-2</v>
      </c>
      <c r="F116" s="189">
        <f>STDEV(F108:F113)/F115</f>
        <v>3.6727494882128779E-2</v>
      </c>
      <c r="I116" s="52"/>
    </row>
    <row r="117" spans="1:10" ht="27" customHeight="1" x14ac:dyDescent="0.4">
      <c r="A117" s="245" t="s">
        <v>71</v>
      </c>
      <c r="B117" s="246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47"/>
      <c r="B118" s="248"/>
      <c r="C118" s="52"/>
      <c r="D118" s="214"/>
      <c r="E118" s="273" t="s">
        <v>116</v>
      </c>
      <c r="F118" s="274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259.01290983354659</v>
      </c>
      <c r="F119" s="233">
        <f>MIN(F108:F113)</f>
        <v>103.60516393341864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282.21926880707247</v>
      </c>
      <c r="F120" s="234">
        <f>MAX(F108:F113)</f>
        <v>112.88770752282899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49" t="str">
        <f>B26</f>
        <v>AMOXICILLI   TRIHYDRATE</v>
      </c>
      <c r="D124" s="249"/>
      <c r="E124" s="152" t="s">
        <v>120</v>
      </c>
      <c r="F124" s="152"/>
      <c r="G124" s="235">
        <f>F115</f>
        <v>107.99690498647301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103.60516393341864</v>
      </c>
      <c r="E125" s="163" t="s">
        <v>123</v>
      </c>
      <c r="F125" s="235">
        <f>MAX(F108:F113)</f>
        <v>112.88770752282899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50" t="s">
        <v>26</v>
      </c>
      <c r="C127" s="250"/>
      <c r="E127" s="158" t="s">
        <v>27</v>
      </c>
      <c r="F127" s="193"/>
      <c r="G127" s="250" t="s">
        <v>28</v>
      </c>
      <c r="H127" s="250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2018-04-13T12:27:24Z</dcterms:modified>
</cp:coreProperties>
</file>