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I39" i="2" s="1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D101" i="2"/>
  <c r="D44" i="2"/>
  <c r="D45" i="2" s="1"/>
  <c r="D46" i="2" s="1"/>
  <c r="F45" i="2"/>
  <c r="F46" i="2" s="1"/>
  <c r="F98" i="2"/>
  <c r="F99" i="2" s="1"/>
  <c r="D102" i="2"/>
  <c r="D49" i="2"/>
  <c r="D97" i="2"/>
  <c r="D98" i="2" s="1"/>
  <c r="D99" i="2" s="1"/>
  <c r="E41" i="2" l="1"/>
  <c r="E38" i="2"/>
  <c r="E40" i="2"/>
  <c r="G41" i="2"/>
  <c r="G39" i="2"/>
  <c r="E39" i="2"/>
  <c r="E93" i="2"/>
  <c r="G40" i="2"/>
  <c r="G38" i="2"/>
  <c r="G42" i="2" s="1"/>
  <c r="G94" i="2"/>
  <c r="E91" i="2"/>
  <c r="E92" i="2"/>
  <c r="G92" i="2"/>
  <c r="G91" i="2"/>
  <c r="G93" i="2"/>
  <c r="E94" i="2"/>
  <c r="G95" i="2" l="1"/>
  <c r="E42" i="2"/>
  <c r="D52" i="2"/>
  <c r="D50" i="2"/>
  <c r="G65" i="2" s="1"/>
  <c r="H65" i="2" s="1"/>
  <c r="D103" i="2"/>
  <c r="E95" i="2"/>
  <c r="D105" i="2"/>
  <c r="G70" i="2"/>
  <c r="H70" i="2" s="1"/>
  <c r="G64" i="2" l="1"/>
  <c r="H64" i="2" s="1"/>
  <c r="G68" i="2"/>
  <c r="H68" i="2" s="1"/>
  <c r="D51" i="2"/>
  <c r="G66" i="2"/>
  <c r="H66" i="2" s="1"/>
  <c r="G61" i="2"/>
  <c r="H61" i="2" s="1"/>
  <c r="G60" i="2"/>
  <c r="H60" i="2" s="1"/>
  <c r="G69" i="2"/>
  <c r="H69" i="2" s="1"/>
  <c r="G63" i="2"/>
  <c r="H63" i="2" s="1"/>
  <c r="G62" i="2"/>
  <c r="H62" i="2" s="1"/>
  <c r="G71" i="2"/>
  <c r="H71" i="2" s="1"/>
  <c r="G67" i="2"/>
  <c r="H67" i="2" s="1"/>
  <c r="E109" i="2"/>
  <c r="F109" i="2" s="1"/>
  <c r="E112" i="2"/>
  <c r="F112" i="2" s="1"/>
  <c r="E110" i="2"/>
  <c r="F110" i="2" s="1"/>
  <c r="E108" i="2"/>
  <c r="E113" i="2"/>
  <c r="F113" i="2" s="1"/>
  <c r="E111" i="2"/>
  <c r="F111" i="2" s="1"/>
  <c r="D104" i="2"/>
  <c r="G72" i="2" l="1"/>
  <c r="G73" i="2" s="1"/>
  <c r="G74" i="2"/>
  <c r="E120" i="2"/>
  <c r="E117" i="2"/>
  <c r="F108" i="2"/>
  <c r="E115" i="2"/>
  <c r="E116" i="2" s="1"/>
  <c r="E119" i="2"/>
  <c r="H74" i="2"/>
  <c r="H72" i="2"/>
  <c r="G76" i="2" l="1"/>
  <c r="H73" i="2"/>
  <c r="D125" i="2"/>
  <c r="F115" i="2"/>
  <c r="F119" i="2"/>
  <c r="F125" i="2"/>
  <c r="F117" i="2"/>
  <c r="F120" i="2"/>
  <c r="G124" i="2" l="1"/>
  <c r="F116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<sst xmlns="http://schemas.openxmlformats.org/spreadsheetml/2006/main" count="215" uniqueCount="127">
  <si>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</si>
  <si>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</si>
  <si>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</si>
  <si>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</si>
  <si>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</si>
  <si>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AMOXIMED 500 mg CAPSULES</t>
  </si>
  <si>
    <t>% age Purity:</t>
  </si>
  <si>
    <t>NDQF201803364</t>
  </si>
  <si>
    <t>Weight (mg):</t>
  </si>
  <si>
    <t>Amoxicillin Trihydrate BP 500 mg</t>
  </si>
  <si>
    <t>Standard Conc (mg/mL):</t>
  </si>
  <si>
    <t>Each capsule contains: Amoxicillin trihydrate BP 50O mg Amoxycillin.</t>
  </si>
  <si>
    <t>2018-03-22 15:01:53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</si>
  <si>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</si>
  <si>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</si>
  <si>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</si>
  <si>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</si>
  <si>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</si>
  <si>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</si>
  <si>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</si>
  <si>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</si>
  <si>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</si>
  <si>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</si>
  <si>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</si>
  <si>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</si>
  <si>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</si>
  <si>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</si>
  <si>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</si>
  <si>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</si>
  <si>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</si>
  <si>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</si>
  <si>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</si>
  <si>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</si>
  <si>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</si>
  <si>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</si>
  <si>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</si>
  <si>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</si>
  <si>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</si>
  <si>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</si>
  <si>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</si>
  <si>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</si>
  <si>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</si>
  <si>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</si>
  <si>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</si>
  <si>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</si>
  <si>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</si>
  <si>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</si>
  <si>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</si>
  <si>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</si>
  <si>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</si>
  <si>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</si>
  <si>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</si>
  <si>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</si>
  <si>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</si>
  <si>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</si>
  <si>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</si>
  <si>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</si>
  <si>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</si>
  <si>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</si>
  <si>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</si>
  <si>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</si>
  <si>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</si>
  <si>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</si>
  <si>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</si>
  <si>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</si>
  <si>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</si>
  <si>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</si>
  <si>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</si>
  <si>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</si>
  <si>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</si>
  <si>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</si>
  <si>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</si>
  <si>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</si>
  <si>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</si>
  <si>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</si>
  <si>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</si>
  <si>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</si>
  <si>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</si>
  <si>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</si>
  <si>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</si>
  <si>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</si>
  <si>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</si>
  <si>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</si>
  <si>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</si>
  <si>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</si>
  <si>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</si>
  <si>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</si>
  <si>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</si>
  <si>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</si>
  <si>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</si>
  <si>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</si>
  <si>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</si>
  <si>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</si>
  <si>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</si>
  <si>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</si>
  <si>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</si>
  <si>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</si>
  <si>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</si>
  <si>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</si>
  <si>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</si>
  <si>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</si>
  <si>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</si>
  <si>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</si>
  <si>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</si>
  <si>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</si>
  <si>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</si>
  <si>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</si>
  <si>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</si>
  <si>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</si>
  <si>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</si>
  <si>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</si>
  <si>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</si>
  <si>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</si>
  <si>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</si>
  <si>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</si>
  <si>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</si>
  <si>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</si>
  <si>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</si>
  <si>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</si>
  <si>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</si>
  <si>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</si>
  <si>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</si>
  <si>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</si>
  <si>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</si>
  <si>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Each capsule contains:Amoxycillin 500mg as Amoxycillin Trihydrate BP.</t>
  </si>
  <si>
    <t>Amoxicillin Trihydrate</t>
  </si>
  <si>
    <t>WS1606019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</si>
</sst>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26</v>
      </c>
      <c r="C59" s="2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4" zoomScale="55" zoomScaleNormal="40" zoomScalePageLayoutView="55" workbookViewId="0">
      <selection activeCell="G128" sqref="G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31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32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52"/>
    </row>
    <row r="16" spans="1:9" ht="19.5" customHeight="1" x14ac:dyDescent="0.3">
      <c r="A16" s="242" t="s">
        <v>33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34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54" t="s">
        <v>35</v>
      </c>
      <c r="B18" s="241" t="s">
        <v>5</v>
      </c>
      <c r="C18" s="241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46" t="s">
        <v>9</v>
      </c>
      <c r="C20" s="246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46" t="s">
        <v>124</v>
      </c>
      <c r="C21" s="246"/>
      <c r="D21" s="246"/>
      <c r="E21" s="246"/>
      <c r="F21" s="246"/>
      <c r="G21" s="246"/>
      <c r="H21" s="246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41" t="s">
        <v>125</v>
      </c>
      <c r="C26" s="241"/>
    </row>
    <row r="27" spans="1:14" ht="26.25" customHeight="1" x14ac:dyDescent="0.4">
      <c r="A27" s="63" t="s">
        <v>41</v>
      </c>
      <c r="B27" s="247" t="s">
        <v>126</v>
      </c>
      <c r="C27" s="247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1</v>
      </c>
      <c r="C29" s="248" t="s">
        <v>43</v>
      </c>
      <c r="D29" s="249"/>
      <c r="E29" s="249"/>
      <c r="F29" s="249"/>
      <c r="G29" s="250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98.95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1" t="s">
        <v>46</v>
      </c>
      <c r="D31" s="252"/>
      <c r="E31" s="252"/>
      <c r="F31" s="252"/>
      <c r="G31" s="252"/>
      <c r="H31" s="253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1" t="s">
        <v>48</v>
      </c>
      <c r="D32" s="252"/>
      <c r="E32" s="252"/>
      <c r="F32" s="252"/>
      <c r="G32" s="252"/>
      <c r="H32" s="253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4" t="s">
        <v>52</v>
      </c>
      <c r="E36" s="255"/>
      <c r="F36" s="254" t="s">
        <v>53</v>
      </c>
      <c r="G36" s="256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8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8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24.856240000000003</v>
      </c>
      <c r="E45" s="112"/>
      <c r="F45" s="111">
        <f>F44*$B$30/100</f>
        <v>25.509309999999999</v>
      </c>
      <c r="H45" s="104"/>
    </row>
    <row r="46" spans="1:14" ht="19.5" customHeight="1" x14ac:dyDescent="0.3">
      <c r="A46" s="259" t="s">
        <v>71</v>
      </c>
      <c r="B46" s="260"/>
      <c r="C46" s="107" t="s">
        <v>72</v>
      </c>
      <c r="D46" s="113">
        <f>D45/$B$45</f>
        <v>24.856240000000003</v>
      </c>
      <c r="E46" s="114"/>
      <c r="F46" s="115">
        <f>F45/$B$45</f>
        <v>25.509309999999999</v>
      </c>
      <c r="H46" s="104"/>
    </row>
    <row r="47" spans="1:14" ht="27" customHeight="1" x14ac:dyDescent="0.4">
      <c r="A47" s="261"/>
      <c r="B47" s="262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BP.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Trihydrate BP 500 mg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3" t="s">
        <v>87</v>
      </c>
      <c r="D60" s="266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4"/>
      <c r="D61" s="267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4"/>
      <c r="D62" s="267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65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3" t="s">
        <v>92</v>
      </c>
      <c r="D64" s="266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4"/>
      <c r="D65" s="267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4"/>
      <c r="D66" s="267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65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3" t="s">
        <v>97</v>
      </c>
      <c r="D68" s="266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4.0000000000000003E-5</v>
      </c>
      <c r="C69" s="264"/>
      <c r="D69" s="267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76" t="s">
        <v>71</v>
      </c>
      <c r="B70" s="277"/>
      <c r="C70" s="264"/>
      <c r="D70" s="267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8"/>
      <c r="B71" s="279"/>
      <c r="C71" s="27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71" t="str">
        <f>B26</f>
        <v>Amoxicillin Trihydrate</v>
      </c>
      <c r="D76" s="271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57" t="str">
        <f>B26</f>
        <v>Amoxicillin Trihydrate</v>
      </c>
      <c r="C79" s="257"/>
    </row>
    <row r="80" spans="1:8" ht="26.25" customHeight="1" x14ac:dyDescent="0.4">
      <c r="A80" s="63" t="s">
        <v>41</v>
      </c>
      <c r="B80" s="257" t="str">
        <f>B27</f>
        <v>WS1606019</v>
      </c>
      <c r="C80" s="257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48" t="s">
        <v>43</v>
      </c>
      <c r="D82" s="249"/>
      <c r="E82" s="249"/>
      <c r="F82" s="249"/>
      <c r="G82" s="250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1" t="s">
        <v>104</v>
      </c>
      <c r="D84" s="252"/>
      <c r="E84" s="252"/>
      <c r="F84" s="252"/>
      <c r="G84" s="252"/>
      <c r="H84" s="253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1" t="s">
        <v>105</v>
      </c>
      <c r="D85" s="252"/>
      <c r="E85" s="252"/>
      <c r="F85" s="252"/>
      <c r="G85" s="252"/>
      <c r="H85" s="253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4" t="s">
        <v>53</v>
      </c>
      <c r="G89" s="256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83">
        <v>0.32100000000000001</v>
      </c>
      <c r="E91" s="87">
        <f>IF(ISBLANK(D91),"-",$D$101/$D$98*D91)</f>
        <v>0.31247380841617539</v>
      </c>
      <c r="F91" s="86">
        <v>0.34799999999999998</v>
      </c>
      <c r="G91" s="88">
        <f>IF(ISBLANK(F91),"-",$D$101/$F$98*F91)</f>
        <v>0.30751994969397783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84">
        <v>0.32</v>
      </c>
      <c r="E92" s="92">
        <f>IF(ISBLANK(D92),"-",$D$101/$D$98*D92)</f>
        <v>0.31150036976067325</v>
      </c>
      <c r="F92" s="91">
        <v>0.34799999999999998</v>
      </c>
      <c r="G92" s="93">
        <f>IF(ISBLANK(F92),"-",$D$101/$F$98*F92)</f>
        <v>0.30751994969397783</v>
      </c>
      <c r="I92" s="258">
        <f>ABS((F96/D96*D95)-F95)/D95</f>
        <v>1.4167233125155967E-2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84">
        <v>0.32</v>
      </c>
      <c r="E93" s="92">
        <f>IF(ISBLANK(D93),"-",$D$101/$D$98*D93)</f>
        <v>0.31150036976067325</v>
      </c>
      <c r="F93" s="91">
        <v>0.34899999999999998</v>
      </c>
      <c r="G93" s="93">
        <f>IF(ISBLANK(F93),"-",$D$101/$F$98*F93)</f>
        <v>0.30840362771033986</v>
      </c>
      <c r="I93" s="258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0.32033333333333336</v>
      </c>
      <c r="E95" s="102">
        <f>AVERAGE(E91:E94)</f>
        <v>0.31182484931250731</v>
      </c>
      <c r="F95" s="165">
        <f>AVERAGE(F91:F94)</f>
        <v>0.34833333333333333</v>
      </c>
      <c r="G95" s="166">
        <f>AVERAGE(G91:G94)</f>
        <v>0.30781450903276514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5.71</v>
      </c>
      <c r="E96" s="94"/>
      <c r="F96" s="106">
        <v>6.29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5.71</v>
      </c>
      <c r="E97" s="109"/>
      <c r="F97" s="108">
        <f>F96*$B$87</f>
        <v>6.29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5.7071450000000006</v>
      </c>
      <c r="E98" s="112"/>
      <c r="F98" s="111">
        <f>F97*$B$83/100</f>
        <v>6.2868550000000001</v>
      </c>
    </row>
    <row r="99" spans="1:10" ht="19.5" customHeight="1" x14ac:dyDescent="0.3">
      <c r="A99" s="259" t="s">
        <v>71</v>
      </c>
      <c r="B99" s="273"/>
      <c r="C99" s="169" t="s">
        <v>109</v>
      </c>
      <c r="D99" s="173">
        <f>D98/$B$98</f>
        <v>0.11414290000000001</v>
      </c>
      <c r="E99" s="112"/>
      <c r="F99" s="115">
        <f>F98/$B$98</f>
        <v>0.12573709999999999</v>
      </c>
      <c r="G99" s="174"/>
      <c r="H99" s="104"/>
    </row>
    <row r="100" spans="1:10" ht="19.5" customHeight="1" x14ac:dyDescent="0.3">
      <c r="A100" s="261"/>
      <c r="B100" s="274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0.30981967917263625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7.2571308729074803E-3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80">
        <v>0.36699999999999999</v>
      </c>
      <c r="E108" s="204">
        <f t="shared" ref="E108:E113" si="1">IF(ISBLANK(D108),"-",D108/$D$103*$D$100*$B$116)</f>
        <v>592.28000135443619</v>
      </c>
      <c r="F108" s="228">
        <f t="shared" ref="F108:F113" si="2">IF(ISBLANK(D108), "-", (E108/$B$56)*100)</f>
        <v>118.45600027088723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81">
        <v>0.36399999999999999</v>
      </c>
      <c r="E109" s="205">
        <f t="shared" si="1"/>
        <v>587.43847545780591</v>
      </c>
      <c r="F109" s="229">
        <f t="shared" si="2"/>
        <v>117.48769509156118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81">
        <v>0.35699999999999998</v>
      </c>
      <c r="E110" s="205">
        <f t="shared" si="1"/>
        <v>576.1415816990019</v>
      </c>
      <c r="F110" s="229">
        <f t="shared" si="2"/>
        <v>115.22831633980037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81">
        <v>0.34499999999999997</v>
      </c>
      <c r="E111" s="205">
        <f t="shared" si="1"/>
        <v>556.77547811248087</v>
      </c>
      <c r="F111" s="229">
        <f t="shared" si="2"/>
        <v>111.35509562249617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81">
        <v>0.37</v>
      </c>
      <c r="E112" s="205">
        <f t="shared" si="1"/>
        <v>597.12152725106648</v>
      </c>
      <c r="F112" s="229">
        <f t="shared" si="2"/>
        <v>119.4243054502133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82">
        <v>0.36499999999999999</v>
      </c>
      <c r="E113" s="206">
        <f t="shared" si="1"/>
        <v>589.05231742334945</v>
      </c>
      <c r="F113" s="230">
        <f t="shared" si="2"/>
        <v>117.81046348466988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583.13489688302343</v>
      </c>
      <c r="F115" s="232">
        <f>AVERAGE(F108:F113)</f>
        <v>116.62697937660469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2.5162696857907528E-2</v>
      </c>
      <c r="F116" s="189">
        <f>STDEV(F108:F113)/F115</f>
        <v>2.5162696857907542E-2</v>
      </c>
      <c r="I116" s="52"/>
    </row>
    <row r="117" spans="1:10" ht="27" customHeight="1" x14ac:dyDescent="0.4">
      <c r="A117" s="259" t="s">
        <v>71</v>
      </c>
      <c r="B117" s="260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61"/>
      <c r="B118" s="262"/>
      <c r="C118" s="52"/>
      <c r="D118" s="214"/>
      <c r="E118" s="239" t="s">
        <v>116</v>
      </c>
      <c r="F118" s="240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556.77547811248087</v>
      </c>
      <c r="F119" s="233">
        <f>MIN(F108:F113)</f>
        <v>111.35509562249617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597.12152725106648</v>
      </c>
      <c r="F120" s="234">
        <f>MAX(F108:F113)</f>
        <v>119.4243054502133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71" t="str">
        <f>B26</f>
        <v>Amoxicillin Trihydrate</v>
      </c>
      <c r="D124" s="271"/>
      <c r="E124" s="152" t="s">
        <v>120</v>
      </c>
      <c r="F124" s="152"/>
      <c r="G124" s="235">
        <f>F115</f>
        <v>116.62697937660469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111.35509562249617</v>
      </c>
      <c r="E125" s="163" t="s">
        <v>123</v>
      </c>
      <c r="F125" s="235">
        <f>MAX(F108:F113)</f>
        <v>119.4243054502133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72" t="s">
        <v>26</v>
      </c>
      <c r="C127" s="272"/>
      <c r="E127" s="158" t="s">
        <v>27</v>
      </c>
      <c r="F127" s="193"/>
      <c r="G127" s="272" t="s">
        <v>28</v>
      </c>
      <c r="H127" s="272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2018-04-13T12:26:57Z</dcterms:modified>
</cp:coreProperties>
</file>