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Amoxicillin" sheetId="2" r:id="rId2"/>
  </sheets>
  <calcPr calcId="145621"/>
</workbook>
</file>

<file path=xl/calcChain.xml><?xml version="1.0" encoding="utf-8"?>
<calcChain xmlns="http://schemas.openxmlformats.org/spreadsheetml/2006/main">
  <c r="C124" i="2" l="1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2" l="1"/>
  <c r="D101" i="2"/>
  <c r="D102" i="2" s="1"/>
  <c r="I39" i="2"/>
  <c r="F44" i="2"/>
  <c r="F45" i="2" s="1"/>
  <c r="F46" i="2" s="1"/>
  <c r="D45" i="2"/>
  <c r="D46" i="2" s="1"/>
  <c r="D49" i="2"/>
  <c r="F98" i="2"/>
  <c r="F99" i="2" s="1"/>
  <c r="G92" i="2"/>
  <c r="D97" i="2"/>
  <c r="D98" i="2" s="1"/>
  <c r="D99" i="2" s="1"/>
  <c r="E91" i="2" l="1"/>
  <c r="E92" i="2"/>
  <c r="G39" i="2"/>
  <c r="G38" i="2"/>
  <c r="G41" i="2"/>
  <c r="G40" i="2"/>
  <c r="E39" i="2"/>
  <c r="E40" i="2"/>
  <c r="E41" i="2"/>
  <c r="E38" i="2"/>
  <c r="E94" i="2"/>
  <c r="G94" i="2"/>
  <c r="G91" i="2"/>
  <c r="E93" i="2"/>
  <c r="G93" i="2"/>
  <c r="G95" i="2" l="1"/>
  <c r="D105" i="2"/>
  <c r="E42" i="2"/>
  <c r="G42" i="2"/>
  <c r="D52" i="2"/>
  <c r="D103" i="2"/>
  <c r="E113" i="2" s="1"/>
  <c r="F113" i="2" s="1"/>
  <c r="D50" i="2"/>
  <c r="G68" i="2" s="1"/>
  <c r="H68" i="2" s="1"/>
  <c r="E95" i="2"/>
  <c r="E109" i="2" l="1"/>
  <c r="F109" i="2" s="1"/>
  <c r="E108" i="2"/>
  <c r="F108" i="2" s="1"/>
  <c r="D104" i="2"/>
  <c r="E110" i="2"/>
  <c r="F110" i="2" s="1"/>
  <c r="G63" i="2"/>
  <c r="H63" i="2" s="1"/>
  <c r="D51" i="2"/>
  <c r="G66" i="2"/>
  <c r="H66" i="2" s="1"/>
  <c r="G65" i="2"/>
  <c r="H65" i="2" s="1"/>
  <c r="G60" i="2"/>
  <c r="G69" i="2"/>
  <c r="H69" i="2" s="1"/>
  <c r="G67" i="2"/>
  <c r="H67" i="2" s="1"/>
  <c r="G62" i="2"/>
  <c r="H62" i="2" s="1"/>
  <c r="G71" i="2"/>
  <c r="H71" i="2" s="1"/>
  <c r="E111" i="2"/>
  <c r="F111" i="2" s="1"/>
  <c r="E112" i="2"/>
  <c r="F112" i="2" s="1"/>
  <c r="G61" i="2"/>
  <c r="H61" i="2" s="1"/>
  <c r="G70" i="2"/>
  <c r="H70" i="2" s="1"/>
  <c r="G64" i="2"/>
  <c r="H64" i="2" s="1"/>
  <c r="E119" i="2" l="1"/>
  <c r="E120" i="2"/>
  <c r="G74" i="2"/>
  <c r="G72" i="2"/>
  <c r="G73" i="2" s="1"/>
  <c r="H60" i="2"/>
  <c r="H72" i="2" s="1"/>
  <c r="E115" i="2"/>
  <c r="E116" i="2" s="1"/>
  <c r="E117" i="2"/>
  <c r="F119" i="2"/>
  <c r="F117" i="2"/>
  <c r="F125" i="2"/>
  <c r="F120" i="2"/>
  <c r="D125" i="2"/>
  <c r="F115" i="2"/>
  <c r="H74" i="2" l="1"/>
  <c r="G76" i="2"/>
  <c r="H73" i="2"/>
  <c r="G124" i="2"/>
  <c r="F116" i="2"/>
</calcChain>
</file>

<file path=xl/sharedStrings.xml><?xml version="1.0" encoding="utf-8"?>
<sst xmlns="http://schemas.openxmlformats.org/spreadsheetml/2006/main" count="215" uniqueCount="127">
  <si>
    <t>HPLC System Suitability Report</t>
  </si>
  <si>
    <t>Analysis Data</t>
  </si>
  <si>
    <t>Assay</t>
  </si>
  <si>
    <t>Sample(s)</t>
  </si>
  <si>
    <t>Reference Substance:</t>
  </si>
  <si>
    <t>MOXIMED 250 mg CAPSULES</t>
  </si>
  <si>
    <t>% age Purity:</t>
  </si>
  <si>
    <t>NDQF201803365</t>
  </si>
  <si>
    <t>Weight (mg):</t>
  </si>
  <si>
    <t>Amoxycillin 250mg as Amoxycillin Trihydrate BP</t>
  </si>
  <si>
    <t>Standard Conc (mg/mL):</t>
  </si>
  <si>
    <t>Each capsules contains Amoxycillin 250mg as Amoxycillin Trihydrate BP.</t>
  </si>
  <si>
    <t>2018-03-22 15:04:49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</si>
  <si>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</si>
  <si>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</si>
  <si>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</si>
  <si>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</si>
  <si>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</si>
  <si>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</si>
  <si>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</si>
  <si>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</si>
  <si>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</si>
  <si>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</si>
  <si>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</si>
  <si>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</si>
  <si>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</si>
  <si>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</si>
  <si>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</si>
  <si>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</si>
  <si>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</si>
  <si>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</si>
  <si>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</si>
  <si>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</si>
  <si>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</si>
  <si>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</si>
  <si>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</si>
  <si>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</si>
  <si>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</si>
  <si>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</si>
  <si>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</si>
  <si>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</si>
  <si>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</si>
  <si>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</si>
  <si>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</si>
  <si>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</si>
  <si>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</si>
  <si>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</si>
  <si>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</si>
  <si>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</si>
  <si>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</si>
  <si>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</si>
  <si>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</si>
  <si>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</si>
  <si>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</si>
  <si>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</si>
  <si>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</si>
  <si>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</si>
  <si>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</si>
  <si>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</si>
  <si>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</si>
  <si>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</si>
  <si>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</si>
  <si>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</si>
  <si>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</si>
  <si>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</si>
  <si>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</si>
  <si>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</si>
  <si>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</si>
  <si>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</si>
  <si>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</si>
  <si>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</si>
  <si>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</si>
  <si>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</si>
  <si>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</si>
  <si>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</si>
  <si>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</si>
  <si>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</si>
  <si>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</si>
  <si>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</si>
  <si>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</si>
  <si>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</si>
  <si>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</si>
  <si>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</si>
  <si>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</si>
  <si>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</si>
  <si>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</si>
  <si>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</si>
  <si>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</si>
  <si>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</si>
  <si>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</si>
  <si>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</si>
  <si>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</si>
  <si>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</si>
  <si>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</si>
  <si>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</si>
  <si>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</si>
  <si>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</si>
  <si>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</si>
  <si>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</si>
  <si>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</si>
  <si>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</si>
  <si>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</si>
  <si>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</si>
  <si>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</si>
  <si>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</si>
  <si>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</si>
  <si>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</si>
  <si>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</si>
  <si>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</si>
  <si>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</si>
  <si>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</si>
  <si>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</si>
  <si>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</si>
  <si>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</si>
  <si>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</si>
  <si>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</si>
  <si>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</si>
  <si>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</si>
  <si>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</si>
  <si>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</si>
  <si>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</si>
  <si>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</si>
  <si>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</si>
  <si>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</si>
  <si>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AMOXICILLIN TRIHYDRATE </t>
  </si>
  <si>
    <t>WS1606019</t>
  </si>
  <si>
    <t>Each capsule contains:Amoxycillin 250mg as Amoxycillin Trihydrate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</si>
</sst>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0" t="s">
        <v>0</v>
      </c>
      <c r="B15" s="240"/>
      <c r="C15" s="240"/>
      <c r="D15" s="240"/>
      <c r="E15" s="24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1" t="s">
        <v>26</v>
      </c>
      <c r="C59" s="24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3" zoomScale="55" zoomScaleNormal="40" zoomScalePageLayoutView="55" workbookViewId="0">
      <selection activeCell="F128" sqref="F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2" t="s">
        <v>31</v>
      </c>
      <c r="B1" s="242"/>
      <c r="C1" s="242"/>
      <c r="D1" s="242"/>
      <c r="E1" s="242"/>
      <c r="F1" s="242"/>
      <c r="G1" s="242"/>
      <c r="H1" s="242"/>
      <c r="I1" s="242"/>
    </row>
    <row r="2" spans="1:9" ht="18.75" customHeight="1" x14ac:dyDescent="0.25">
      <c r="A2" s="242"/>
      <c r="B2" s="242"/>
      <c r="C2" s="242"/>
      <c r="D2" s="242"/>
      <c r="E2" s="242"/>
      <c r="F2" s="242"/>
      <c r="G2" s="242"/>
      <c r="H2" s="242"/>
      <c r="I2" s="242"/>
    </row>
    <row r="3" spans="1:9" ht="18.75" customHeight="1" x14ac:dyDescent="0.25">
      <c r="A3" s="242"/>
      <c r="B3" s="242"/>
      <c r="C3" s="242"/>
      <c r="D3" s="242"/>
      <c r="E3" s="242"/>
      <c r="F3" s="242"/>
      <c r="G3" s="242"/>
      <c r="H3" s="242"/>
      <c r="I3" s="242"/>
    </row>
    <row r="4" spans="1:9" ht="18.75" customHeight="1" x14ac:dyDescent="0.25">
      <c r="A4" s="242"/>
      <c r="B4" s="242"/>
      <c r="C4" s="242"/>
      <c r="D4" s="242"/>
      <c r="E4" s="242"/>
      <c r="F4" s="242"/>
      <c r="G4" s="242"/>
      <c r="H4" s="242"/>
      <c r="I4" s="242"/>
    </row>
    <row r="5" spans="1:9" ht="18.75" customHeight="1" x14ac:dyDescent="0.25">
      <c r="A5" s="242"/>
      <c r="B5" s="242"/>
      <c r="C5" s="242"/>
      <c r="D5" s="242"/>
      <c r="E5" s="242"/>
      <c r="F5" s="242"/>
      <c r="G5" s="242"/>
      <c r="H5" s="242"/>
      <c r="I5" s="242"/>
    </row>
    <row r="6" spans="1:9" ht="18.75" customHeight="1" x14ac:dyDescent="0.25">
      <c r="A6" s="242"/>
      <c r="B6" s="242"/>
      <c r="C6" s="242"/>
      <c r="D6" s="242"/>
      <c r="E6" s="242"/>
      <c r="F6" s="242"/>
      <c r="G6" s="242"/>
      <c r="H6" s="242"/>
      <c r="I6" s="242"/>
    </row>
    <row r="7" spans="1:9" ht="18.75" customHeight="1" x14ac:dyDescent="0.25">
      <c r="A7" s="242"/>
      <c r="B7" s="242"/>
      <c r="C7" s="242"/>
      <c r="D7" s="242"/>
      <c r="E7" s="242"/>
      <c r="F7" s="242"/>
      <c r="G7" s="242"/>
      <c r="H7" s="242"/>
      <c r="I7" s="242"/>
    </row>
    <row r="8" spans="1:9" x14ac:dyDescent="0.25">
      <c r="A8" s="243" t="s">
        <v>32</v>
      </c>
      <c r="B8" s="243"/>
      <c r="C8" s="243"/>
      <c r="D8" s="243"/>
      <c r="E8" s="243"/>
      <c r="F8" s="243"/>
      <c r="G8" s="243"/>
      <c r="H8" s="243"/>
      <c r="I8" s="243"/>
    </row>
    <row r="9" spans="1:9" x14ac:dyDescent="0.25">
      <c r="A9" s="243"/>
      <c r="B9" s="243"/>
      <c r="C9" s="243"/>
      <c r="D9" s="243"/>
      <c r="E9" s="243"/>
      <c r="F9" s="243"/>
      <c r="G9" s="243"/>
      <c r="H9" s="243"/>
      <c r="I9" s="243"/>
    </row>
    <row r="10" spans="1:9" x14ac:dyDescent="0.25">
      <c r="A10" s="243"/>
      <c r="B10" s="243"/>
      <c r="C10" s="243"/>
      <c r="D10" s="243"/>
      <c r="E10" s="243"/>
      <c r="F10" s="243"/>
      <c r="G10" s="243"/>
      <c r="H10" s="243"/>
      <c r="I10" s="243"/>
    </row>
    <row r="11" spans="1:9" x14ac:dyDescent="0.25">
      <c r="A11" s="243"/>
      <c r="B11" s="243"/>
      <c r="C11" s="243"/>
      <c r="D11" s="243"/>
      <c r="E11" s="243"/>
      <c r="F11" s="243"/>
      <c r="G11" s="243"/>
      <c r="H11" s="243"/>
      <c r="I11" s="243"/>
    </row>
    <row r="12" spans="1:9" x14ac:dyDescent="0.25">
      <c r="A12" s="243"/>
      <c r="B12" s="243"/>
      <c r="C12" s="243"/>
      <c r="D12" s="243"/>
      <c r="E12" s="243"/>
      <c r="F12" s="243"/>
      <c r="G12" s="243"/>
      <c r="H12" s="243"/>
      <c r="I12" s="243"/>
    </row>
    <row r="13" spans="1:9" x14ac:dyDescent="0.25">
      <c r="A13" s="243"/>
      <c r="B13" s="243"/>
      <c r="C13" s="243"/>
      <c r="D13" s="243"/>
      <c r="E13" s="243"/>
      <c r="F13" s="243"/>
      <c r="G13" s="243"/>
      <c r="H13" s="243"/>
      <c r="I13" s="243"/>
    </row>
    <row r="14" spans="1:9" x14ac:dyDescent="0.25">
      <c r="A14" s="243"/>
      <c r="B14" s="243"/>
      <c r="C14" s="243"/>
      <c r="D14" s="243"/>
      <c r="E14" s="243"/>
      <c r="F14" s="243"/>
      <c r="G14" s="243"/>
      <c r="H14" s="243"/>
      <c r="I14" s="243"/>
    </row>
    <row r="15" spans="1:9" ht="19.5" customHeight="1" x14ac:dyDescent="0.3">
      <c r="A15" s="52"/>
    </row>
    <row r="16" spans="1:9" ht="19.5" customHeight="1" x14ac:dyDescent="0.3">
      <c r="A16" s="275" t="s">
        <v>33</v>
      </c>
      <c r="B16" s="276"/>
      <c r="C16" s="276"/>
      <c r="D16" s="276"/>
      <c r="E16" s="276"/>
      <c r="F16" s="276"/>
      <c r="G16" s="276"/>
      <c r="H16" s="277"/>
    </row>
    <row r="17" spans="1:14" ht="20.25" customHeight="1" x14ac:dyDescent="0.25">
      <c r="A17" s="278" t="s">
        <v>34</v>
      </c>
      <c r="B17" s="278"/>
      <c r="C17" s="278"/>
      <c r="D17" s="278"/>
      <c r="E17" s="278"/>
      <c r="F17" s="278"/>
      <c r="G17" s="278"/>
      <c r="H17" s="278"/>
    </row>
    <row r="18" spans="1:14" ht="26.25" customHeight="1" x14ac:dyDescent="0.4">
      <c r="A18" s="54" t="s">
        <v>35</v>
      </c>
      <c r="B18" s="274" t="s">
        <v>5</v>
      </c>
      <c r="C18" s="274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279" t="s">
        <v>9</v>
      </c>
      <c r="C20" s="279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279" t="s">
        <v>126</v>
      </c>
      <c r="C21" s="279"/>
      <c r="D21" s="279"/>
      <c r="E21" s="279"/>
      <c r="F21" s="279"/>
      <c r="G21" s="279"/>
      <c r="H21" s="279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74" t="s">
        <v>124</v>
      </c>
      <c r="C26" s="274"/>
    </row>
    <row r="27" spans="1:14" ht="26.25" customHeight="1" x14ac:dyDescent="0.4">
      <c r="A27" s="63" t="s">
        <v>41</v>
      </c>
      <c r="B27" s="280" t="s">
        <v>125</v>
      </c>
      <c r="C27" s="280"/>
    </row>
    <row r="28" spans="1:14" ht="27" customHeight="1" x14ac:dyDescent="0.4">
      <c r="A28" s="63" t="s">
        <v>6</v>
      </c>
      <c r="B28" s="64">
        <v>99.95</v>
      </c>
    </row>
    <row r="29" spans="1:14" s="14" customFormat="1" ht="27" customHeight="1" x14ac:dyDescent="0.4">
      <c r="A29" s="63" t="s">
        <v>42</v>
      </c>
      <c r="B29" s="65">
        <v>0</v>
      </c>
      <c r="C29" s="250" t="s">
        <v>43</v>
      </c>
      <c r="D29" s="251"/>
      <c r="E29" s="251"/>
      <c r="F29" s="251"/>
      <c r="G29" s="252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99.95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53" t="s">
        <v>46</v>
      </c>
      <c r="D31" s="254"/>
      <c r="E31" s="254"/>
      <c r="F31" s="254"/>
      <c r="G31" s="254"/>
      <c r="H31" s="255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53" t="s">
        <v>48</v>
      </c>
      <c r="D32" s="254"/>
      <c r="E32" s="254"/>
      <c r="F32" s="254"/>
      <c r="G32" s="254"/>
      <c r="H32" s="255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1</v>
      </c>
      <c r="C36" s="53"/>
      <c r="D36" s="256" t="s">
        <v>52</v>
      </c>
      <c r="E36" s="281"/>
      <c r="F36" s="256" t="s">
        <v>53</v>
      </c>
      <c r="G36" s="257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258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258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1</v>
      </c>
      <c r="C45" s="107" t="s">
        <v>70</v>
      </c>
      <c r="D45" s="111">
        <f>D44*$B$30/100</f>
        <v>25.10744</v>
      </c>
      <c r="E45" s="112"/>
      <c r="F45" s="111">
        <f>F44*$B$30/100</f>
        <v>25.767110000000002</v>
      </c>
      <c r="H45" s="104"/>
    </row>
    <row r="46" spans="1:14" ht="19.5" customHeight="1" x14ac:dyDescent="0.3">
      <c r="A46" s="244" t="s">
        <v>71</v>
      </c>
      <c r="B46" s="245"/>
      <c r="C46" s="107" t="s">
        <v>72</v>
      </c>
      <c r="D46" s="113">
        <f>D45/$B$45</f>
        <v>25.10744</v>
      </c>
      <c r="E46" s="114"/>
      <c r="F46" s="115">
        <f>F45/$B$45</f>
        <v>25.767110000000002</v>
      </c>
      <c r="H46" s="104"/>
    </row>
    <row r="47" spans="1:14" ht="27" customHeight="1" x14ac:dyDescent="0.4">
      <c r="A47" s="246"/>
      <c r="B47" s="247"/>
      <c r="C47" s="116" t="s">
        <v>73</v>
      </c>
      <c r="D47" s="117">
        <v>0.02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0.02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0.02</v>
      </c>
      <c r="F49" s="120"/>
      <c r="H49" s="104"/>
    </row>
    <row r="50" spans="1:12" ht="18.75" x14ac:dyDescent="0.3">
      <c r="C50" s="76" t="s">
        <v>76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77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0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capsule contains:Amoxycillin 250mg as Amoxycillin Trihydrate BP</v>
      </c>
    </row>
    <row r="56" spans="1:12" ht="26.25" customHeight="1" x14ac:dyDescent="0.4">
      <c r="A56" s="131" t="s">
        <v>80</v>
      </c>
      <c r="B56" s="132">
        <v>250</v>
      </c>
      <c r="C56" s="53" t="str">
        <f>B20</f>
        <v>Amoxycillin 250mg as Amoxycillin Trihydrate BP</v>
      </c>
      <c r="H56" s="133"/>
    </row>
    <row r="57" spans="1:12" ht="18.75" x14ac:dyDescent="0.3">
      <c r="A57" s="130" t="s">
        <v>81</v>
      </c>
      <c r="B57" s="201">
        <v>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261" t="s">
        <v>87</v>
      </c>
      <c r="D60" s="264"/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262"/>
      <c r="D61" s="265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262"/>
      <c r="D62" s="265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90</v>
      </c>
      <c r="B63" s="79">
        <v>1</v>
      </c>
      <c r="C63" s="271"/>
      <c r="D63" s="266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261" t="s">
        <v>92</v>
      </c>
      <c r="D64" s="264"/>
      <c r="E64" s="136">
        <v>1</v>
      </c>
      <c r="F64" s="137"/>
      <c r="G64" s="202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78" t="s">
        <v>93</v>
      </c>
      <c r="B65" s="79">
        <v>1</v>
      </c>
      <c r="C65" s="262"/>
      <c r="D65" s="265"/>
      <c r="E65" s="138">
        <v>2</v>
      </c>
      <c r="F65" s="91"/>
      <c r="G65" s="203" t="str">
        <f>IF(ISBLANK(F65),"-",(F65/$D$50*$D$47*$B$68)*($B$57/$D$64))</f>
        <v>-</v>
      </c>
      <c r="H65" s="221" t="str">
        <f t="shared" si="0"/>
        <v>-</v>
      </c>
    </row>
    <row r="66" spans="1:8" ht="26.25" customHeight="1" x14ac:dyDescent="0.4">
      <c r="A66" s="78" t="s">
        <v>94</v>
      </c>
      <c r="B66" s="79">
        <v>1</v>
      </c>
      <c r="C66" s="262"/>
      <c r="D66" s="265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95</v>
      </c>
      <c r="B67" s="79">
        <v>1</v>
      </c>
      <c r="C67" s="271"/>
      <c r="D67" s="266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</v>
      </c>
      <c r="C68" s="261" t="s">
        <v>97</v>
      </c>
      <c r="D68" s="264"/>
      <c r="E68" s="136">
        <v>1</v>
      </c>
      <c r="F68" s="137"/>
      <c r="G68" s="202" t="str">
        <f>IF(ISBLANK(F68),"-",(F68/$D$50*$D$47*$B$68)*($B$57/$D$68))</f>
        <v>-</v>
      </c>
      <c r="H68" s="221" t="str">
        <f t="shared" si="0"/>
        <v>-</v>
      </c>
    </row>
    <row r="69" spans="1:8" ht="27" customHeight="1" x14ac:dyDescent="0.4">
      <c r="A69" s="126" t="s">
        <v>98</v>
      </c>
      <c r="B69" s="143">
        <f>(D47*B68)/B56*B57</f>
        <v>8.0000000000000007E-5</v>
      </c>
      <c r="C69" s="262"/>
      <c r="D69" s="265"/>
      <c r="E69" s="138">
        <v>2</v>
      </c>
      <c r="F69" s="91"/>
      <c r="G69" s="203" t="str">
        <f>IF(ISBLANK(F69),"-",(F69/$D$50*$D$47*$B$68)*($B$57/$D$68))</f>
        <v>-</v>
      </c>
      <c r="H69" s="221" t="str">
        <f t="shared" si="0"/>
        <v>-</v>
      </c>
    </row>
    <row r="70" spans="1:8" ht="26.25" customHeight="1" x14ac:dyDescent="0.4">
      <c r="A70" s="267" t="s">
        <v>71</v>
      </c>
      <c r="B70" s="268"/>
      <c r="C70" s="262"/>
      <c r="D70" s="265"/>
      <c r="E70" s="138">
        <v>3</v>
      </c>
      <c r="F70" s="91"/>
      <c r="G70" s="203" t="str">
        <f>IF(ISBLANK(F70),"-",(F70/$D$50*$D$47*$B$68)*($B$57/$D$68))</f>
        <v>-</v>
      </c>
      <c r="H70" s="221" t="str">
        <f t="shared" si="0"/>
        <v>-</v>
      </c>
    </row>
    <row r="71" spans="1:8" ht="27" customHeight="1" x14ac:dyDescent="0.4">
      <c r="A71" s="269"/>
      <c r="B71" s="270"/>
      <c r="C71" s="263"/>
      <c r="D71" s="266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 t="e">
        <f>AVERAGE(G60:G71)</f>
        <v>#DIV/0!</v>
      </c>
      <c r="H72" s="223" t="e">
        <f>AVERAGE(H60:H71)</f>
        <v>#DIV/0!</v>
      </c>
    </row>
    <row r="73" spans="1:8" ht="26.25" customHeight="1" x14ac:dyDescent="0.4">
      <c r="C73" s="144"/>
      <c r="D73" s="144"/>
      <c r="E73" s="144"/>
      <c r="F73" s="147" t="s">
        <v>77</v>
      </c>
      <c r="G73" s="207" t="e">
        <f>STDEV(G60:G71)/G72</f>
        <v>#DIV/0!</v>
      </c>
      <c r="H73" s="207" t="e">
        <f>STDEV(H60:H71)/H72</f>
        <v>#DIV/0!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0</v>
      </c>
      <c r="H74" s="150">
        <f>COUNT(H60:H71)</f>
        <v>0</v>
      </c>
    </row>
    <row r="76" spans="1:8" ht="26.25" customHeight="1" x14ac:dyDescent="0.4">
      <c r="A76" s="62" t="s">
        <v>99</v>
      </c>
      <c r="B76" s="151" t="s">
        <v>100</v>
      </c>
      <c r="C76" s="248" t="str">
        <f>B26</f>
        <v xml:space="preserve">AMOXICILLIN TRIHYDRATE </v>
      </c>
      <c r="D76" s="248"/>
      <c r="E76" s="152" t="s">
        <v>101</v>
      </c>
      <c r="F76" s="152"/>
      <c r="G76" s="236" t="e">
        <f>H72</f>
        <v>#DIV/0!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82" t="str">
        <f>B26</f>
        <v xml:space="preserve">AMOXICILLIN TRIHYDRATE </v>
      </c>
      <c r="C79" s="282"/>
    </row>
    <row r="80" spans="1:8" ht="26.25" customHeight="1" x14ac:dyDescent="0.4">
      <c r="A80" s="63" t="s">
        <v>41</v>
      </c>
      <c r="B80" s="282" t="str">
        <f>B27</f>
        <v>WS1606019</v>
      </c>
      <c r="C80" s="282"/>
    </row>
    <row r="81" spans="1:12" ht="27" customHeight="1" x14ac:dyDescent="0.4">
      <c r="A81" s="63" t="s">
        <v>6</v>
      </c>
      <c r="B81" s="155">
        <f>B28</f>
        <v>99.95</v>
      </c>
    </row>
    <row r="82" spans="1:12" s="14" customFormat="1" ht="27" customHeight="1" x14ac:dyDescent="0.4">
      <c r="A82" s="63" t="s">
        <v>42</v>
      </c>
      <c r="B82" s="65">
        <v>0</v>
      </c>
      <c r="C82" s="250" t="s">
        <v>43</v>
      </c>
      <c r="D82" s="251"/>
      <c r="E82" s="251"/>
      <c r="F82" s="251"/>
      <c r="G82" s="252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53" t="s">
        <v>104</v>
      </c>
      <c r="D84" s="254"/>
      <c r="E84" s="254"/>
      <c r="F84" s="254"/>
      <c r="G84" s="254"/>
      <c r="H84" s="255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53" t="s">
        <v>105</v>
      </c>
      <c r="D85" s="254"/>
      <c r="E85" s="254"/>
      <c r="F85" s="254"/>
      <c r="G85" s="254"/>
      <c r="H85" s="255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50</v>
      </c>
      <c r="D89" s="156" t="s">
        <v>52</v>
      </c>
      <c r="E89" s="157"/>
      <c r="F89" s="256" t="s">
        <v>53</v>
      </c>
      <c r="G89" s="257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86">
        <v>0.378</v>
      </c>
      <c r="E91" s="87">
        <f>IF(ISBLANK(D91),"-",$D$101/$D$98*D91)</f>
        <v>0.40250010062502511</v>
      </c>
      <c r="F91" s="86">
        <v>0.39700000000000002</v>
      </c>
      <c r="G91" s="88">
        <f>IF(ISBLANK(F91),"-",$D$101/$F$98*F91)</f>
        <v>0.38918146119895147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91">
        <v>0.379</v>
      </c>
      <c r="E92" s="92">
        <f>IF(ISBLANK(D92),"-",$D$101/$D$98*D92)</f>
        <v>0.40356491570604375</v>
      </c>
      <c r="F92" s="91">
        <v>0.39800000000000002</v>
      </c>
      <c r="G92" s="93">
        <f>IF(ISBLANK(F92),"-",$D$101/$F$98*F92)</f>
        <v>0.39016176714655587</v>
      </c>
      <c r="I92" s="258">
        <f>ABS((F96/D96*D95)-F95)/D95</f>
        <v>3.5150558523555385E-2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91">
        <v>0.379</v>
      </c>
      <c r="E93" s="92">
        <f>IF(ISBLANK(D93),"-",$D$101/$D$98*D93)</f>
        <v>0.40356491570604375</v>
      </c>
      <c r="F93" s="91">
        <v>0.39900000000000002</v>
      </c>
      <c r="G93" s="93">
        <f>IF(ISBLANK(F93),"-",$D$101/$F$98*F93)</f>
        <v>0.39114207309416027</v>
      </c>
      <c r="I93" s="258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0.37866666666666671</v>
      </c>
      <c r="E95" s="102">
        <f>AVERAGE(E91:E94)</f>
        <v>0.40320997734570424</v>
      </c>
      <c r="F95" s="165">
        <f>AVERAGE(F91:F94)</f>
        <v>0.39799999999999996</v>
      </c>
      <c r="G95" s="166">
        <f>AVERAGE(G91:G94)</f>
        <v>0.39016176714655587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5.22</v>
      </c>
      <c r="E96" s="94"/>
      <c r="F96" s="106">
        <v>5.67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5.22</v>
      </c>
      <c r="E97" s="109"/>
      <c r="F97" s="108">
        <f>F96*$B$87</f>
        <v>5.67</v>
      </c>
    </row>
    <row r="98" spans="1:10" ht="19.5" customHeight="1" x14ac:dyDescent="0.3">
      <c r="A98" s="78" t="s">
        <v>69</v>
      </c>
      <c r="B98" s="171">
        <f>(B97/B96)*(B95/B94)*(B93/B92)*(B91/B90)*B89</f>
        <v>50</v>
      </c>
      <c r="C98" s="169" t="s">
        <v>108</v>
      </c>
      <c r="D98" s="172">
        <f>D97*$B$83/100</f>
        <v>5.21739</v>
      </c>
      <c r="E98" s="112"/>
      <c r="F98" s="111">
        <f>F97*$B$83/100</f>
        <v>5.6671649999999998</v>
      </c>
    </row>
    <row r="99" spans="1:10" ht="19.5" customHeight="1" x14ac:dyDescent="0.3">
      <c r="A99" s="244" t="s">
        <v>71</v>
      </c>
      <c r="B99" s="259"/>
      <c r="C99" s="169" t="s">
        <v>109</v>
      </c>
      <c r="D99" s="173">
        <f>D98/$B$98</f>
        <v>0.1043478</v>
      </c>
      <c r="E99" s="112"/>
      <c r="F99" s="115">
        <f>F98/$B$98</f>
        <v>0.11334329999999999</v>
      </c>
      <c r="G99" s="174"/>
      <c r="H99" s="104"/>
    </row>
    <row r="100" spans="1:10" ht="19.5" customHeight="1" x14ac:dyDescent="0.3">
      <c r="A100" s="246"/>
      <c r="B100" s="260"/>
      <c r="C100" s="169" t="s">
        <v>73</v>
      </c>
      <c r="D100" s="175">
        <f>$B$56/$B$116</f>
        <v>0.1111111111111111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5.5555555555555554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5.5555555555555554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0.39668587224613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1.8110478818896703E-2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10</v>
      </c>
      <c r="C108" s="227">
        <v>1</v>
      </c>
      <c r="D108" s="237">
        <v>0.40600000000000003</v>
      </c>
      <c r="E108" s="204">
        <f t="shared" ref="E108:E113" si="1">IF(ISBLANK(D108),"-",D108/$D$103*$D$100*$B$116)</f>
        <v>255.86996437579896</v>
      </c>
      <c r="F108" s="228">
        <f t="shared" ref="F108:F113" si="2">IF(ISBLANK(D108), "-", (E108/$B$56)*100)</f>
        <v>102.34798575031958</v>
      </c>
    </row>
    <row r="109" spans="1:10" ht="26.25" customHeight="1" x14ac:dyDescent="0.4">
      <c r="A109" s="78" t="s">
        <v>88</v>
      </c>
      <c r="B109" s="79">
        <v>25</v>
      </c>
      <c r="C109" s="225">
        <v>2</v>
      </c>
      <c r="D109" s="238">
        <v>0.38200000000000001</v>
      </c>
      <c r="E109" s="205">
        <f t="shared" si="1"/>
        <v>240.74464628461865</v>
      </c>
      <c r="F109" s="229">
        <f t="shared" si="2"/>
        <v>96.297858513847459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38">
        <v>0.38200000000000001</v>
      </c>
      <c r="E110" s="205">
        <f t="shared" si="1"/>
        <v>240.74464628461865</v>
      </c>
      <c r="F110" s="229">
        <f t="shared" si="2"/>
        <v>96.297858513847459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38">
        <v>0.38400000000000001</v>
      </c>
      <c r="E111" s="205">
        <f t="shared" si="1"/>
        <v>242.0050894588837</v>
      </c>
      <c r="F111" s="229">
        <f t="shared" si="2"/>
        <v>96.802035783553492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38">
        <v>0.38600000000000001</v>
      </c>
      <c r="E112" s="205">
        <f t="shared" si="1"/>
        <v>243.26553263314872</v>
      </c>
      <c r="F112" s="229">
        <f t="shared" si="2"/>
        <v>97.306213053259498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39">
        <v>0.38100000000000001</v>
      </c>
      <c r="E113" s="206">
        <f t="shared" si="1"/>
        <v>240.11442469748619</v>
      </c>
      <c r="F113" s="230">
        <f t="shared" si="2"/>
        <v>96.045769878994463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243.7907172890925</v>
      </c>
      <c r="F115" s="232">
        <f>AVERAGE(F108:F113)</f>
        <v>97.516286915636996</v>
      </c>
    </row>
    <row r="116" spans="1:10" ht="27" customHeight="1" x14ac:dyDescent="0.4">
      <c r="A116" s="78" t="s">
        <v>96</v>
      </c>
      <c r="B116" s="110">
        <f>(B115/B114)*(B113/B112)*(B111/B110)*(B109/B108)*B107</f>
        <v>2250</v>
      </c>
      <c r="C116" s="188"/>
      <c r="D116" s="212" t="s">
        <v>77</v>
      </c>
      <c r="E116" s="210">
        <f>STDEV(E108:E113)/E115</f>
        <v>2.4709843814898373E-2</v>
      </c>
      <c r="F116" s="189">
        <f>STDEV(F108:F113)/F115</f>
        <v>2.470984381489837E-2</v>
      </c>
      <c r="I116" s="52"/>
    </row>
    <row r="117" spans="1:10" ht="27" customHeight="1" x14ac:dyDescent="0.4">
      <c r="A117" s="244" t="s">
        <v>71</v>
      </c>
      <c r="B117" s="245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46"/>
      <c r="B118" s="247"/>
      <c r="C118" s="52"/>
      <c r="D118" s="214"/>
      <c r="E118" s="272" t="s">
        <v>116</v>
      </c>
      <c r="F118" s="273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240.11442469748619</v>
      </c>
      <c r="F119" s="233">
        <f>MIN(F108:F113)</f>
        <v>96.045769878994463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255.86996437579896</v>
      </c>
      <c r="F120" s="234">
        <f>MAX(F108:F113)</f>
        <v>102.34798575031958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48" t="str">
        <f>B26</f>
        <v xml:space="preserve">AMOXICILLIN TRIHYDRATE </v>
      </c>
      <c r="D124" s="248"/>
      <c r="E124" s="152" t="s">
        <v>120</v>
      </c>
      <c r="F124" s="152"/>
      <c r="G124" s="235">
        <f>F115</f>
        <v>97.516286915636996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5">
        <f>MIN(F108:F113)</f>
        <v>96.045769878994463</v>
      </c>
      <c r="E125" s="163" t="s">
        <v>123</v>
      </c>
      <c r="F125" s="235">
        <f>MAX(F108:F113)</f>
        <v>102.34798575031958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49" t="s">
        <v>26</v>
      </c>
      <c r="C127" s="249"/>
      <c r="E127" s="158" t="s">
        <v>27</v>
      </c>
      <c r="F127" s="193"/>
      <c r="G127" s="249" t="s">
        <v>28</v>
      </c>
      <c r="H127" s="249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2018-04-13T12:27:19Z</dcterms:modified>
</cp:coreProperties>
</file>