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15" windowWidth="20730" windowHeight="10680" activeTab="4"/>
  </bookViews>
  <sheets>
    <sheet name="SST LAM" sheetId="1" r:id="rId1"/>
    <sheet name="SST ZIDO" sheetId="6" r:id="rId2"/>
    <sheet name="Uniformity" sheetId="2" r:id="rId3"/>
    <sheet name="Lamivudine" sheetId="3" r:id="rId4"/>
    <sheet name="Zidovudine" sheetId="4" r:id="rId5"/>
  </sheets>
  <definedNames>
    <definedName name="_xlnm.Print_Area" localSheetId="3">Lamivudine!$A$1:$H$129</definedName>
    <definedName name="_xlnm.Print_Area" localSheetId="2">Uniformity!$A$1:$F$54</definedName>
    <definedName name="_xlnm.Print_Area" localSheetId="4">Zidovudine!$A$1:$H$129</definedName>
  </definedNames>
  <calcPr calcId="145621"/>
</workbook>
</file>

<file path=xl/calcChain.xml><?xml version="1.0" encoding="utf-8"?>
<calcChain xmlns="http://schemas.openxmlformats.org/spreadsheetml/2006/main">
  <c r="F52" i="6" l="1"/>
  <c r="F31" i="6"/>
  <c r="B41" i="6"/>
  <c r="D30" i="1"/>
  <c r="D51" i="1"/>
  <c r="B54" i="6" l="1"/>
  <c r="E52" i="6"/>
  <c r="C52" i="6"/>
  <c r="B52" i="6"/>
  <c r="B53" i="6" s="1"/>
  <c r="B33" i="6"/>
  <c r="E31" i="6"/>
  <c r="D31" i="6"/>
  <c r="C31" i="6"/>
  <c r="B31" i="6"/>
  <c r="B32" i="6" s="1"/>
  <c r="B21" i="6"/>
  <c r="B21" i="1"/>
  <c r="D68" i="4"/>
  <c r="D64" i="4"/>
  <c r="D60" i="4"/>
  <c r="C124" i="4"/>
  <c r="B116" i="4"/>
  <c r="D100" i="4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C45" i="2"/>
  <c r="C19" i="2"/>
  <c r="B53" i="1"/>
  <c r="E51" i="1"/>
  <c r="C51" i="1"/>
  <c r="B51" i="1"/>
  <c r="B52" i="1" s="1"/>
  <c r="B32" i="1"/>
  <c r="E30" i="1"/>
  <c r="C30" i="1"/>
  <c r="B30" i="1"/>
  <c r="B31" i="1" s="1"/>
  <c r="D101" i="4" l="1"/>
  <c r="D102" i="4" s="1"/>
  <c r="I92" i="4"/>
  <c r="D101" i="3"/>
  <c r="D102" i="3" s="1"/>
  <c r="I92" i="3"/>
  <c r="B69" i="4"/>
  <c r="I39" i="4"/>
  <c r="F44" i="4"/>
  <c r="D45" i="4"/>
  <c r="D46" i="4" s="1"/>
  <c r="F45" i="4"/>
  <c r="F46" i="4" s="1"/>
  <c r="I39" i="3"/>
  <c r="D49" i="3"/>
  <c r="D45" i="3"/>
  <c r="D46" i="3" s="1"/>
  <c r="F98" i="3"/>
  <c r="F99" i="3" s="1"/>
  <c r="D49" i="4"/>
  <c r="F98" i="4"/>
  <c r="F99" i="4" s="1"/>
  <c r="E38" i="3"/>
  <c r="D98" i="3"/>
  <c r="E91" i="3" s="1"/>
  <c r="D27" i="2"/>
  <c r="D31" i="2"/>
  <c r="D35" i="2"/>
  <c r="D39" i="2"/>
  <c r="D43" i="2"/>
  <c r="C49" i="2"/>
  <c r="F44" i="3"/>
  <c r="F45" i="3" s="1"/>
  <c r="G38" i="3" s="1"/>
  <c r="G92" i="3"/>
  <c r="D97" i="4"/>
  <c r="D98" i="4" s="1"/>
  <c r="D99" i="4" s="1"/>
  <c r="D25" i="2"/>
  <c r="D33" i="2"/>
  <c r="D41" i="2"/>
  <c r="C50" i="2"/>
  <c r="D24" i="2"/>
  <c r="D28" i="2"/>
  <c r="D32" i="2"/>
  <c r="D36" i="2"/>
  <c r="D40" i="2"/>
  <c r="D49" i="2"/>
  <c r="B57" i="3"/>
  <c r="B69" i="3" s="1"/>
  <c r="G94" i="3"/>
  <c r="D29" i="2"/>
  <c r="D37" i="2"/>
  <c r="D26" i="2"/>
  <c r="D30" i="2"/>
  <c r="D34" i="2"/>
  <c r="D38" i="2"/>
  <c r="D42" i="2"/>
  <c r="B49" i="2"/>
  <c r="D50" i="2"/>
  <c r="G93" i="3"/>
  <c r="G91" i="4" l="1"/>
  <c r="G40" i="4"/>
  <c r="E39" i="4"/>
  <c r="E38" i="4"/>
  <c r="E41" i="4"/>
  <c r="G41" i="4"/>
  <c r="E40" i="4"/>
  <c r="G39" i="4"/>
  <c r="G92" i="4"/>
  <c r="G94" i="4"/>
  <c r="G38" i="4"/>
  <c r="G91" i="3"/>
  <c r="G95" i="3" s="1"/>
  <c r="E40" i="3"/>
  <c r="G39" i="3"/>
  <c r="G40" i="3"/>
  <c r="E41" i="3"/>
  <c r="E39" i="3"/>
  <c r="E92" i="3"/>
  <c r="E94" i="3"/>
  <c r="E93" i="4"/>
  <c r="E92" i="4"/>
  <c r="E94" i="4"/>
  <c r="F46" i="3"/>
  <c r="G41" i="3"/>
  <c r="G93" i="4"/>
  <c r="E91" i="4"/>
  <c r="D99" i="3"/>
  <c r="E93" i="3"/>
  <c r="G95" i="4" l="1"/>
  <c r="G42" i="4"/>
  <c r="D52" i="4"/>
  <c r="E42" i="4"/>
  <c r="D50" i="4"/>
  <c r="G63" i="4" s="1"/>
  <c r="H63" i="4" s="1"/>
  <c r="E95" i="3"/>
  <c r="E42" i="3"/>
  <c r="G42" i="3"/>
  <c r="D103" i="3"/>
  <c r="E113" i="3" s="1"/>
  <c r="F113" i="3" s="1"/>
  <c r="D50" i="3"/>
  <c r="G64" i="3" s="1"/>
  <c r="H64" i="3" s="1"/>
  <c r="D52" i="3"/>
  <c r="D105" i="3"/>
  <c r="D103" i="4"/>
  <c r="E95" i="4"/>
  <c r="D105" i="4"/>
  <c r="E112" i="3" l="1"/>
  <c r="F112" i="3" s="1"/>
  <c r="E109" i="3"/>
  <c r="F109" i="3" s="1"/>
  <c r="E111" i="3"/>
  <c r="F111" i="3" s="1"/>
  <c r="D104" i="3"/>
  <c r="G71" i="4"/>
  <c r="H71" i="4" s="1"/>
  <c r="G65" i="4"/>
  <c r="H65" i="4" s="1"/>
  <c r="G62" i="4"/>
  <c r="H62" i="4" s="1"/>
  <c r="G64" i="4"/>
  <c r="H64" i="4" s="1"/>
  <c r="G70" i="4"/>
  <c r="H70" i="4" s="1"/>
  <c r="G61" i="4"/>
  <c r="H61" i="4" s="1"/>
  <c r="G67" i="4"/>
  <c r="H67" i="4" s="1"/>
  <c r="G66" i="4"/>
  <c r="H66" i="4" s="1"/>
  <c r="G68" i="4"/>
  <c r="H68" i="4" s="1"/>
  <c r="D51" i="4"/>
  <c r="G60" i="4"/>
  <c r="H60" i="4" s="1"/>
  <c r="G69" i="4"/>
  <c r="H69" i="4" s="1"/>
  <c r="E108" i="3"/>
  <c r="E110" i="3"/>
  <c r="F110" i="3" s="1"/>
  <c r="G68" i="3"/>
  <c r="H68" i="3" s="1"/>
  <c r="G65" i="3"/>
  <c r="H65" i="3" s="1"/>
  <c r="G67" i="3"/>
  <c r="H67" i="3" s="1"/>
  <c r="G62" i="3"/>
  <c r="H62" i="3" s="1"/>
  <c r="G66" i="3"/>
  <c r="H66" i="3" s="1"/>
  <c r="G69" i="3"/>
  <c r="H69" i="3" s="1"/>
  <c r="G71" i="3"/>
  <c r="H71" i="3" s="1"/>
  <c r="G61" i="3"/>
  <c r="H61" i="3" s="1"/>
  <c r="G70" i="3"/>
  <c r="H70" i="3" s="1"/>
  <c r="D51" i="3"/>
  <c r="G63" i="3"/>
  <c r="H63" i="3" s="1"/>
  <c r="G60" i="3"/>
  <c r="H60" i="3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20" i="3" l="1"/>
  <c r="E119" i="3"/>
  <c r="F108" i="3"/>
  <c r="F120" i="3" s="1"/>
  <c r="G74" i="4"/>
  <c r="G72" i="4"/>
  <c r="G73" i="4" s="1"/>
  <c r="E117" i="3"/>
  <c r="E115" i="3"/>
  <c r="E116" i="3" s="1"/>
  <c r="G72" i="3"/>
  <c r="G73" i="3" s="1"/>
  <c r="G74" i="3"/>
  <c r="H74" i="4"/>
  <c r="H72" i="4"/>
  <c r="E120" i="4"/>
  <c r="E117" i="4"/>
  <c r="F108" i="4"/>
  <c r="E115" i="4"/>
  <c r="E116" i="4" s="1"/>
  <c r="E119" i="4"/>
  <c r="H74" i="3"/>
  <c r="H72" i="3"/>
  <c r="D125" i="3" l="1"/>
  <c r="F117" i="3"/>
  <c r="F125" i="3"/>
  <c r="F115" i="3"/>
  <c r="G124" i="3" s="1"/>
  <c r="F119" i="3"/>
  <c r="F125" i="4"/>
  <c r="F120" i="4"/>
  <c r="F117" i="4"/>
  <c r="D125" i="4"/>
  <c r="F115" i="4"/>
  <c r="F119" i="4"/>
  <c r="G76" i="3"/>
  <c r="H73" i="3"/>
  <c r="G76" i="4"/>
  <c r="H73" i="4"/>
  <c r="F116" i="3" l="1"/>
  <c r="G124" i="4"/>
  <c r="F116" i="4"/>
</calcChain>
</file>

<file path=xl/sharedStrings.xml><?xml version="1.0" encoding="utf-8"?>
<sst xmlns="http://schemas.openxmlformats.org/spreadsheetml/2006/main" count="456" uniqueCount="138">
  <si>
    <t>HPLC System Suitability Report</t>
  </si>
  <si>
    <t>Analysis Data</t>
  </si>
  <si>
    <t>Assay</t>
  </si>
  <si>
    <t>Sample(s)</t>
  </si>
  <si>
    <t>Reference Substance:</t>
  </si>
  <si>
    <t xml:space="preserve">LAMIVUDINE 150 MG &amp; ZIDOVUDINE 300 MG TABLETS </t>
  </si>
  <si>
    <t>% age Purity:</t>
  </si>
  <si>
    <t>NDQB201704368</t>
  </si>
  <si>
    <t>Weight (mg):</t>
  </si>
  <si>
    <t xml:space="preserve">LAMIVUDINE  &amp; ZIDOVUDINE </t>
  </si>
  <si>
    <t>Standard Conc (mg/mL):</t>
  </si>
  <si>
    <t>Each film coated tablet contains: Lamivudine USP 150 mg, Zidovudine USP 300 mg.</t>
  </si>
  <si>
    <t>2017-04-04 13:11:59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</si>
  <si>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</si>
  <si>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</si>
  <si>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</si>
  <si>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</si>
  <si>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</si>
  <si>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</si>
  <si>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</si>
  <si>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</si>
  <si>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</si>
  <si>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</si>
  <si>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</si>
  <si>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</si>
  <si>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</si>
  <si>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</si>
  <si>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</si>
  <si>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</si>
  <si>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</si>
  <si>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</si>
  <si>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</si>
  <si>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</si>
  <si>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</si>
  <si>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</si>
  <si>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</si>
  <si>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</si>
  <si>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</si>
  <si>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</si>
  <si>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</si>
  <si>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</si>
  <si>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</si>
  <si>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</si>
  <si>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</si>
  <si>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</si>
  <si>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</si>
  <si>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</si>
  <si>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</si>
  <si>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</si>
  <si>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</si>
  <si>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</si>
  <si>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</si>
  <si>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</si>
  <si>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</si>
  <si>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</si>
  <si>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</si>
  <si>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</si>
  <si>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</si>
  <si>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</si>
  <si>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</si>
  <si>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</si>
  <si>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</si>
  <si>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</si>
  <si>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</si>
  <si>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</si>
  <si>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</si>
  <si>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</si>
  <si>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</si>
  <si>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</si>
  <si>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</si>
  <si>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</si>
  <si>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</si>
  <si>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</si>
  <si>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</si>
  <si>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</si>
  <si>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</si>
  <si>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</si>
  <si>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</si>
  <si>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</si>
  <si>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</si>
  <si>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</si>
  <si>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</si>
  <si>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</si>
  <si>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</si>
  <si>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</si>
  <si>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</si>
  <si>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</si>
  <si>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</si>
  <si>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</si>
  <si>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</si>
  <si>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</si>
  <si>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</si>
  <si>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</si>
  <si>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</si>
  <si>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</si>
  <si>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</si>
  <si>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</si>
  <si>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</si>
  <si>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</si>
  <si>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</si>
  <si>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</si>
  <si>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</si>
  <si>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</si>
  <si>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</si>
  <si>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</si>
  <si>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</si>
  <si>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</si>
  <si>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</si>
  <si>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</si>
  <si>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</si>
  <si>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</si>
  <si>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</si>
  <si>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</si>
  <si>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</si>
  <si>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</si>
  <si>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</si>
  <si>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</si>
  <si>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</si>
  <si>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</si>
  <si>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</si>
  <si>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</si>
  <si>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</si>
  <si>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</si>
  <si>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</si>
  <si>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</si>
  <si>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</si>
  <si>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</si>
  <si>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</si>
  <si>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</si>
  <si>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</si>
  <si>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</si>
  <si>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</si>
  <si>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l42-1</t>
  </si>
  <si>
    <t>Zidovudine</t>
  </si>
  <si>
    <t>Z1-1</t>
  </si>
  <si>
    <t>LAMIVUDINE</t>
  </si>
  <si>
    <t>ZIDOVUDINE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</si>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</sst>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2" fontId="7" fillId="3" borderId="26" xfId="0" applyNumberFormat="1" applyFont="1" applyFill="1" applyBorder="1" applyAlignment="1" applyProtection="1">
      <alignment horizontal="center"/>
      <protection locked="0"/>
    </xf>
    <xf numFmtId="2" fontId="7" fillId="3" borderId="31" xfId="0" applyNumberFormat="1" applyFont="1" applyFill="1" applyBorder="1" applyAlignment="1" applyProtection="1">
      <alignment horizontal="center"/>
      <protection locked="0"/>
    </xf>
    <xf numFmtId="2" fontId="7" fillId="3" borderId="35" xfId="0" applyNumberFormat="1" applyFont="1" applyFill="1" applyBorder="1" applyAlignment="1" applyProtection="1">
      <alignment horizontal="center"/>
      <protection locked="0"/>
    </xf>
    <xf numFmtId="2" fontId="5" fillId="4" borderId="2" xfId="0" applyNumberFormat="1" applyFont="1" applyFill="1" applyBorder="1" applyAlignment="1">
      <alignment horizontal="center"/>
    </xf>
    <xf numFmtId="0" fontId="25" fillId="0" borderId="60" xfId="0" applyFont="1" applyFill="1" applyBorder="1" applyAlignment="1">
      <alignment horizontal="center"/>
    </xf>
    <xf numFmtId="0" fontId="6" fillId="2" borderId="0" xfId="0" applyFont="1" applyFill="1" applyBorder="1"/>
    <xf numFmtId="0" fontId="2" fillId="2" borderId="58" xfId="0" applyFont="1" applyFill="1" applyBorder="1"/>
    <xf numFmtId="0" fontId="2" fillId="2" borderId="59" xfId="0" applyFont="1" applyFill="1" applyBorder="1"/>
    <xf numFmtId="0" fontId="25" fillId="2" borderId="5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D50" sqref="D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81" t="s">
        <v>0</v>
      </c>
      <c r="B15" s="481"/>
      <c r="C15" s="481"/>
      <c r="D15" s="481"/>
      <c r="E15" s="4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20.56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B20/50*5/10</f>
        <v>0.20559999999999995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45660791</v>
      </c>
      <c r="C24" s="18">
        <v>6020.7</v>
      </c>
      <c r="D24" s="19">
        <v>1.2</v>
      </c>
      <c r="E24" s="20">
        <v>3.6</v>
      </c>
    </row>
    <row r="25" spans="1:6" ht="16.5" customHeight="1" x14ac:dyDescent="0.3">
      <c r="A25" s="17">
        <v>2</v>
      </c>
      <c r="B25" s="18">
        <v>45632344</v>
      </c>
      <c r="C25" s="18">
        <v>6015.5</v>
      </c>
      <c r="D25" s="19">
        <v>1.2</v>
      </c>
      <c r="E25" s="19">
        <v>3.6</v>
      </c>
    </row>
    <row r="26" spans="1:6" ht="16.5" customHeight="1" x14ac:dyDescent="0.3">
      <c r="A26" s="17">
        <v>3</v>
      </c>
      <c r="B26" s="18">
        <v>46428486</v>
      </c>
      <c r="C26" s="18">
        <v>5976.9</v>
      </c>
      <c r="D26" s="19">
        <v>1.2</v>
      </c>
      <c r="E26" s="19">
        <v>3.6</v>
      </c>
    </row>
    <row r="27" spans="1:6" ht="16.5" customHeight="1" x14ac:dyDescent="0.3">
      <c r="A27" s="17">
        <v>4</v>
      </c>
      <c r="B27" s="18">
        <v>45852156</v>
      </c>
      <c r="C27" s="18">
        <v>5991.7</v>
      </c>
      <c r="D27" s="19">
        <v>1.2</v>
      </c>
      <c r="E27" s="19">
        <v>3.6</v>
      </c>
    </row>
    <row r="28" spans="1:6" ht="16.5" customHeight="1" x14ac:dyDescent="0.3">
      <c r="A28" s="17">
        <v>5</v>
      </c>
      <c r="B28" s="18">
        <v>46189787</v>
      </c>
      <c r="C28" s="18">
        <v>5984.9</v>
      </c>
      <c r="D28" s="19">
        <v>1.2</v>
      </c>
      <c r="E28" s="19">
        <v>3.6</v>
      </c>
    </row>
    <row r="29" spans="1:6" ht="16.5" customHeight="1" x14ac:dyDescent="0.3">
      <c r="A29" s="17">
        <v>6</v>
      </c>
      <c r="B29" s="21">
        <v>46049826</v>
      </c>
      <c r="C29" s="21">
        <v>5973.6</v>
      </c>
      <c r="D29" s="22">
        <v>1.2</v>
      </c>
      <c r="E29" s="22">
        <v>3.6</v>
      </c>
    </row>
    <row r="30" spans="1:6" ht="16.5" customHeight="1" x14ac:dyDescent="0.3">
      <c r="A30" s="23" t="s">
        <v>18</v>
      </c>
      <c r="B30" s="24">
        <f>AVERAGE(B24:B29)</f>
        <v>45968898.333333336</v>
      </c>
      <c r="C30" s="25">
        <f>AVERAGE(C24:C29)</f>
        <v>5993.8833333333323</v>
      </c>
      <c r="D30" s="26">
        <f>AVERAGE(D24:D29)</f>
        <v>1.2</v>
      </c>
      <c r="E30" s="26">
        <f>AVERAGE(E24:E29)</f>
        <v>3.6</v>
      </c>
    </row>
    <row r="31" spans="1:6" ht="16.5" customHeight="1" x14ac:dyDescent="0.3">
      <c r="A31" s="27" t="s">
        <v>19</v>
      </c>
      <c r="B31" s="28">
        <f>(STDEV(B24:B29)/B30)</f>
        <v>6.7988290418890211E-3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135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</v>
      </c>
      <c r="C40" s="10"/>
      <c r="D40" s="10"/>
      <c r="E40" s="10"/>
    </row>
    <row r="41" spans="1:6" ht="16.5" customHeight="1" x14ac:dyDescent="0.3">
      <c r="A41" s="7" t="s">
        <v>8</v>
      </c>
      <c r="B41" s="12">
        <v>20.56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0.20559999999999995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46664322</v>
      </c>
      <c r="C45" s="18">
        <v>6742.5</v>
      </c>
      <c r="D45" s="19">
        <v>1.2</v>
      </c>
      <c r="E45" s="20">
        <v>4.3</v>
      </c>
    </row>
    <row r="46" spans="1:6" ht="16.5" customHeight="1" x14ac:dyDescent="0.3">
      <c r="A46" s="17">
        <v>2</v>
      </c>
      <c r="B46" s="18">
        <v>46571763</v>
      </c>
      <c r="C46" s="18">
        <v>6876</v>
      </c>
      <c r="D46" s="19">
        <v>1.1000000000000001</v>
      </c>
      <c r="E46" s="19">
        <v>4.3</v>
      </c>
    </row>
    <row r="47" spans="1:6" ht="16.5" customHeight="1" x14ac:dyDescent="0.3">
      <c r="A47" s="17">
        <v>3</v>
      </c>
      <c r="B47" s="18">
        <v>47122407</v>
      </c>
      <c r="C47" s="18">
        <v>6764.1</v>
      </c>
      <c r="D47" s="19">
        <v>1.2</v>
      </c>
      <c r="E47" s="19">
        <v>4.3</v>
      </c>
    </row>
    <row r="48" spans="1:6" ht="16.5" customHeight="1" x14ac:dyDescent="0.3">
      <c r="A48" s="17">
        <v>4</v>
      </c>
      <c r="B48" s="18">
        <v>46194743</v>
      </c>
      <c r="C48" s="18">
        <v>6830.7</v>
      </c>
      <c r="D48" s="19">
        <v>1.1000000000000001</v>
      </c>
      <c r="E48" s="19">
        <v>4.3</v>
      </c>
    </row>
    <row r="49" spans="1:7" ht="16.5" customHeight="1" x14ac:dyDescent="0.3">
      <c r="A49" s="17">
        <v>5</v>
      </c>
      <c r="B49" s="18">
        <v>46617619</v>
      </c>
      <c r="C49" s="18">
        <v>6841.4</v>
      </c>
      <c r="D49" s="19">
        <v>1.1000000000000001</v>
      </c>
      <c r="E49" s="19">
        <v>4.3</v>
      </c>
    </row>
    <row r="50" spans="1:7" ht="16.5" customHeight="1" x14ac:dyDescent="0.3">
      <c r="A50" s="17">
        <v>6</v>
      </c>
      <c r="B50" s="21">
        <v>46322995</v>
      </c>
      <c r="C50" s="21">
        <v>6832.5</v>
      </c>
      <c r="D50" s="22">
        <v>1.2</v>
      </c>
      <c r="E50" s="22">
        <v>4.3</v>
      </c>
    </row>
    <row r="51" spans="1:7" ht="16.5" customHeight="1" x14ac:dyDescent="0.3">
      <c r="A51" s="23" t="s">
        <v>18</v>
      </c>
      <c r="B51" s="24">
        <f>AVERAGE(B45:B50)</f>
        <v>46582308.166666664</v>
      </c>
      <c r="C51" s="25">
        <f>AVERAGE(C45:C50)</f>
        <v>6814.5333333333328</v>
      </c>
      <c r="D51" s="26">
        <f>AVERAGE(D45:D50)</f>
        <v>1.1499999999999999</v>
      </c>
      <c r="E51" s="26">
        <f>AVERAGE(E45:E50)</f>
        <v>4.3</v>
      </c>
    </row>
    <row r="52" spans="1:7" ht="16.5" customHeight="1" x14ac:dyDescent="0.3">
      <c r="A52" s="27" t="s">
        <v>19</v>
      </c>
      <c r="B52" s="28">
        <f>(STDEV(B45:B50)/B51)</f>
        <v>6.9046318678831538E-3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82" t="s">
        <v>26</v>
      </c>
      <c r="C59" s="4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2"/>
  <sheetViews>
    <sheetView topLeftCell="A39" workbookViewId="0">
      <selection activeCell="F57" sqref="F57"/>
    </sheetView>
  </sheetViews>
  <sheetFormatPr defaultRowHeight="13.5" x14ac:dyDescent="0.25"/>
  <cols>
    <col min="1" max="1" width="27.5703125" style="407" customWidth="1"/>
    <col min="2" max="2" width="20.42578125" style="407" customWidth="1"/>
    <col min="3" max="3" width="31.85546875" style="407" customWidth="1"/>
    <col min="4" max="4" width="25.85546875" style="407" customWidth="1"/>
    <col min="5" max="5" width="25.7109375" style="407" customWidth="1"/>
    <col min="6" max="6" width="23.140625" style="407" customWidth="1"/>
    <col min="7" max="7" width="28.42578125" style="407" customWidth="1"/>
    <col min="8" max="8" width="21.5703125" style="407" customWidth="1"/>
    <col min="9" max="9" width="9.140625" style="40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81" t="s">
        <v>0</v>
      </c>
      <c r="B15" s="481"/>
      <c r="C15" s="481"/>
      <c r="D15" s="481"/>
      <c r="E15" s="481"/>
    </row>
    <row r="16" spans="1:6" ht="16.5" customHeight="1" x14ac:dyDescent="0.3">
      <c r="A16" s="90" t="s">
        <v>1</v>
      </c>
      <c r="B16" s="59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72"/>
    </row>
    <row r="18" spans="1:6" ht="16.5" customHeight="1" x14ac:dyDescent="0.3">
      <c r="A18" s="75" t="s">
        <v>4</v>
      </c>
      <c r="B18" s="407" t="s">
        <v>136</v>
      </c>
      <c r="C18" s="72"/>
      <c r="D18" s="72"/>
      <c r="E18" s="72"/>
    </row>
    <row r="19" spans="1:6" ht="16.5" customHeight="1" x14ac:dyDescent="0.3">
      <c r="A19" s="75" t="s">
        <v>6</v>
      </c>
      <c r="B19" s="12">
        <v>99</v>
      </c>
      <c r="C19" s="72"/>
      <c r="D19" s="72"/>
      <c r="E19" s="72"/>
    </row>
    <row r="20" spans="1:6" ht="16.5" customHeight="1" x14ac:dyDescent="0.3">
      <c r="A20" s="8" t="s">
        <v>8</v>
      </c>
      <c r="B20" s="12">
        <v>31.43</v>
      </c>
      <c r="C20" s="72"/>
      <c r="D20" s="72"/>
      <c r="E20" s="72"/>
    </row>
    <row r="21" spans="1:6" ht="16.5" customHeight="1" x14ac:dyDescent="0.3">
      <c r="A21" s="8" t="s">
        <v>10</v>
      </c>
      <c r="B21" s="13">
        <f>B20/50*5/10</f>
        <v>0.31430000000000002</v>
      </c>
      <c r="C21" s="72"/>
      <c r="D21" s="72"/>
      <c r="E21" s="72"/>
    </row>
    <row r="22" spans="1:6" ht="15.75" customHeight="1" x14ac:dyDescent="0.25">
      <c r="A22" s="72"/>
      <c r="B22" s="72" t="s">
        <v>12</v>
      </c>
      <c r="C22" s="72"/>
      <c r="D22" s="72"/>
      <c r="E22" s="72"/>
    </row>
    <row r="23" spans="1:6" ht="15.75" customHeight="1" x14ac:dyDescent="0.25">
      <c r="A23" s="72"/>
      <c r="B23" s="72"/>
      <c r="C23" s="72"/>
      <c r="D23" s="72"/>
      <c r="E23" s="72"/>
    </row>
    <row r="24" spans="1:6" ht="16.5" customHeight="1" x14ac:dyDescent="0.3">
      <c r="A24" s="16" t="s">
        <v>13</v>
      </c>
      <c r="B24" s="15" t="s">
        <v>14</v>
      </c>
      <c r="C24" s="16" t="s">
        <v>15</v>
      </c>
      <c r="D24" s="16" t="s">
        <v>16</v>
      </c>
      <c r="E24" s="15" t="s">
        <v>17</v>
      </c>
      <c r="F24" s="476" t="s">
        <v>137</v>
      </c>
    </row>
    <row r="25" spans="1:6" ht="16.5" customHeight="1" x14ac:dyDescent="0.3">
      <c r="A25" s="17">
        <v>1</v>
      </c>
      <c r="B25" s="18">
        <v>59889003</v>
      </c>
      <c r="C25" s="18">
        <v>7234.5</v>
      </c>
      <c r="D25" s="19">
        <v>1.2</v>
      </c>
      <c r="E25" s="472">
        <v>4.5999999999999996</v>
      </c>
      <c r="F25" s="472">
        <v>4.7</v>
      </c>
    </row>
    <row r="26" spans="1:6" ht="16.5" customHeight="1" x14ac:dyDescent="0.3">
      <c r="A26" s="17">
        <v>2</v>
      </c>
      <c r="B26" s="18">
        <v>59857141</v>
      </c>
      <c r="C26" s="18">
        <v>7288.5</v>
      </c>
      <c r="D26" s="19">
        <v>1.2</v>
      </c>
      <c r="E26" s="473">
        <v>4.5999999999999996</v>
      </c>
      <c r="F26" s="473">
        <v>4.7</v>
      </c>
    </row>
    <row r="27" spans="1:6" ht="16.5" customHeight="1" x14ac:dyDescent="0.3">
      <c r="A27" s="17">
        <v>3</v>
      </c>
      <c r="B27" s="18">
        <v>60900012</v>
      </c>
      <c r="C27" s="18">
        <v>7198.6</v>
      </c>
      <c r="D27" s="19">
        <v>1.2</v>
      </c>
      <c r="E27" s="473">
        <v>4.5999999999999996</v>
      </c>
      <c r="F27" s="473">
        <v>4.7</v>
      </c>
    </row>
    <row r="28" spans="1:6" ht="16.5" customHeight="1" x14ac:dyDescent="0.3">
      <c r="A28" s="17">
        <v>4</v>
      </c>
      <c r="B28" s="18">
        <v>60142591</v>
      </c>
      <c r="C28" s="18">
        <v>7277.7</v>
      </c>
      <c r="D28" s="19">
        <v>1.2</v>
      </c>
      <c r="E28" s="473">
        <v>4.5999999999999996</v>
      </c>
      <c r="F28" s="473">
        <v>4.7</v>
      </c>
    </row>
    <row r="29" spans="1:6" ht="16.5" customHeight="1" x14ac:dyDescent="0.3">
      <c r="A29" s="17">
        <v>5</v>
      </c>
      <c r="B29" s="18">
        <v>60591289</v>
      </c>
      <c r="C29" s="18">
        <v>7283.2</v>
      </c>
      <c r="D29" s="19">
        <v>1.2</v>
      </c>
      <c r="E29" s="473">
        <v>4.5999999999999996</v>
      </c>
      <c r="F29" s="473">
        <v>4.7</v>
      </c>
    </row>
    <row r="30" spans="1:6" ht="16.5" customHeight="1" x14ac:dyDescent="0.3">
      <c r="A30" s="17">
        <v>6</v>
      </c>
      <c r="B30" s="21">
        <v>60388047</v>
      </c>
      <c r="C30" s="21">
        <v>7256</v>
      </c>
      <c r="D30" s="22">
        <v>1.2</v>
      </c>
      <c r="E30" s="474">
        <v>4.5999999999999996</v>
      </c>
      <c r="F30" s="474">
        <v>4.7</v>
      </c>
    </row>
    <row r="31" spans="1:6" ht="16.5" customHeight="1" x14ac:dyDescent="0.3">
      <c r="A31" s="23" t="s">
        <v>18</v>
      </c>
      <c r="B31" s="24">
        <f>AVERAGE(B25:B30)</f>
        <v>60294680.5</v>
      </c>
      <c r="C31" s="25">
        <f>AVERAGE(C25:C30)</f>
        <v>7256.416666666667</v>
      </c>
      <c r="D31" s="26">
        <f>AVERAGE(D25:D30)</f>
        <v>1.2</v>
      </c>
      <c r="E31" s="475">
        <f>AVERAGE(E25:E30)</f>
        <v>4.6000000000000005</v>
      </c>
      <c r="F31" s="475">
        <f>AVERAGE(F25:F30)</f>
        <v>4.7</v>
      </c>
    </row>
    <row r="32" spans="1:6" ht="16.5" customHeight="1" x14ac:dyDescent="0.3">
      <c r="A32" s="27" t="s">
        <v>19</v>
      </c>
      <c r="B32" s="28">
        <f>(STDEV(B25:B30)/B31)</f>
        <v>6.8070781438652854E-3</v>
      </c>
      <c r="C32" s="29"/>
      <c r="D32" s="29"/>
      <c r="E32" s="30"/>
    </row>
    <row r="33" spans="1:6" s="407" customFormat="1" ht="16.5" customHeight="1" x14ac:dyDescent="0.3">
      <c r="A33" s="31" t="s">
        <v>20</v>
      </c>
      <c r="B33" s="32">
        <f>COUNT(B25:B30)</f>
        <v>6</v>
      </c>
      <c r="C33" s="33"/>
      <c r="D33" s="73"/>
      <c r="E33" s="35"/>
    </row>
    <row r="34" spans="1:6" s="407" customFormat="1" ht="15.75" customHeight="1" x14ac:dyDescent="0.25">
      <c r="A34" s="72"/>
      <c r="B34" s="72"/>
      <c r="C34" s="72"/>
      <c r="D34" s="72"/>
      <c r="E34" s="72"/>
    </row>
    <row r="35" spans="1:6" s="407" customFormat="1" ht="16.5" customHeight="1" x14ac:dyDescent="0.3">
      <c r="A35" s="75" t="s">
        <v>21</v>
      </c>
      <c r="B35" s="40" t="s">
        <v>22</v>
      </c>
      <c r="C35" s="39"/>
      <c r="D35" s="39"/>
      <c r="E35" s="39"/>
    </row>
    <row r="36" spans="1:6" ht="16.5" customHeight="1" x14ac:dyDescent="0.3">
      <c r="A36" s="75"/>
      <c r="B36" s="40" t="s">
        <v>23</v>
      </c>
      <c r="C36" s="39"/>
      <c r="D36" s="39"/>
      <c r="E36" s="39"/>
    </row>
    <row r="37" spans="1:6" ht="16.5" customHeight="1" x14ac:dyDescent="0.3">
      <c r="A37" s="75"/>
      <c r="B37" s="40" t="s">
        <v>24</v>
      </c>
      <c r="C37" s="39"/>
      <c r="D37" s="39"/>
      <c r="E37" s="39"/>
    </row>
    <row r="38" spans="1:6" ht="15.75" customHeight="1" x14ac:dyDescent="0.25">
      <c r="A38" s="72"/>
      <c r="B38" s="72"/>
      <c r="C38" s="72"/>
      <c r="D38" s="72"/>
      <c r="E38" s="72"/>
    </row>
    <row r="39" spans="1:6" ht="16.5" customHeight="1" x14ac:dyDescent="0.3">
      <c r="A39" s="90" t="s">
        <v>1</v>
      </c>
      <c r="B39" s="59" t="s">
        <v>25</v>
      </c>
    </row>
    <row r="40" spans="1:6" ht="16.5" customHeight="1" x14ac:dyDescent="0.3">
      <c r="A40" s="75" t="s">
        <v>4</v>
      </c>
      <c r="B40" s="8" t="s">
        <v>136</v>
      </c>
      <c r="C40" s="72"/>
      <c r="D40" s="72"/>
      <c r="E40" s="72"/>
    </row>
    <row r="41" spans="1:6" ht="16.5" customHeight="1" x14ac:dyDescent="0.3">
      <c r="A41" s="75" t="s">
        <v>6</v>
      </c>
      <c r="B41" s="12">
        <f>B19</f>
        <v>99</v>
      </c>
      <c r="C41" s="72"/>
      <c r="D41" s="72"/>
      <c r="E41" s="72"/>
    </row>
    <row r="42" spans="1:6" ht="16.5" customHeight="1" x14ac:dyDescent="0.3">
      <c r="A42" s="8" t="s">
        <v>8</v>
      </c>
      <c r="B42" s="12">
        <v>31.43</v>
      </c>
      <c r="C42" s="72"/>
      <c r="D42" s="72"/>
      <c r="E42" s="72"/>
    </row>
    <row r="43" spans="1:6" ht="16.5" customHeight="1" x14ac:dyDescent="0.3">
      <c r="A43" s="8" t="s">
        <v>10</v>
      </c>
      <c r="B43" s="13">
        <v>0.31430000000000002</v>
      </c>
      <c r="C43" s="72"/>
      <c r="D43" s="72"/>
      <c r="E43" s="72"/>
    </row>
    <row r="44" spans="1:6" ht="15.75" customHeight="1" thickBot="1" x14ac:dyDescent="0.3">
      <c r="A44" s="72"/>
      <c r="B44" s="72"/>
      <c r="C44" s="72"/>
      <c r="D44" s="72"/>
      <c r="E44" s="72"/>
    </row>
    <row r="45" spans="1:6" ht="16.5" customHeight="1" thickBot="1" x14ac:dyDescent="0.35">
      <c r="A45" s="16" t="s">
        <v>13</v>
      </c>
      <c r="B45" s="15" t="s">
        <v>14</v>
      </c>
      <c r="C45" s="16" t="s">
        <v>15</v>
      </c>
      <c r="D45" s="16" t="s">
        <v>16</v>
      </c>
      <c r="E45" s="15" t="s">
        <v>17</v>
      </c>
      <c r="F45" s="480" t="s">
        <v>137</v>
      </c>
    </row>
    <row r="46" spans="1:6" ht="16.5" customHeight="1" x14ac:dyDescent="0.3">
      <c r="A46" s="17">
        <v>1</v>
      </c>
      <c r="B46" s="18">
        <v>60915450</v>
      </c>
      <c r="C46" s="18">
        <v>7499.9</v>
      </c>
      <c r="D46" s="19">
        <v>1</v>
      </c>
      <c r="E46" s="472">
        <v>7.2</v>
      </c>
      <c r="F46" s="472">
        <v>11</v>
      </c>
    </row>
    <row r="47" spans="1:6" ht="16.5" customHeight="1" x14ac:dyDescent="0.3">
      <c r="A47" s="17">
        <v>2</v>
      </c>
      <c r="B47" s="18">
        <v>60828910</v>
      </c>
      <c r="C47" s="18">
        <v>7514.1</v>
      </c>
      <c r="D47" s="19">
        <v>1</v>
      </c>
      <c r="E47" s="473">
        <v>7.2</v>
      </c>
      <c r="F47" s="473">
        <v>11</v>
      </c>
    </row>
    <row r="48" spans="1:6" ht="16.5" customHeight="1" x14ac:dyDescent="0.3">
      <c r="A48" s="17">
        <v>3</v>
      </c>
      <c r="B48" s="18">
        <v>61557102</v>
      </c>
      <c r="C48" s="18">
        <v>7523.7</v>
      </c>
      <c r="D48" s="19">
        <v>1</v>
      </c>
      <c r="E48" s="473">
        <v>7.2</v>
      </c>
      <c r="F48" s="473">
        <v>11</v>
      </c>
    </row>
    <row r="49" spans="1:7" ht="16.5" customHeight="1" x14ac:dyDescent="0.3">
      <c r="A49" s="17">
        <v>4</v>
      </c>
      <c r="B49" s="18">
        <v>60341036</v>
      </c>
      <c r="C49" s="18">
        <v>7553.7</v>
      </c>
      <c r="D49" s="19">
        <v>1</v>
      </c>
      <c r="E49" s="473">
        <v>7.2</v>
      </c>
      <c r="F49" s="473">
        <v>11</v>
      </c>
    </row>
    <row r="50" spans="1:7" ht="16.5" customHeight="1" x14ac:dyDescent="0.3">
      <c r="A50" s="17">
        <v>5</v>
      </c>
      <c r="B50" s="18">
        <v>60915062</v>
      </c>
      <c r="C50" s="18">
        <v>7578.4</v>
      </c>
      <c r="D50" s="19">
        <v>1</v>
      </c>
      <c r="E50" s="473">
        <v>7.2</v>
      </c>
      <c r="F50" s="473">
        <v>11</v>
      </c>
    </row>
    <row r="51" spans="1:7" ht="16.5" customHeight="1" x14ac:dyDescent="0.3">
      <c r="A51" s="17">
        <v>6</v>
      </c>
      <c r="B51" s="21">
        <v>60505952</v>
      </c>
      <c r="C51" s="21">
        <v>7560.8</v>
      </c>
      <c r="D51" s="22">
        <v>1</v>
      </c>
      <c r="E51" s="474">
        <v>7.2</v>
      </c>
      <c r="F51" s="474">
        <v>11</v>
      </c>
    </row>
    <row r="52" spans="1:7" ht="16.5" customHeight="1" x14ac:dyDescent="0.3">
      <c r="A52" s="23" t="s">
        <v>18</v>
      </c>
      <c r="B52" s="24">
        <f>AVERAGE(B46:B51)</f>
        <v>60843918.666666664</v>
      </c>
      <c r="C52" s="25">
        <f>AVERAGE(C46:C51)</f>
        <v>7538.4333333333343</v>
      </c>
      <c r="D52" s="26">
        <v>1</v>
      </c>
      <c r="E52" s="475">
        <f>AVERAGE(E46:E51)</f>
        <v>7.2</v>
      </c>
      <c r="F52" s="475">
        <f>AVERAGE(F46:F51)</f>
        <v>11</v>
      </c>
    </row>
    <row r="53" spans="1:7" ht="16.5" customHeight="1" x14ac:dyDescent="0.3">
      <c r="A53" s="27" t="s">
        <v>19</v>
      </c>
      <c r="B53" s="28">
        <f>(STDEV(B46:B51)/B52)</f>
        <v>6.9191146869023385E-3</v>
      </c>
      <c r="C53" s="29"/>
      <c r="D53" s="29"/>
      <c r="E53" s="477"/>
      <c r="F53" s="478"/>
    </row>
    <row r="54" spans="1:7" s="407" customFormat="1" ht="16.5" customHeight="1" thickBot="1" x14ac:dyDescent="0.35">
      <c r="A54" s="31" t="s">
        <v>20</v>
      </c>
      <c r="B54" s="32">
        <f>COUNT(B46:B51)</f>
        <v>6</v>
      </c>
      <c r="C54" s="33"/>
      <c r="D54" s="73"/>
      <c r="E54" s="73"/>
      <c r="F54" s="479"/>
    </row>
    <row r="55" spans="1:7" s="407" customFormat="1" ht="15.75" customHeight="1" x14ac:dyDescent="0.25">
      <c r="A55" s="72"/>
      <c r="B55" s="72"/>
      <c r="C55" s="72"/>
      <c r="D55" s="72"/>
      <c r="E55" s="72"/>
    </row>
    <row r="56" spans="1:7" s="407" customFormat="1" ht="16.5" customHeight="1" x14ac:dyDescent="0.3">
      <c r="A56" s="75" t="s">
        <v>21</v>
      </c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6.5" customHeight="1" x14ac:dyDescent="0.3">
      <c r="A58" s="75"/>
      <c r="B58" s="40" t="s">
        <v>24</v>
      </c>
      <c r="C58" s="39"/>
      <c r="D58" s="39"/>
      <c r="E58" s="39"/>
    </row>
    <row r="59" spans="1:7" ht="14.25" customHeight="1" thickBot="1" x14ac:dyDescent="0.3">
      <c r="A59" s="41"/>
      <c r="B59" s="337"/>
      <c r="D59" s="43"/>
      <c r="F59" s="44"/>
      <c r="G59" s="44"/>
    </row>
    <row r="60" spans="1:7" ht="15" customHeight="1" x14ac:dyDescent="0.3">
      <c r="B60" s="482" t="s">
        <v>26</v>
      </c>
      <c r="C60" s="482"/>
      <c r="E60" s="45" t="s">
        <v>27</v>
      </c>
      <c r="F60" s="46"/>
      <c r="G60" s="45" t="s">
        <v>28</v>
      </c>
    </row>
    <row r="61" spans="1:7" ht="15" customHeight="1" x14ac:dyDescent="0.3">
      <c r="A61" s="47" t="s">
        <v>29</v>
      </c>
      <c r="B61" s="49"/>
      <c r="C61" s="49"/>
      <c r="E61" s="49"/>
      <c r="G61" s="49"/>
    </row>
    <row r="62" spans="1:7" ht="15" customHeight="1" x14ac:dyDescent="0.3">
      <c r="A62" s="47" t="s">
        <v>30</v>
      </c>
      <c r="B62" s="50"/>
      <c r="C62" s="50"/>
      <c r="E62" s="50"/>
      <c r="G62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B52" sqref="B5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86" t="s">
        <v>31</v>
      </c>
      <c r="B11" s="487"/>
      <c r="C11" s="487"/>
      <c r="D11" s="487"/>
      <c r="E11" s="487"/>
      <c r="F11" s="488"/>
      <c r="G11" s="91"/>
    </row>
    <row r="12" spans="1:7" ht="16.5" customHeight="1" x14ac:dyDescent="0.3">
      <c r="A12" s="485" t="s">
        <v>32</v>
      </c>
      <c r="B12" s="485"/>
      <c r="C12" s="485"/>
      <c r="D12" s="485"/>
      <c r="E12" s="485"/>
      <c r="F12" s="485"/>
      <c r="G12" s="90"/>
    </row>
    <row r="14" spans="1:7" ht="16.5" customHeight="1" x14ac:dyDescent="0.3">
      <c r="A14" s="490" t="s">
        <v>33</v>
      </c>
      <c r="B14" s="490"/>
      <c r="C14" s="60" t="s">
        <v>5</v>
      </c>
    </row>
    <row r="15" spans="1:7" ht="16.5" customHeight="1" x14ac:dyDescent="0.3">
      <c r="A15" s="490" t="s">
        <v>34</v>
      </c>
      <c r="B15" s="490"/>
      <c r="C15" s="60" t="s">
        <v>7</v>
      </c>
    </row>
    <row r="16" spans="1:7" ht="16.5" customHeight="1" x14ac:dyDescent="0.3">
      <c r="A16" s="490" t="s">
        <v>35</v>
      </c>
      <c r="B16" s="490"/>
      <c r="C16" s="60" t="s">
        <v>9</v>
      </c>
    </row>
    <row r="17" spans="1:5" ht="16.5" customHeight="1" x14ac:dyDescent="0.3">
      <c r="A17" s="490" t="s">
        <v>36</v>
      </c>
      <c r="B17" s="490"/>
      <c r="C17" s="60" t="s">
        <v>11</v>
      </c>
    </row>
    <row r="18" spans="1:5" ht="16.5" customHeight="1" x14ac:dyDescent="0.3">
      <c r="A18" s="490" t="s">
        <v>37</v>
      </c>
      <c r="B18" s="490"/>
      <c r="C18" s="97" t="s">
        <v>12</v>
      </c>
    </row>
    <row r="19" spans="1:5" ht="16.5" customHeight="1" x14ac:dyDescent="0.3">
      <c r="A19" s="490" t="s">
        <v>38</v>
      </c>
      <c r="B19" s="4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85" t="s">
        <v>1</v>
      </c>
      <c r="B21" s="485"/>
      <c r="C21" s="59" t="s">
        <v>39</v>
      </c>
      <c r="D21" s="66"/>
    </row>
    <row r="22" spans="1:5" ht="15.75" customHeight="1" x14ac:dyDescent="0.3">
      <c r="A22" s="489"/>
      <c r="B22" s="489"/>
      <c r="C22" s="57"/>
      <c r="D22" s="489"/>
      <c r="E22" s="4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750.57</v>
      </c>
      <c r="D24" s="87">
        <f t="shared" ref="D24:D43" si="0">(C24-$C$46)/$C$46</f>
        <v>9.7487836722503305E-3</v>
      </c>
      <c r="E24" s="53"/>
    </row>
    <row r="25" spans="1:5" ht="15.75" customHeight="1" x14ac:dyDescent="0.3">
      <c r="C25" s="95">
        <v>743.09</v>
      </c>
      <c r="D25" s="88">
        <f t="shared" si="0"/>
        <v>-3.1412971606581668E-4</v>
      </c>
      <c r="E25" s="53"/>
    </row>
    <row r="26" spans="1:5" ht="15.75" customHeight="1" x14ac:dyDescent="0.3">
      <c r="C26" s="95">
        <v>737.01</v>
      </c>
      <c r="D26" s="88">
        <f t="shared" si="0"/>
        <v>-8.4936101172640027E-3</v>
      </c>
      <c r="E26" s="53"/>
    </row>
    <row r="27" spans="1:5" ht="15.75" customHeight="1" x14ac:dyDescent="0.3">
      <c r="C27" s="95">
        <v>751.26</v>
      </c>
      <c r="D27" s="88">
        <f t="shared" si="0"/>
        <v>1.0677047073044118E-2</v>
      </c>
      <c r="E27" s="53"/>
    </row>
    <row r="28" spans="1:5" ht="15.75" customHeight="1" x14ac:dyDescent="0.3">
      <c r="C28" s="95">
        <v>747.02</v>
      </c>
      <c r="D28" s="88">
        <f t="shared" si="0"/>
        <v>4.9729357406296188E-3</v>
      </c>
      <c r="E28" s="53"/>
    </row>
    <row r="29" spans="1:5" ht="15.75" customHeight="1" x14ac:dyDescent="0.3">
      <c r="C29" s="95">
        <v>737.82</v>
      </c>
      <c r="D29" s="88">
        <f t="shared" si="0"/>
        <v>-7.4039096032885148E-3</v>
      </c>
      <c r="E29" s="53"/>
    </row>
    <row r="30" spans="1:5" ht="15.75" customHeight="1" x14ac:dyDescent="0.3">
      <c r="C30" s="95">
        <v>740.01</v>
      </c>
      <c r="D30" s="88">
        <f t="shared" si="0"/>
        <v>-4.4576822877254512E-3</v>
      </c>
      <c r="E30" s="53"/>
    </row>
    <row r="31" spans="1:5" ht="15.75" customHeight="1" x14ac:dyDescent="0.3">
      <c r="C31" s="95">
        <v>736.71</v>
      </c>
      <c r="D31" s="88">
        <f t="shared" si="0"/>
        <v>-8.8972029002177978E-3</v>
      </c>
      <c r="E31" s="53"/>
    </row>
    <row r="32" spans="1:5" ht="15.75" customHeight="1" x14ac:dyDescent="0.3">
      <c r="C32" s="95">
        <v>744.18</v>
      </c>
      <c r="D32" s="88">
        <f t="shared" si="0"/>
        <v>1.1522573953330804E-3</v>
      </c>
      <c r="E32" s="53"/>
    </row>
    <row r="33" spans="1:7" ht="15.75" customHeight="1" x14ac:dyDescent="0.3">
      <c r="C33" s="95">
        <v>741.94</v>
      </c>
      <c r="D33" s="88">
        <f t="shared" si="0"/>
        <v>-1.8612353840555642E-3</v>
      </c>
      <c r="E33" s="53"/>
    </row>
    <row r="34" spans="1:7" ht="15.75" customHeight="1" x14ac:dyDescent="0.3">
      <c r="C34" s="95">
        <v>738.18</v>
      </c>
      <c r="D34" s="88">
        <f t="shared" si="0"/>
        <v>-6.919598263744023E-3</v>
      </c>
      <c r="E34" s="53"/>
    </row>
    <row r="35" spans="1:7" ht="15.75" customHeight="1" x14ac:dyDescent="0.3">
      <c r="C35" s="95">
        <v>730.47</v>
      </c>
      <c r="D35" s="88">
        <f t="shared" si="0"/>
        <v>-1.7291932785657996E-2</v>
      </c>
      <c r="E35" s="53"/>
    </row>
    <row r="36" spans="1:7" ht="15.75" customHeight="1" x14ac:dyDescent="0.3">
      <c r="C36" s="95">
        <v>746.91</v>
      </c>
      <c r="D36" s="88">
        <f t="shared" si="0"/>
        <v>4.8249517202131869E-3</v>
      </c>
      <c r="E36" s="53"/>
    </row>
    <row r="37" spans="1:7" ht="15.75" customHeight="1" x14ac:dyDescent="0.3">
      <c r="C37" s="95">
        <v>748.07</v>
      </c>
      <c r="D37" s="88">
        <f t="shared" si="0"/>
        <v>6.3855104809682041E-3</v>
      </c>
      <c r="E37" s="53"/>
    </row>
    <row r="38" spans="1:7" ht="15.75" customHeight="1" x14ac:dyDescent="0.3">
      <c r="C38" s="95">
        <v>744.61</v>
      </c>
      <c r="D38" s="88">
        <f t="shared" si="0"/>
        <v>1.7307403842336917E-3</v>
      </c>
      <c r="E38" s="53"/>
    </row>
    <row r="39" spans="1:7" ht="15.75" customHeight="1" x14ac:dyDescent="0.3">
      <c r="C39" s="95">
        <v>742.72</v>
      </c>
      <c r="D39" s="88">
        <f t="shared" si="0"/>
        <v>-8.1189414837557752E-4</v>
      </c>
      <c r="E39" s="53"/>
    </row>
    <row r="40" spans="1:7" ht="15.75" customHeight="1" x14ac:dyDescent="0.3">
      <c r="C40" s="95">
        <v>745.02</v>
      </c>
      <c r="D40" s="88">
        <f t="shared" si="0"/>
        <v>2.2823171876039175E-3</v>
      </c>
      <c r="E40" s="53"/>
    </row>
    <row r="41" spans="1:7" ht="15.75" customHeight="1" x14ac:dyDescent="0.3">
      <c r="C41" s="95">
        <v>743.95</v>
      </c>
      <c r="D41" s="88">
        <f t="shared" si="0"/>
        <v>8.4283626173525317E-4</v>
      </c>
      <c r="E41" s="53"/>
    </row>
    <row r="42" spans="1:7" ht="15.75" customHeight="1" x14ac:dyDescent="0.3">
      <c r="C42" s="95">
        <v>742.34</v>
      </c>
      <c r="D42" s="88">
        <f t="shared" si="0"/>
        <v>-1.3231116734504546E-3</v>
      </c>
      <c r="E42" s="53"/>
    </row>
    <row r="43" spans="1:7" ht="16.5" customHeight="1" x14ac:dyDescent="0.3">
      <c r="C43" s="96">
        <v>754.59</v>
      </c>
      <c r="D43" s="89">
        <f t="shared" si="0"/>
        <v>1.5156926963831965E-2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14866.470000000001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743.32350000000008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83">
        <f>C46</f>
        <v>743.32350000000008</v>
      </c>
      <c r="C49" s="93">
        <f>-IF(C46&lt;=80,10%,IF(C46&lt;250,7.5%,5%))</f>
        <v>-0.05</v>
      </c>
      <c r="D49" s="81">
        <f>IF(C46&lt;=80,C46*0.9,IF(C46&lt;250,C46*0.925,C46*0.95))</f>
        <v>706.15732500000001</v>
      </c>
    </row>
    <row r="50" spans="1:6" ht="17.25" customHeight="1" x14ac:dyDescent="0.3">
      <c r="B50" s="484"/>
      <c r="C50" s="94">
        <f>IF(C46&lt;=80, 10%, IF(C46&lt;250, 7.5%, 5%))</f>
        <v>0.05</v>
      </c>
      <c r="D50" s="81">
        <f>IF(C46&lt;=80, C46*1.1, IF(C46&lt;250, C46*1.075, C46*1.05))</f>
        <v>780.48967500000015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1" zoomScale="55" zoomScaleNormal="40" zoomScaleSheetLayoutView="55" zoomScalePageLayoutView="46" workbookViewId="0">
      <selection activeCell="B18" sqref="B18:C1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1" t="s">
        <v>45</v>
      </c>
      <c r="B1" s="521"/>
      <c r="C1" s="521"/>
      <c r="D1" s="521"/>
      <c r="E1" s="521"/>
      <c r="F1" s="521"/>
      <c r="G1" s="521"/>
      <c r="H1" s="521"/>
      <c r="I1" s="521"/>
    </row>
    <row r="2" spans="1:9" ht="18.75" customHeight="1" x14ac:dyDescent="0.25">
      <c r="A2" s="521"/>
      <c r="B2" s="521"/>
      <c r="C2" s="521"/>
      <c r="D2" s="521"/>
      <c r="E2" s="521"/>
      <c r="F2" s="521"/>
      <c r="G2" s="521"/>
      <c r="H2" s="521"/>
      <c r="I2" s="521"/>
    </row>
    <row r="3" spans="1:9" ht="18.75" customHeight="1" x14ac:dyDescent="0.25">
      <c r="A3" s="521"/>
      <c r="B3" s="521"/>
      <c r="C3" s="521"/>
      <c r="D3" s="521"/>
      <c r="E3" s="521"/>
      <c r="F3" s="521"/>
      <c r="G3" s="521"/>
      <c r="H3" s="521"/>
      <c r="I3" s="521"/>
    </row>
    <row r="4" spans="1:9" ht="18.75" customHeight="1" x14ac:dyDescent="0.25">
      <c r="A4" s="521"/>
      <c r="B4" s="521"/>
      <c r="C4" s="521"/>
      <c r="D4" s="521"/>
      <c r="E4" s="521"/>
      <c r="F4" s="521"/>
      <c r="G4" s="521"/>
      <c r="H4" s="521"/>
      <c r="I4" s="521"/>
    </row>
    <row r="5" spans="1:9" ht="18.75" customHeight="1" x14ac:dyDescent="0.25">
      <c r="A5" s="521"/>
      <c r="B5" s="521"/>
      <c r="C5" s="521"/>
      <c r="D5" s="521"/>
      <c r="E5" s="521"/>
      <c r="F5" s="521"/>
      <c r="G5" s="521"/>
      <c r="H5" s="521"/>
      <c r="I5" s="521"/>
    </row>
    <row r="6" spans="1:9" ht="18.75" customHeight="1" x14ac:dyDescent="0.25">
      <c r="A6" s="521"/>
      <c r="B6" s="521"/>
      <c r="C6" s="521"/>
      <c r="D6" s="521"/>
      <c r="E6" s="521"/>
      <c r="F6" s="521"/>
      <c r="G6" s="521"/>
      <c r="H6" s="521"/>
      <c r="I6" s="521"/>
    </row>
    <row r="7" spans="1:9" ht="18.75" customHeight="1" x14ac:dyDescent="0.25">
      <c r="A7" s="521"/>
      <c r="B7" s="521"/>
      <c r="C7" s="521"/>
      <c r="D7" s="521"/>
      <c r="E7" s="521"/>
      <c r="F7" s="521"/>
      <c r="G7" s="521"/>
      <c r="H7" s="521"/>
      <c r="I7" s="521"/>
    </row>
    <row r="8" spans="1:9" x14ac:dyDescent="0.25">
      <c r="A8" s="522" t="s">
        <v>46</v>
      </c>
      <c r="B8" s="522"/>
      <c r="C8" s="522"/>
      <c r="D8" s="522"/>
      <c r="E8" s="522"/>
      <c r="F8" s="522"/>
      <c r="G8" s="522"/>
      <c r="H8" s="522"/>
      <c r="I8" s="522"/>
    </row>
    <row r="9" spans="1:9" x14ac:dyDescent="0.25">
      <c r="A9" s="522"/>
      <c r="B9" s="522"/>
      <c r="C9" s="522"/>
      <c r="D9" s="522"/>
      <c r="E9" s="522"/>
      <c r="F9" s="522"/>
      <c r="G9" s="522"/>
      <c r="H9" s="522"/>
      <c r="I9" s="522"/>
    </row>
    <row r="10" spans="1:9" x14ac:dyDescent="0.25">
      <c r="A10" s="522"/>
      <c r="B10" s="522"/>
      <c r="C10" s="522"/>
      <c r="D10" s="522"/>
      <c r="E10" s="522"/>
      <c r="F10" s="522"/>
      <c r="G10" s="522"/>
      <c r="H10" s="522"/>
      <c r="I10" s="522"/>
    </row>
    <row r="11" spans="1:9" x14ac:dyDescent="0.25">
      <c r="A11" s="522"/>
      <c r="B11" s="522"/>
      <c r="C11" s="522"/>
      <c r="D11" s="522"/>
      <c r="E11" s="522"/>
      <c r="F11" s="522"/>
      <c r="G11" s="522"/>
      <c r="H11" s="522"/>
      <c r="I11" s="522"/>
    </row>
    <row r="12" spans="1:9" x14ac:dyDescent="0.25">
      <c r="A12" s="522"/>
      <c r="B12" s="522"/>
      <c r="C12" s="522"/>
      <c r="D12" s="522"/>
      <c r="E12" s="522"/>
      <c r="F12" s="522"/>
      <c r="G12" s="522"/>
      <c r="H12" s="522"/>
      <c r="I12" s="522"/>
    </row>
    <row r="13" spans="1:9" x14ac:dyDescent="0.25">
      <c r="A13" s="522"/>
      <c r="B13" s="522"/>
      <c r="C13" s="522"/>
      <c r="D13" s="522"/>
      <c r="E13" s="522"/>
      <c r="F13" s="522"/>
      <c r="G13" s="522"/>
      <c r="H13" s="522"/>
      <c r="I13" s="522"/>
    </row>
    <row r="14" spans="1:9" x14ac:dyDescent="0.25">
      <c r="A14" s="522"/>
      <c r="B14" s="522"/>
      <c r="C14" s="522"/>
      <c r="D14" s="522"/>
      <c r="E14" s="522"/>
      <c r="F14" s="522"/>
      <c r="G14" s="522"/>
      <c r="H14" s="522"/>
      <c r="I14" s="522"/>
    </row>
    <row r="15" spans="1:9" ht="19.5" customHeight="1" x14ac:dyDescent="0.3">
      <c r="A15" s="98"/>
    </row>
    <row r="16" spans="1:9" ht="19.5" customHeight="1" x14ac:dyDescent="0.3">
      <c r="A16" s="494" t="s">
        <v>31</v>
      </c>
      <c r="B16" s="495"/>
      <c r="C16" s="495"/>
      <c r="D16" s="495"/>
      <c r="E16" s="495"/>
      <c r="F16" s="495"/>
      <c r="G16" s="495"/>
      <c r="H16" s="496"/>
    </row>
    <row r="17" spans="1:14" ht="20.25" customHeight="1" x14ac:dyDescent="0.25">
      <c r="A17" s="497" t="s">
        <v>47</v>
      </c>
      <c r="B17" s="497"/>
      <c r="C17" s="497"/>
      <c r="D17" s="497"/>
      <c r="E17" s="497"/>
      <c r="F17" s="497"/>
      <c r="G17" s="497"/>
      <c r="H17" s="497"/>
    </row>
    <row r="18" spans="1:14" ht="26.25" customHeight="1" x14ac:dyDescent="0.4">
      <c r="A18" s="100" t="s">
        <v>33</v>
      </c>
      <c r="B18" s="509" t="s">
        <v>5</v>
      </c>
      <c r="C18" s="509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98" t="s">
        <v>9</v>
      </c>
      <c r="C20" s="498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98" t="s">
        <v>11</v>
      </c>
      <c r="C21" s="498"/>
      <c r="D21" s="498"/>
      <c r="E21" s="498"/>
      <c r="F21" s="498"/>
      <c r="G21" s="498"/>
      <c r="H21" s="498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93" t="s">
        <v>131</v>
      </c>
      <c r="C26" s="493"/>
    </row>
    <row r="27" spans="1:14" ht="26.25" customHeight="1" x14ac:dyDescent="0.4">
      <c r="A27" s="109" t="s">
        <v>48</v>
      </c>
      <c r="B27" s="499" t="s">
        <v>132</v>
      </c>
      <c r="C27" s="499"/>
    </row>
    <row r="28" spans="1:14" ht="27" customHeight="1" x14ac:dyDescent="0.4">
      <c r="A28" s="109" t="s">
        <v>6</v>
      </c>
      <c r="B28" s="110">
        <v>99.8</v>
      </c>
    </row>
    <row r="29" spans="1:14" s="14" customFormat="1" ht="27" customHeight="1" x14ac:dyDescent="0.4">
      <c r="A29" s="109" t="s">
        <v>49</v>
      </c>
      <c r="B29" s="111">
        <v>0</v>
      </c>
      <c r="C29" s="500" t="s">
        <v>50</v>
      </c>
      <c r="D29" s="501"/>
      <c r="E29" s="501"/>
      <c r="F29" s="501"/>
      <c r="G29" s="502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503" t="s">
        <v>53</v>
      </c>
      <c r="D31" s="504"/>
      <c r="E31" s="504"/>
      <c r="F31" s="504"/>
      <c r="G31" s="504"/>
      <c r="H31" s="505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503" t="s">
        <v>55</v>
      </c>
      <c r="D32" s="504"/>
      <c r="E32" s="504"/>
      <c r="F32" s="504"/>
      <c r="G32" s="504"/>
      <c r="H32" s="50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506" t="s">
        <v>59</v>
      </c>
      <c r="E36" s="507"/>
      <c r="F36" s="506" t="s">
        <v>60</v>
      </c>
      <c r="G36" s="50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</v>
      </c>
      <c r="C38" s="131">
        <v>1</v>
      </c>
      <c r="D38" s="132">
        <v>45905524</v>
      </c>
      <c r="E38" s="133">
        <f>IF(ISBLANK(D38),"-",$D$48/$D$45*D38)</f>
        <v>33558501.243732601</v>
      </c>
      <c r="F38" s="132">
        <v>30041074</v>
      </c>
      <c r="G38" s="134">
        <f>IF(ISBLANK(F38),"-",$D$48/$F$45*F38)</f>
        <v>34519812.560901619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46098355</v>
      </c>
      <c r="E39" s="138">
        <f>IF(ISBLANK(D39),"-",$D$48/$D$45*D39)</f>
        <v>33699467.271118112</v>
      </c>
      <c r="F39" s="137">
        <v>29926665</v>
      </c>
      <c r="G39" s="139">
        <f>IF(ISBLANK(F39),"-",$D$48/$F$45*F39)</f>
        <v>34388346.647423282</v>
      </c>
      <c r="I39" s="510">
        <f>ABS((F43/D43*D42)-F42)/D42</f>
        <v>1.7632832021110444E-2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45694221</v>
      </c>
      <c r="E40" s="138">
        <f>IF(ISBLANK(D40),"-",$D$48/$D$45*D40)</f>
        <v>33404031.555328559</v>
      </c>
      <c r="F40" s="137">
        <v>30061978</v>
      </c>
      <c r="G40" s="139">
        <f>IF(ISBLANK(F40),"-",$D$48/$F$45*F40)</f>
        <v>34543833.079002038</v>
      </c>
      <c r="I40" s="510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45899366.666666664</v>
      </c>
      <c r="E42" s="148">
        <f>AVERAGE(E38:E41)</f>
        <v>33554000.023393091</v>
      </c>
      <c r="F42" s="147">
        <f>AVERAGE(F38:F41)</f>
        <v>30009905.666666668</v>
      </c>
      <c r="G42" s="149">
        <f>AVERAGE(G38:G41)</f>
        <v>34483997.429108985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20.56</v>
      </c>
      <c r="E43" s="140"/>
      <c r="F43" s="152">
        <v>13.08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20.56</v>
      </c>
      <c r="E44" s="155"/>
      <c r="F44" s="154">
        <f>F43*$B$34</f>
        <v>13.08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20.518879999999999</v>
      </c>
      <c r="E45" s="158"/>
      <c r="F45" s="157">
        <f>F44*$B$30/100</f>
        <v>13.053840000000001</v>
      </c>
      <c r="H45" s="150"/>
    </row>
    <row r="46" spans="1:14" ht="19.5" customHeight="1" x14ac:dyDescent="0.3">
      <c r="A46" s="511" t="s">
        <v>78</v>
      </c>
      <c r="B46" s="512"/>
      <c r="C46" s="153" t="s">
        <v>79</v>
      </c>
      <c r="D46" s="159">
        <f>D45/$B$45</f>
        <v>0.2051888</v>
      </c>
      <c r="E46" s="160"/>
      <c r="F46" s="161">
        <f>F45/$B$45</f>
        <v>0.1305384</v>
      </c>
      <c r="H46" s="150"/>
    </row>
    <row r="47" spans="1:14" ht="27" customHeight="1" x14ac:dyDescent="0.4">
      <c r="A47" s="513"/>
      <c r="B47" s="514"/>
      <c r="C47" s="162" t="s">
        <v>80</v>
      </c>
      <c r="D47" s="163">
        <v>0.15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34018998.726251036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1.5302674720594061E-2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contains: Lamivudine USP 150 mg, Zidovudine USP 300 mg.</v>
      </c>
    </row>
    <row r="56" spans="1:12" ht="26.25" customHeight="1" x14ac:dyDescent="0.4">
      <c r="A56" s="177" t="s">
        <v>87</v>
      </c>
      <c r="B56" s="178">
        <v>150</v>
      </c>
      <c r="C56" s="99" t="str">
        <f>B20</f>
        <v xml:space="preserve">LAMIVUDINE  &amp; ZIDOVUDINE </v>
      </c>
      <c r="H56" s="179"/>
    </row>
    <row r="57" spans="1:12" ht="18.75" x14ac:dyDescent="0.3">
      <c r="A57" s="176" t="s">
        <v>88</v>
      </c>
      <c r="B57" s="247">
        <f>Uniformity!C46</f>
        <v>743.32350000000008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10</v>
      </c>
      <c r="C60" s="515" t="s">
        <v>94</v>
      </c>
      <c r="D60" s="518">
        <v>746.15</v>
      </c>
      <c r="E60" s="182">
        <v>1</v>
      </c>
      <c r="F60" s="183"/>
      <c r="G60" s="248" t="str">
        <f>IF(ISBLANK(F60),"-",(F60/$D$50*$D$47*$B$68)*($B$57/$D$60))</f>
        <v>-</v>
      </c>
      <c r="H60" s="266" t="str">
        <f t="shared" ref="H60:H71" si="0">IF(ISBLANK(F60),"-",(G60/$B$56)*100)</f>
        <v>-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516"/>
      <c r="D61" s="519"/>
      <c r="E61" s="184">
        <v>2</v>
      </c>
      <c r="F61" s="137">
        <v>32372785</v>
      </c>
      <c r="G61" s="249">
        <f>IF(ISBLANK(F61),"-",(F61/$D$50*$D$47*$B$68)*($B$57/$D$60))</f>
        <v>142.20062815848419</v>
      </c>
      <c r="H61" s="267">
        <f t="shared" si="0"/>
        <v>94.800418772322786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16"/>
      <c r="D62" s="519"/>
      <c r="E62" s="184">
        <v>3</v>
      </c>
      <c r="F62" s="185">
        <v>32128485</v>
      </c>
      <c r="G62" s="249">
        <f>IF(ISBLANK(F62),"-",(F62/$D$50*$D$47*$B$68)*($B$57/$D$60))</f>
        <v>141.12751648585186</v>
      </c>
      <c r="H62" s="267">
        <f t="shared" si="0"/>
        <v>94.085010990567909</v>
      </c>
      <c r="L62" s="112"/>
    </row>
    <row r="63" spans="1:12" ht="27" customHeight="1" x14ac:dyDescent="0.4">
      <c r="A63" s="124" t="s">
        <v>97</v>
      </c>
      <c r="B63" s="125">
        <v>1</v>
      </c>
      <c r="C63" s="517"/>
      <c r="D63" s="520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15" t="s">
        <v>99</v>
      </c>
      <c r="D64" s="518">
        <v>747.01</v>
      </c>
      <c r="E64" s="182">
        <v>1</v>
      </c>
      <c r="F64" s="183">
        <v>33331455</v>
      </c>
      <c r="G64" s="248">
        <f>IF(ISBLANK(F64),"-",(F64/$D$50*$D$47*$B$68)*($B$57/$D$64))</f>
        <v>146.24312263435067</v>
      </c>
      <c r="H64" s="266">
        <f t="shared" si="0"/>
        <v>97.495415089567118</v>
      </c>
    </row>
    <row r="65" spans="1:8" ht="26.25" customHeight="1" x14ac:dyDescent="0.4">
      <c r="A65" s="124" t="s">
        <v>100</v>
      </c>
      <c r="B65" s="125">
        <v>1</v>
      </c>
      <c r="C65" s="516"/>
      <c r="D65" s="519"/>
      <c r="E65" s="184">
        <v>2</v>
      </c>
      <c r="F65" s="137">
        <v>33478148</v>
      </c>
      <c r="G65" s="249">
        <f>IF(ISBLANK(F65),"-",(F65/$D$50*$D$47*$B$68)*($B$57/$D$64))</f>
        <v>146.88674417408248</v>
      </c>
      <c r="H65" s="267">
        <f t="shared" si="0"/>
        <v>97.924496116054982</v>
      </c>
    </row>
    <row r="66" spans="1:8" ht="26.25" customHeight="1" x14ac:dyDescent="0.4">
      <c r="A66" s="124" t="s">
        <v>101</v>
      </c>
      <c r="B66" s="125">
        <v>1</v>
      </c>
      <c r="C66" s="516"/>
      <c r="D66" s="519"/>
      <c r="E66" s="184">
        <v>3</v>
      </c>
      <c r="F66" s="137">
        <v>33546557</v>
      </c>
      <c r="G66" s="249">
        <f>IF(ISBLANK(F66),"-",(F66/$D$50*$D$47*$B$68)*($B$57/$D$64))</f>
        <v>147.18689146067086</v>
      </c>
      <c r="H66" s="267">
        <f t="shared" si="0"/>
        <v>98.12459430711391</v>
      </c>
    </row>
    <row r="67" spans="1:8" ht="27" customHeight="1" x14ac:dyDescent="0.4">
      <c r="A67" s="124" t="s">
        <v>102</v>
      </c>
      <c r="B67" s="125">
        <v>1</v>
      </c>
      <c r="C67" s="517"/>
      <c r="D67" s="520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1000</v>
      </c>
      <c r="C68" s="515" t="s">
        <v>104</v>
      </c>
      <c r="D68" s="518">
        <v>730.56</v>
      </c>
      <c r="E68" s="182">
        <v>1</v>
      </c>
      <c r="F68" s="183">
        <v>32849746</v>
      </c>
      <c r="G68" s="248">
        <f>IF(ISBLANK(F68),"-",(F68/$D$50*$D$47*$B$68)*($B$57/$D$68))</f>
        <v>147.37496714448255</v>
      </c>
      <c r="H68" s="267">
        <f t="shared" si="0"/>
        <v>98.249978096321698</v>
      </c>
    </row>
    <row r="69" spans="1:8" ht="27" customHeight="1" x14ac:dyDescent="0.4">
      <c r="A69" s="172" t="s">
        <v>105</v>
      </c>
      <c r="B69" s="189">
        <f>(D47*B68)/B56*B57</f>
        <v>743.32350000000008</v>
      </c>
      <c r="C69" s="516"/>
      <c r="D69" s="519"/>
      <c r="E69" s="184">
        <v>2</v>
      </c>
      <c r="F69" s="137">
        <v>33021522</v>
      </c>
      <c r="G69" s="249">
        <f>IF(ISBLANK(F69),"-",(F69/$D$50*$D$47*$B$68)*($B$57/$D$68))</f>
        <v>148.14561183550117</v>
      </c>
      <c r="H69" s="267">
        <f t="shared" si="0"/>
        <v>98.763741223667438</v>
      </c>
    </row>
    <row r="70" spans="1:8" ht="26.25" customHeight="1" x14ac:dyDescent="0.4">
      <c r="A70" s="528" t="s">
        <v>78</v>
      </c>
      <c r="B70" s="529"/>
      <c r="C70" s="516"/>
      <c r="D70" s="519"/>
      <c r="E70" s="184">
        <v>3</v>
      </c>
      <c r="F70" s="137">
        <v>33280672</v>
      </c>
      <c r="G70" s="249">
        <f>IF(ISBLANK(F70),"-",(F70/$D$50*$D$47*$B$68)*($B$57/$D$68))</f>
        <v>149.30824556592614</v>
      </c>
      <c r="H70" s="267">
        <f t="shared" si="0"/>
        <v>99.5388303772841</v>
      </c>
    </row>
    <row r="71" spans="1:8" ht="27" customHeight="1" x14ac:dyDescent="0.4">
      <c r="A71" s="530"/>
      <c r="B71" s="531"/>
      <c r="C71" s="527"/>
      <c r="D71" s="520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146.05921593241874</v>
      </c>
      <c r="H72" s="269">
        <f>AVERAGE(H60:H71)</f>
        <v>97.372810621612487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1.9680684808270257E-2</v>
      </c>
      <c r="H73" s="253">
        <f>STDEV(H60:H71)/H72</f>
        <v>1.9680684808270257E-2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8</v>
      </c>
      <c r="H74" s="196">
        <f>COUNT(H60:H71)</f>
        <v>8</v>
      </c>
    </row>
    <row r="76" spans="1:8" ht="26.25" customHeight="1" x14ac:dyDescent="0.4">
      <c r="A76" s="108" t="s">
        <v>106</v>
      </c>
      <c r="B76" s="197" t="s">
        <v>107</v>
      </c>
      <c r="C76" s="523" t="str">
        <f>B26</f>
        <v>Lamivudine</v>
      </c>
      <c r="D76" s="523"/>
      <c r="E76" s="198" t="s">
        <v>108</v>
      </c>
      <c r="F76" s="198"/>
      <c r="G76" s="199">
        <f>H72</f>
        <v>97.372810621612487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9" t="str">
        <f>B26</f>
        <v>Lamivudine</v>
      </c>
      <c r="C79" s="509"/>
    </row>
    <row r="80" spans="1:8" ht="26.25" customHeight="1" x14ac:dyDescent="0.4">
      <c r="A80" s="109" t="s">
        <v>48</v>
      </c>
      <c r="B80" s="509" t="str">
        <f>B27</f>
        <v>l42-1</v>
      </c>
      <c r="C80" s="509"/>
    </row>
    <row r="81" spans="1:12" ht="27" customHeight="1" x14ac:dyDescent="0.4">
      <c r="A81" s="109" t="s">
        <v>6</v>
      </c>
      <c r="B81" s="201">
        <f>B28</f>
        <v>99.8</v>
      </c>
    </row>
    <row r="82" spans="1:12" s="14" customFormat="1" ht="27" customHeight="1" x14ac:dyDescent="0.4">
      <c r="A82" s="109" t="s">
        <v>49</v>
      </c>
      <c r="B82" s="111">
        <v>0</v>
      </c>
      <c r="C82" s="500" t="s">
        <v>50</v>
      </c>
      <c r="D82" s="501"/>
      <c r="E82" s="501"/>
      <c r="F82" s="501"/>
      <c r="G82" s="502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503" t="s">
        <v>111</v>
      </c>
      <c r="D84" s="504"/>
      <c r="E84" s="504"/>
      <c r="F84" s="504"/>
      <c r="G84" s="504"/>
      <c r="H84" s="505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503" t="s">
        <v>112</v>
      </c>
      <c r="D85" s="504"/>
      <c r="E85" s="504"/>
      <c r="F85" s="504"/>
      <c r="G85" s="504"/>
      <c r="H85" s="50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506" t="s">
        <v>60</v>
      </c>
      <c r="G89" s="508"/>
    </row>
    <row r="90" spans="1:12" ht="27" customHeight="1" x14ac:dyDescent="0.4">
      <c r="A90" s="124" t="s">
        <v>61</v>
      </c>
      <c r="B90" s="125">
        <v>5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</v>
      </c>
      <c r="C91" s="206">
        <v>1</v>
      </c>
      <c r="D91" s="132">
        <v>46104443</v>
      </c>
      <c r="E91" s="133">
        <f>IF(ISBLANK(D91),"-",$D$101/$D$98*D91)</f>
        <v>37448797.562699974</v>
      </c>
      <c r="F91" s="132">
        <v>29777830</v>
      </c>
      <c r="G91" s="134">
        <f>IF(ISBLANK(F91),"-",$D$101/$F$98*F91)</f>
        <v>38019246.954663649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46011146</v>
      </c>
      <c r="E92" s="138">
        <f>IF(ISBLANK(D92),"-",$D$101/$D$98*D92)</f>
        <v>37373016.136033408</v>
      </c>
      <c r="F92" s="137">
        <v>30201058</v>
      </c>
      <c r="G92" s="139">
        <f>IF(ISBLANK(F92),"-",$D$101/$F$98*F92)</f>
        <v>38559609.024368808</v>
      </c>
      <c r="I92" s="510">
        <f>ABS((F96/D96*D95)-F95)/D95</f>
        <v>1.4881685156974992E-2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46381511</v>
      </c>
      <c r="E93" s="138">
        <f>IF(ISBLANK(D93),"-",$D$101/$D$98*D93)</f>
        <v>37673848.832554862</v>
      </c>
      <c r="F93" s="137">
        <v>30192205</v>
      </c>
      <c r="G93" s="139">
        <f>IF(ISBLANK(F93),"-",$D$101/$F$98*F93)</f>
        <v>38548305.836954229</v>
      </c>
      <c r="I93" s="510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46165700</v>
      </c>
      <c r="E95" s="148">
        <f>AVERAGE(E91:E94)</f>
        <v>37498554.177096084</v>
      </c>
      <c r="F95" s="211">
        <f>AVERAGE(F91:F94)</f>
        <v>30057031</v>
      </c>
      <c r="G95" s="212">
        <f>AVERAGE(G91:G94)</f>
        <v>38375720.605328895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20.56</v>
      </c>
      <c r="E96" s="140"/>
      <c r="F96" s="152">
        <v>13.08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20.56</v>
      </c>
      <c r="E97" s="155"/>
      <c r="F97" s="154">
        <f>F96*$B$87</f>
        <v>13.08</v>
      </c>
    </row>
    <row r="98" spans="1:10" ht="19.5" customHeight="1" x14ac:dyDescent="0.3">
      <c r="A98" s="124" t="s">
        <v>76</v>
      </c>
      <c r="B98" s="217">
        <f>(B97/B96)*(B95/B94)*(B93/B92)*(B91/B90)*B89</f>
        <v>100</v>
      </c>
      <c r="C98" s="215" t="s">
        <v>115</v>
      </c>
      <c r="D98" s="218">
        <f>D97*$B$83/100</f>
        <v>20.518879999999999</v>
      </c>
      <c r="E98" s="158"/>
      <c r="F98" s="157">
        <f>F97*$B$83/100</f>
        <v>13.053840000000001</v>
      </c>
    </row>
    <row r="99" spans="1:10" ht="19.5" customHeight="1" x14ac:dyDescent="0.3">
      <c r="A99" s="511" t="s">
        <v>78</v>
      </c>
      <c r="B99" s="525"/>
      <c r="C99" s="215" t="s">
        <v>116</v>
      </c>
      <c r="D99" s="219">
        <f>D98/$B$98</f>
        <v>0.2051888</v>
      </c>
      <c r="E99" s="158"/>
      <c r="F99" s="161">
        <f>F98/$B$98</f>
        <v>0.1305384</v>
      </c>
      <c r="G99" s="220"/>
      <c r="H99" s="150"/>
    </row>
    <row r="100" spans="1:10" ht="19.5" customHeight="1" x14ac:dyDescent="0.3">
      <c r="A100" s="513"/>
      <c r="B100" s="526"/>
      <c r="C100" s="215" t="s">
        <v>80</v>
      </c>
      <c r="D100" s="221">
        <f>$B$56/$B$116</f>
        <v>0.16666666666666666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16.666666666666664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16.666666666666664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37937137.391212493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1.3917007979687314E-2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32666468</v>
      </c>
      <c r="E108" s="250">
        <f t="shared" ref="E108:E113" si="1">IF(ISBLANK(D108),"-",D108/$D$103*$D$100*$B$116)</f>
        <v>129.1602513249984</v>
      </c>
      <c r="F108" s="277">
        <f t="shared" ref="F108:F113" si="2">IF(ISBLANK(D108), "-", (E108/$B$56)*100)</f>
        <v>86.10683421666559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32449724</v>
      </c>
      <c r="E109" s="251">
        <f t="shared" si="1"/>
        <v>128.3032652096588</v>
      </c>
      <c r="F109" s="278">
        <f t="shared" si="2"/>
        <v>85.535510139772526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32902184</v>
      </c>
      <c r="E110" s="251">
        <f t="shared" si="1"/>
        <v>130.09225100740431</v>
      </c>
      <c r="F110" s="278">
        <f t="shared" si="2"/>
        <v>86.728167338269543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33108528</v>
      </c>
      <c r="E111" s="251">
        <f t="shared" si="1"/>
        <v>130.90811646611891</v>
      </c>
      <c r="F111" s="278">
        <f t="shared" si="2"/>
        <v>87.272077644079275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33179037</v>
      </c>
      <c r="E112" s="251">
        <f t="shared" si="1"/>
        <v>131.18690265630863</v>
      </c>
      <c r="F112" s="278">
        <f t="shared" si="2"/>
        <v>87.45793510420576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32766259</v>
      </c>
      <c r="E113" s="252">
        <f t="shared" si="1"/>
        <v>129.55481588704328</v>
      </c>
      <c r="F113" s="279">
        <f t="shared" si="2"/>
        <v>86.369877258028851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129.8676004252554</v>
      </c>
      <c r="F115" s="281">
        <f>AVERAGE(F108:F113)</f>
        <v>86.578400283503584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34"/>
      <c r="D116" s="258" t="s">
        <v>84</v>
      </c>
      <c r="E116" s="256">
        <f>STDEV(E108:E113)/E115</f>
        <v>8.3779765335698208E-3</v>
      </c>
      <c r="F116" s="235">
        <f>STDEV(F108:F113)/F115</f>
        <v>8.3779765335698815E-3</v>
      </c>
      <c r="I116" s="98"/>
    </row>
    <row r="117" spans="1:10" ht="27" customHeight="1" x14ac:dyDescent="0.4">
      <c r="A117" s="511" t="s">
        <v>78</v>
      </c>
      <c r="B117" s="512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513"/>
      <c r="B118" s="514"/>
      <c r="C118" s="98"/>
      <c r="D118" s="260"/>
      <c r="E118" s="491" t="s">
        <v>123</v>
      </c>
      <c r="F118" s="492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128.3032652096588</v>
      </c>
      <c r="F119" s="282">
        <f>MIN(F108:F113)</f>
        <v>85.535510139772526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131.18690265630863</v>
      </c>
      <c r="F120" s="283">
        <f>MAX(F108:F113)</f>
        <v>87.45793510420576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523" t="str">
        <f>B26</f>
        <v>Lamivudine</v>
      </c>
      <c r="D124" s="523"/>
      <c r="E124" s="198" t="s">
        <v>127</v>
      </c>
      <c r="F124" s="198"/>
      <c r="G124" s="284">
        <f>F115</f>
        <v>86.578400283503584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85.535510139772526</v>
      </c>
      <c r="E125" s="209" t="s">
        <v>130</v>
      </c>
      <c r="F125" s="284">
        <f>MAX(F108:F113)</f>
        <v>87.45793510420576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524" t="s">
        <v>26</v>
      </c>
      <c r="C127" s="524"/>
      <c r="E127" s="204" t="s">
        <v>27</v>
      </c>
      <c r="F127" s="239"/>
      <c r="G127" s="524" t="s">
        <v>28</v>
      </c>
      <c r="H127" s="524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62" zoomScale="55" zoomScaleNormal="40" zoomScaleSheetLayoutView="55" zoomScalePageLayoutView="44" workbookViewId="0">
      <selection activeCell="F62" sqref="F6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1" t="s">
        <v>45</v>
      </c>
      <c r="B1" s="521"/>
      <c r="C1" s="521"/>
      <c r="D1" s="521"/>
      <c r="E1" s="521"/>
      <c r="F1" s="521"/>
      <c r="G1" s="521"/>
      <c r="H1" s="521"/>
      <c r="I1" s="521"/>
    </row>
    <row r="2" spans="1:9" ht="18.75" customHeight="1" x14ac:dyDescent="0.25">
      <c r="A2" s="521"/>
      <c r="B2" s="521"/>
      <c r="C2" s="521"/>
      <c r="D2" s="521"/>
      <c r="E2" s="521"/>
      <c r="F2" s="521"/>
      <c r="G2" s="521"/>
      <c r="H2" s="521"/>
      <c r="I2" s="521"/>
    </row>
    <row r="3" spans="1:9" ht="18.75" customHeight="1" x14ac:dyDescent="0.25">
      <c r="A3" s="521"/>
      <c r="B3" s="521"/>
      <c r="C3" s="521"/>
      <c r="D3" s="521"/>
      <c r="E3" s="521"/>
      <c r="F3" s="521"/>
      <c r="G3" s="521"/>
      <c r="H3" s="521"/>
      <c r="I3" s="521"/>
    </row>
    <row r="4" spans="1:9" ht="18.75" customHeight="1" x14ac:dyDescent="0.25">
      <c r="A4" s="521"/>
      <c r="B4" s="521"/>
      <c r="C4" s="521"/>
      <c r="D4" s="521"/>
      <c r="E4" s="521"/>
      <c r="F4" s="521"/>
      <c r="G4" s="521"/>
      <c r="H4" s="521"/>
      <c r="I4" s="521"/>
    </row>
    <row r="5" spans="1:9" ht="18.75" customHeight="1" x14ac:dyDescent="0.25">
      <c r="A5" s="521"/>
      <c r="B5" s="521"/>
      <c r="C5" s="521"/>
      <c r="D5" s="521"/>
      <c r="E5" s="521"/>
      <c r="F5" s="521"/>
      <c r="G5" s="521"/>
      <c r="H5" s="521"/>
      <c r="I5" s="521"/>
    </row>
    <row r="6" spans="1:9" ht="18.75" customHeight="1" x14ac:dyDescent="0.25">
      <c r="A6" s="521"/>
      <c r="B6" s="521"/>
      <c r="C6" s="521"/>
      <c r="D6" s="521"/>
      <c r="E6" s="521"/>
      <c r="F6" s="521"/>
      <c r="G6" s="521"/>
      <c r="H6" s="521"/>
      <c r="I6" s="521"/>
    </row>
    <row r="7" spans="1:9" ht="18.75" customHeight="1" x14ac:dyDescent="0.25">
      <c r="A7" s="521"/>
      <c r="B7" s="521"/>
      <c r="C7" s="521"/>
      <c r="D7" s="521"/>
      <c r="E7" s="521"/>
      <c r="F7" s="521"/>
      <c r="G7" s="521"/>
      <c r="H7" s="521"/>
      <c r="I7" s="521"/>
    </row>
    <row r="8" spans="1:9" x14ac:dyDescent="0.25">
      <c r="A8" s="522" t="s">
        <v>46</v>
      </c>
      <c r="B8" s="522"/>
      <c r="C8" s="522"/>
      <c r="D8" s="522"/>
      <c r="E8" s="522"/>
      <c r="F8" s="522"/>
      <c r="G8" s="522"/>
      <c r="H8" s="522"/>
      <c r="I8" s="522"/>
    </row>
    <row r="9" spans="1:9" x14ac:dyDescent="0.25">
      <c r="A9" s="522"/>
      <c r="B9" s="522"/>
      <c r="C9" s="522"/>
      <c r="D9" s="522"/>
      <c r="E9" s="522"/>
      <c r="F9" s="522"/>
      <c r="G9" s="522"/>
      <c r="H9" s="522"/>
      <c r="I9" s="522"/>
    </row>
    <row r="10" spans="1:9" x14ac:dyDescent="0.25">
      <c r="A10" s="522"/>
      <c r="B10" s="522"/>
      <c r="C10" s="522"/>
      <c r="D10" s="522"/>
      <c r="E10" s="522"/>
      <c r="F10" s="522"/>
      <c r="G10" s="522"/>
      <c r="H10" s="522"/>
      <c r="I10" s="522"/>
    </row>
    <row r="11" spans="1:9" x14ac:dyDescent="0.25">
      <c r="A11" s="522"/>
      <c r="B11" s="522"/>
      <c r="C11" s="522"/>
      <c r="D11" s="522"/>
      <c r="E11" s="522"/>
      <c r="F11" s="522"/>
      <c r="G11" s="522"/>
      <c r="H11" s="522"/>
      <c r="I11" s="522"/>
    </row>
    <row r="12" spans="1:9" x14ac:dyDescent="0.25">
      <c r="A12" s="522"/>
      <c r="B12" s="522"/>
      <c r="C12" s="522"/>
      <c r="D12" s="522"/>
      <c r="E12" s="522"/>
      <c r="F12" s="522"/>
      <c r="G12" s="522"/>
      <c r="H12" s="522"/>
      <c r="I12" s="522"/>
    </row>
    <row r="13" spans="1:9" x14ac:dyDescent="0.25">
      <c r="A13" s="522"/>
      <c r="B13" s="522"/>
      <c r="C13" s="522"/>
      <c r="D13" s="522"/>
      <c r="E13" s="522"/>
      <c r="F13" s="522"/>
      <c r="G13" s="522"/>
      <c r="H13" s="522"/>
      <c r="I13" s="522"/>
    </row>
    <row r="14" spans="1:9" x14ac:dyDescent="0.25">
      <c r="A14" s="522"/>
      <c r="B14" s="522"/>
      <c r="C14" s="522"/>
      <c r="D14" s="522"/>
      <c r="E14" s="522"/>
      <c r="F14" s="522"/>
      <c r="G14" s="522"/>
      <c r="H14" s="522"/>
      <c r="I14" s="522"/>
    </row>
    <row r="15" spans="1:9" ht="19.5" customHeight="1" x14ac:dyDescent="0.3">
      <c r="A15" s="285"/>
    </row>
    <row r="16" spans="1:9" ht="19.5" customHeight="1" x14ac:dyDescent="0.3">
      <c r="A16" s="494" t="s">
        <v>31</v>
      </c>
      <c r="B16" s="495"/>
      <c r="C16" s="495"/>
      <c r="D16" s="495"/>
      <c r="E16" s="495"/>
      <c r="F16" s="495"/>
      <c r="G16" s="495"/>
      <c r="H16" s="496"/>
    </row>
    <row r="17" spans="1:14" ht="20.25" customHeight="1" x14ac:dyDescent="0.25">
      <c r="A17" s="497" t="s">
        <v>47</v>
      </c>
      <c r="B17" s="497"/>
      <c r="C17" s="497"/>
      <c r="D17" s="497"/>
      <c r="E17" s="497"/>
      <c r="F17" s="497"/>
      <c r="G17" s="497"/>
      <c r="H17" s="497"/>
    </row>
    <row r="18" spans="1:14" ht="26.25" customHeight="1" x14ac:dyDescent="0.4">
      <c r="A18" s="287" t="s">
        <v>33</v>
      </c>
      <c r="B18" s="493" t="s">
        <v>5</v>
      </c>
      <c r="C18" s="493"/>
      <c r="D18" s="433"/>
      <c r="E18" s="288"/>
      <c r="F18" s="289"/>
      <c r="G18" s="289"/>
      <c r="H18" s="289"/>
    </row>
    <row r="19" spans="1:14" ht="26.25" customHeight="1" x14ac:dyDescent="0.4">
      <c r="A19" s="287" t="s">
        <v>34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35</v>
      </c>
      <c r="B20" s="498" t="s">
        <v>9</v>
      </c>
      <c r="C20" s="498"/>
      <c r="D20" s="289"/>
      <c r="E20" s="289"/>
      <c r="F20" s="289"/>
      <c r="G20" s="289"/>
      <c r="H20" s="289"/>
    </row>
    <row r="21" spans="1:14" ht="26.25" customHeight="1" x14ac:dyDescent="0.4">
      <c r="A21" s="287" t="s">
        <v>36</v>
      </c>
      <c r="B21" s="498" t="s">
        <v>11</v>
      </c>
      <c r="C21" s="498"/>
      <c r="D21" s="498"/>
      <c r="E21" s="498"/>
      <c r="F21" s="498"/>
      <c r="G21" s="498"/>
      <c r="H21" s="498"/>
      <c r="I21" s="291"/>
    </row>
    <row r="22" spans="1:14" ht="26.25" customHeight="1" x14ac:dyDescent="0.4">
      <c r="A22" s="287" t="s">
        <v>37</v>
      </c>
      <c r="B22" s="292" t="s">
        <v>12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38</v>
      </c>
      <c r="B23" s="292"/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493" t="s">
        <v>133</v>
      </c>
      <c r="C26" s="493"/>
    </row>
    <row r="27" spans="1:14" ht="26.25" customHeight="1" x14ac:dyDescent="0.4">
      <c r="A27" s="296" t="s">
        <v>48</v>
      </c>
      <c r="B27" s="499" t="s">
        <v>134</v>
      </c>
      <c r="C27" s="499"/>
    </row>
    <row r="28" spans="1:14" ht="27" customHeight="1" x14ac:dyDescent="0.4">
      <c r="A28" s="296" t="s">
        <v>6</v>
      </c>
      <c r="B28" s="297">
        <v>99</v>
      </c>
    </row>
    <row r="29" spans="1:14" s="14" customFormat="1" ht="27" customHeight="1" x14ac:dyDescent="0.4">
      <c r="A29" s="296" t="s">
        <v>49</v>
      </c>
      <c r="B29" s="298">
        <v>0</v>
      </c>
      <c r="C29" s="500" t="s">
        <v>50</v>
      </c>
      <c r="D29" s="501"/>
      <c r="E29" s="501"/>
      <c r="F29" s="501"/>
      <c r="G29" s="502"/>
      <c r="I29" s="299"/>
      <c r="J29" s="299"/>
      <c r="K29" s="299"/>
      <c r="L29" s="299"/>
    </row>
    <row r="30" spans="1:14" s="14" customFormat="1" ht="19.5" customHeight="1" x14ac:dyDescent="0.3">
      <c r="A30" s="296" t="s">
        <v>51</v>
      </c>
      <c r="B30" s="300">
        <f>B28-B29</f>
        <v>99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52</v>
      </c>
      <c r="B31" s="303">
        <v>1</v>
      </c>
      <c r="C31" s="503" t="s">
        <v>53</v>
      </c>
      <c r="D31" s="504"/>
      <c r="E31" s="504"/>
      <c r="F31" s="504"/>
      <c r="G31" s="504"/>
      <c r="H31" s="505"/>
      <c r="I31" s="299"/>
      <c r="J31" s="299"/>
      <c r="K31" s="299"/>
      <c r="L31" s="299"/>
    </row>
    <row r="32" spans="1:14" s="14" customFormat="1" ht="27" customHeight="1" x14ac:dyDescent="0.4">
      <c r="A32" s="296" t="s">
        <v>54</v>
      </c>
      <c r="B32" s="303">
        <v>1</v>
      </c>
      <c r="C32" s="503" t="s">
        <v>55</v>
      </c>
      <c r="D32" s="504"/>
      <c r="E32" s="504"/>
      <c r="F32" s="504"/>
      <c r="G32" s="504"/>
      <c r="H32" s="505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56</v>
      </c>
      <c r="B34" s="308">
        <f>B31/B32</f>
        <v>1</v>
      </c>
      <c r="C34" s="286" t="s">
        <v>57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58</v>
      </c>
      <c r="B36" s="310">
        <v>50</v>
      </c>
      <c r="C36" s="286"/>
      <c r="D36" s="506" t="s">
        <v>59</v>
      </c>
      <c r="E36" s="507"/>
      <c r="F36" s="506" t="s">
        <v>60</v>
      </c>
      <c r="G36" s="508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61</v>
      </c>
      <c r="B37" s="312">
        <v>5</v>
      </c>
      <c r="C37" s="313" t="s">
        <v>62</v>
      </c>
      <c r="D37" s="314" t="s">
        <v>63</v>
      </c>
      <c r="E37" s="315" t="s">
        <v>64</v>
      </c>
      <c r="F37" s="314" t="s">
        <v>63</v>
      </c>
      <c r="G37" s="316" t="s">
        <v>64</v>
      </c>
      <c r="I37" s="317" t="s">
        <v>65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66</v>
      </c>
      <c r="B38" s="312">
        <v>10</v>
      </c>
      <c r="C38" s="318">
        <v>1</v>
      </c>
      <c r="D38" s="319">
        <v>60202470</v>
      </c>
      <c r="E38" s="320">
        <f>IF(ISBLANK(D38),"-",$D$48/$D$45*D38)</f>
        <v>58043820.322216757</v>
      </c>
      <c r="F38" s="319">
        <v>55043769</v>
      </c>
      <c r="G38" s="321">
        <f>IF(ISBLANK(F38),"-",$D$48/$F$45*F38)</f>
        <v>59127720.666430347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67</v>
      </c>
      <c r="B39" s="312">
        <v>1</v>
      </c>
      <c r="C39" s="323">
        <v>2</v>
      </c>
      <c r="D39" s="324">
        <v>60457178</v>
      </c>
      <c r="E39" s="325">
        <f>IF(ISBLANK(D39),"-",$D$48/$D$45*D39)</f>
        <v>58289395.385609195</v>
      </c>
      <c r="F39" s="324">
        <v>54825456</v>
      </c>
      <c r="G39" s="326">
        <f>IF(ISBLANK(F39),"-",$D$48/$F$45*F39)</f>
        <v>58893210.015790664</v>
      </c>
      <c r="I39" s="510">
        <f>ABS((F43/D43*D42)-F42)/D42</f>
        <v>1.5867127318958875E-2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68</v>
      </c>
      <c r="B40" s="312">
        <v>1</v>
      </c>
      <c r="C40" s="323">
        <v>3</v>
      </c>
      <c r="D40" s="324">
        <v>59920109</v>
      </c>
      <c r="E40" s="325">
        <f>IF(ISBLANK(D40),"-",$D$48/$D$45*D40)</f>
        <v>57771583.798532575</v>
      </c>
      <c r="F40" s="324">
        <v>55075438</v>
      </c>
      <c r="G40" s="326">
        <f>IF(ISBLANK(F40),"-",$D$48/$F$45*F40)</f>
        <v>59161739.335932888</v>
      </c>
      <c r="I40" s="510"/>
      <c r="L40" s="304"/>
      <c r="M40" s="304"/>
      <c r="N40" s="327"/>
    </row>
    <row r="41" spans="1:14" ht="27" customHeight="1" x14ac:dyDescent="0.4">
      <c r="A41" s="311" t="s">
        <v>69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70</v>
      </c>
      <c r="B42" s="312">
        <v>1</v>
      </c>
      <c r="C42" s="333" t="s">
        <v>71</v>
      </c>
      <c r="D42" s="334">
        <f>AVERAGE(D38:D41)</f>
        <v>60193252.333333336</v>
      </c>
      <c r="E42" s="335">
        <f>AVERAGE(E38:E41)</f>
        <v>58034933.168786176</v>
      </c>
      <c r="F42" s="334">
        <f>AVERAGE(F38:F41)</f>
        <v>54981554.333333336</v>
      </c>
      <c r="G42" s="336">
        <f>AVERAGE(G38:G41)</f>
        <v>59060890.006051302</v>
      </c>
      <c r="H42" s="337"/>
    </row>
    <row r="43" spans="1:14" ht="26.25" customHeight="1" x14ac:dyDescent="0.4">
      <c r="A43" s="311" t="s">
        <v>72</v>
      </c>
      <c r="B43" s="312">
        <v>1</v>
      </c>
      <c r="C43" s="338" t="s">
        <v>73</v>
      </c>
      <c r="D43" s="339">
        <v>31.43</v>
      </c>
      <c r="E43" s="327"/>
      <c r="F43" s="339">
        <v>28.21</v>
      </c>
      <c r="H43" s="337"/>
    </row>
    <row r="44" spans="1:14" ht="26.25" customHeight="1" x14ac:dyDescent="0.4">
      <c r="A44" s="311" t="s">
        <v>74</v>
      </c>
      <c r="B44" s="312">
        <v>1</v>
      </c>
      <c r="C44" s="340" t="s">
        <v>75</v>
      </c>
      <c r="D44" s="341">
        <f>D43*$B$34</f>
        <v>31.43</v>
      </c>
      <c r="E44" s="342"/>
      <c r="F44" s="341">
        <f>F43*$B$34</f>
        <v>28.21</v>
      </c>
      <c r="H44" s="337"/>
    </row>
    <row r="45" spans="1:14" ht="19.5" customHeight="1" x14ac:dyDescent="0.3">
      <c r="A45" s="311" t="s">
        <v>76</v>
      </c>
      <c r="B45" s="343">
        <f>(B44/B43)*(B42/B41)*(B40/B39)*(B38/B37)*B36</f>
        <v>100</v>
      </c>
      <c r="C45" s="340" t="s">
        <v>77</v>
      </c>
      <c r="D45" s="344">
        <f>D44*$B$30/100</f>
        <v>31.1157</v>
      </c>
      <c r="E45" s="345"/>
      <c r="F45" s="344">
        <f>F44*$B$30/100</f>
        <v>27.927900000000001</v>
      </c>
      <c r="H45" s="337"/>
    </row>
    <row r="46" spans="1:14" ht="19.5" customHeight="1" x14ac:dyDescent="0.3">
      <c r="A46" s="511" t="s">
        <v>78</v>
      </c>
      <c r="B46" s="512"/>
      <c r="C46" s="340" t="s">
        <v>79</v>
      </c>
      <c r="D46" s="346">
        <f>D45/$B$45</f>
        <v>0.31115700000000002</v>
      </c>
      <c r="E46" s="347"/>
      <c r="F46" s="348">
        <f>F45/$B$45</f>
        <v>0.279279</v>
      </c>
      <c r="H46" s="337"/>
    </row>
    <row r="47" spans="1:14" ht="27" customHeight="1" x14ac:dyDescent="0.4">
      <c r="A47" s="513"/>
      <c r="B47" s="514"/>
      <c r="C47" s="349" t="s">
        <v>80</v>
      </c>
      <c r="D47" s="350">
        <v>0.3</v>
      </c>
      <c r="E47" s="351"/>
      <c r="F47" s="347"/>
      <c r="H47" s="337"/>
    </row>
    <row r="48" spans="1:14" ht="18.75" x14ac:dyDescent="0.3">
      <c r="C48" s="352" t="s">
        <v>81</v>
      </c>
      <c r="D48" s="344">
        <f>D47*$B$45</f>
        <v>30</v>
      </c>
      <c r="F48" s="353"/>
      <c r="H48" s="337"/>
    </row>
    <row r="49" spans="1:12" ht="19.5" customHeight="1" x14ac:dyDescent="0.3">
      <c r="C49" s="354" t="s">
        <v>82</v>
      </c>
      <c r="D49" s="355">
        <f>D48/B34</f>
        <v>30</v>
      </c>
      <c r="F49" s="353"/>
      <c r="H49" s="337"/>
    </row>
    <row r="50" spans="1:12" ht="18.75" x14ac:dyDescent="0.3">
      <c r="C50" s="309" t="s">
        <v>83</v>
      </c>
      <c r="D50" s="356">
        <f>AVERAGE(E38:E41,G38:G41)</f>
        <v>58547911.587418742</v>
      </c>
      <c r="F50" s="357"/>
      <c r="H50" s="337"/>
    </row>
    <row r="51" spans="1:12" ht="18.75" x14ac:dyDescent="0.3">
      <c r="C51" s="311" t="s">
        <v>84</v>
      </c>
      <c r="D51" s="358">
        <f>STDEV(E38:E41,G38:G41)/D50</f>
        <v>1.0121462759539977E-2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85</v>
      </c>
    </row>
    <row r="55" spans="1:12" ht="18.75" x14ac:dyDescent="0.3">
      <c r="A55" s="286" t="s">
        <v>86</v>
      </c>
      <c r="B55" s="363" t="str">
        <f>B21</f>
        <v>Each film coated tablet contains: Lamivudine USP 150 mg, Zidovudine USP 300 mg.</v>
      </c>
    </row>
    <row r="56" spans="1:12" ht="26.25" customHeight="1" x14ac:dyDescent="0.4">
      <c r="A56" s="364" t="s">
        <v>87</v>
      </c>
      <c r="B56" s="365">
        <v>300</v>
      </c>
      <c r="C56" s="286" t="str">
        <f>B20</f>
        <v xml:space="preserve">LAMIVUDINE  &amp; ZIDOVUDINE </v>
      </c>
      <c r="H56" s="366"/>
    </row>
    <row r="57" spans="1:12" ht="18.75" x14ac:dyDescent="0.3">
      <c r="A57" s="363" t="s">
        <v>88</v>
      </c>
      <c r="B57" s="434">
        <f>Uniformity!C46</f>
        <v>743.32350000000008</v>
      </c>
      <c r="H57" s="366"/>
    </row>
    <row r="58" spans="1:12" ht="19.5" customHeight="1" x14ac:dyDescent="0.3">
      <c r="H58" s="366"/>
    </row>
    <row r="59" spans="1:12" s="14" customFormat="1" ht="27" customHeight="1" x14ac:dyDescent="0.4">
      <c r="A59" s="309" t="s">
        <v>89</v>
      </c>
      <c r="B59" s="310">
        <v>100</v>
      </c>
      <c r="C59" s="286"/>
      <c r="D59" s="367" t="s">
        <v>90</v>
      </c>
      <c r="E59" s="368" t="s">
        <v>62</v>
      </c>
      <c r="F59" s="368" t="s">
        <v>63</v>
      </c>
      <c r="G59" s="368" t="s">
        <v>91</v>
      </c>
      <c r="H59" s="313" t="s">
        <v>92</v>
      </c>
      <c r="L59" s="299"/>
    </row>
    <row r="60" spans="1:12" s="14" customFormat="1" ht="26.25" customHeight="1" x14ac:dyDescent="0.4">
      <c r="A60" s="311" t="s">
        <v>93</v>
      </c>
      <c r="B60" s="312">
        <v>10</v>
      </c>
      <c r="C60" s="515" t="s">
        <v>94</v>
      </c>
      <c r="D60" s="518">
        <f>Lamivudine!D60</f>
        <v>746.15</v>
      </c>
      <c r="E60" s="369">
        <v>1</v>
      </c>
      <c r="F60" s="370"/>
      <c r="G60" s="435" t="str">
        <f>IF(ISBLANK(F60),"-",(F60/$D$50*$D$47*$B$68)*($B$57/$D$60))</f>
        <v>-</v>
      </c>
      <c r="H60" s="453" t="str">
        <f t="shared" ref="H60:H71" si="0">IF(ISBLANK(F60),"-",(G60/$B$56)*100)</f>
        <v>-</v>
      </c>
      <c r="L60" s="299"/>
    </row>
    <row r="61" spans="1:12" s="14" customFormat="1" ht="26.25" customHeight="1" x14ac:dyDescent="0.4">
      <c r="A61" s="311" t="s">
        <v>95</v>
      </c>
      <c r="B61" s="312">
        <v>100</v>
      </c>
      <c r="C61" s="516"/>
      <c r="D61" s="519"/>
      <c r="E61" s="371">
        <v>2</v>
      </c>
      <c r="F61" s="324">
        <v>57485138</v>
      </c>
      <c r="G61" s="436">
        <f>IF(ISBLANK(F61),"-",(F61/$D$50*$D$47*$B$68)*($B$57/$D$60))</f>
        <v>293.43853412568751</v>
      </c>
      <c r="H61" s="454">
        <f t="shared" si="0"/>
        <v>97.812844708562508</v>
      </c>
      <c r="L61" s="299"/>
    </row>
    <row r="62" spans="1:12" s="14" customFormat="1" ht="26.25" customHeight="1" x14ac:dyDescent="0.4">
      <c r="A62" s="311" t="s">
        <v>96</v>
      </c>
      <c r="B62" s="312">
        <v>1</v>
      </c>
      <c r="C62" s="516"/>
      <c r="D62" s="519"/>
      <c r="E62" s="371">
        <v>3</v>
      </c>
      <c r="F62" s="372"/>
      <c r="G62" s="436" t="str">
        <f>IF(ISBLANK(F62),"-",(F62/$D$50*$D$47*$B$68)*($B$57/$D$60))</f>
        <v>-</v>
      </c>
      <c r="H62" s="454" t="str">
        <f t="shared" si="0"/>
        <v>-</v>
      </c>
      <c r="L62" s="299"/>
    </row>
    <row r="63" spans="1:12" ht="27" customHeight="1" x14ac:dyDescent="0.4">
      <c r="A63" s="311" t="s">
        <v>97</v>
      </c>
      <c r="B63" s="312">
        <v>1</v>
      </c>
      <c r="C63" s="517"/>
      <c r="D63" s="520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98</v>
      </c>
      <c r="B64" s="312">
        <v>1</v>
      </c>
      <c r="C64" s="515" t="s">
        <v>99</v>
      </c>
      <c r="D64" s="518">
        <f>Lamivudine!D64</f>
        <v>747.01</v>
      </c>
      <c r="E64" s="369">
        <v>1</v>
      </c>
      <c r="F64" s="370">
        <v>59709297</v>
      </c>
      <c r="G64" s="435">
        <f>IF(ISBLANK(F64),"-",(F64/$D$50*$D$47*$B$68)*($B$57/$D$64))</f>
        <v>304.44107854632023</v>
      </c>
      <c r="H64" s="453">
        <f t="shared" si="0"/>
        <v>101.48035951544007</v>
      </c>
    </row>
    <row r="65" spans="1:8" ht="26.25" customHeight="1" x14ac:dyDescent="0.4">
      <c r="A65" s="311" t="s">
        <v>100</v>
      </c>
      <c r="B65" s="312">
        <v>1</v>
      </c>
      <c r="C65" s="516"/>
      <c r="D65" s="519"/>
      <c r="E65" s="371">
        <v>2</v>
      </c>
      <c r="F65" s="324">
        <v>59938607</v>
      </c>
      <c r="G65" s="436">
        <f>IF(ISBLANK(F65),"-",(F65/$D$50*$D$47*$B$68)*($B$57/$D$64))</f>
        <v>305.61026638186718</v>
      </c>
      <c r="H65" s="454">
        <f t="shared" si="0"/>
        <v>101.87008879395572</v>
      </c>
    </row>
    <row r="66" spans="1:8" ht="26.25" customHeight="1" x14ac:dyDescent="0.4">
      <c r="A66" s="311" t="s">
        <v>101</v>
      </c>
      <c r="B66" s="312">
        <v>1</v>
      </c>
      <c r="C66" s="516"/>
      <c r="D66" s="519"/>
      <c r="E66" s="371">
        <v>3</v>
      </c>
      <c r="F66" s="324">
        <v>60037819</v>
      </c>
      <c r="G66" s="436">
        <f>IF(ISBLANK(F66),"-",(F66/$D$50*$D$47*$B$68)*($B$57/$D$64))</f>
        <v>306.11612074295164</v>
      </c>
      <c r="H66" s="454">
        <f t="shared" si="0"/>
        <v>102.03870691431722</v>
      </c>
    </row>
    <row r="67" spans="1:8" ht="27" customHeight="1" x14ac:dyDescent="0.4">
      <c r="A67" s="311" t="s">
        <v>102</v>
      </c>
      <c r="B67" s="312">
        <v>1</v>
      </c>
      <c r="C67" s="517"/>
      <c r="D67" s="520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103</v>
      </c>
      <c r="B68" s="375">
        <f>(B67/B66)*(B65/B64)*(B63/B62)*(B61/B60)*B59</f>
        <v>1000</v>
      </c>
      <c r="C68" s="515" t="s">
        <v>104</v>
      </c>
      <c r="D68" s="518">
        <f>Lamivudine!D68</f>
        <v>730.56</v>
      </c>
      <c r="E68" s="369">
        <v>1</v>
      </c>
      <c r="F68" s="370">
        <v>58224240</v>
      </c>
      <c r="G68" s="435">
        <f>IF(ISBLANK(F68),"-",(F68/$D$50*$D$47*$B$68)*($B$57/$D$68))</f>
        <v>303.55378197630733</v>
      </c>
      <c r="H68" s="454">
        <f t="shared" si="0"/>
        <v>101.18459399210245</v>
      </c>
    </row>
    <row r="69" spans="1:8" ht="27" customHeight="1" x14ac:dyDescent="0.4">
      <c r="A69" s="359" t="s">
        <v>105</v>
      </c>
      <c r="B69" s="376">
        <f>(D47*B68)/B56*B57</f>
        <v>743.32350000000008</v>
      </c>
      <c r="C69" s="516"/>
      <c r="D69" s="519"/>
      <c r="E69" s="371">
        <v>2</v>
      </c>
      <c r="F69" s="324">
        <v>58515710</v>
      </c>
      <c r="G69" s="436">
        <f>IF(ISBLANK(F69),"-",(F69/$D$50*$D$47*$B$68)*($B$57/$D$68))</f>
        <v>305.07336936521335</v>
      </c>
      <c r="H69" s="454">
        <f t="shared" si="0"/>
        <v>101.69112312173777</v>
      </c>
    </row>
    <row r="70" spans="1:8" ht="26.25" customHeight="1" x14ac:dyDescent="0.4">
      <c r="A70" s="528" t="s">
        <v>78</v>
      </c>
      <c r="B70" s="529"/>
      <c r="C70" s="516"/>
      <c r="D70" s="519"/>
      <c r="E70" s="371">
        <v>3</v>
      </c>
      <c r="F70" s="324">
        <v>58953268</v>
      </c>
      <c r="G70" s="436">
        <f>IF(ISBLANK(F70),"-",(F70/$D$50*$D$47*$B$68)*($B$57/$D$68))</f>
        <v>307.3545908244198</v>
      </c>
      <c r="H70" s="454">
        <f t="shared" si="0"/>
        <v>102.4515302748066</v>
      </c>
    </row>
    <row r="71" spans="1:8" ht="27" customHeight="1" x14ac:dyDescent="0.4">
      <c r="A71" s="530"/>
      <c r="B71" s="531"/>
      <c r="C71" s="527"/>
      <c r="D71" s="520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71</v>
      </c>
      <c r="G72" s="441">
        <f>AVERAGE(G60:G71)</f>
        <v>303.6553917089667</v>
      </c>
      <c r="H72" s="456">
        <f>AVERAGE(H60:H71)</f>
        <v>101.2184639029889</v>
      </c>
    </row>
    <row r="73" spans="1:8" ht="26.25" customHeight="1" x14ac:dyDescent="0.4">
      <c r="C73" s="377"/>
      <c r="D73" s="377"/>
      <c r="E73" s="377"/>
      <c r="F73" s="380" t="s">
        <v>84</v>
      </c>
      <c r="G73" s="440">
        <f>STDEV(G60:G71)/G72</f>
        <v>1.5363392940239017E-2</v>
      </c>
      <c r="H73" s="440">
        <f>STDEV(H60:H71)/H72</f>
        <v>1.5363392940238991E-2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7</v>
      </c>
      <c r="H74" s="383">
        <f>COUNT(H60:H71)</f>
        <v>7</v>
      </c>
    </row>
    <row r="76" spans="1:8" ht="26.25" customHeight="1" x14ac:dyDescent="0.4">
      <c r="A76" s="295" t="s">
        <v>106</v>
      </c>
      <c r="B76" s="384" t="s">
        <v>107</v>
      </c>
      <c r="C76" s="523" t="str">
        <f>B26</f>
        <v>Zidovudine</v>
      </c>
      <c r="D76" s="523"/>
      <c r="E76" s="385" t="s">
        <v>108</v>
      </c>
      <c r="F76" s="385"/>
      <c r="G76" s="386">
        <f>H72</f>
        <v>101.2184639029889</v>
      </c>
      <c r="H76" s="387"/>
    </row>
    <row r="77" spans="1:8" ht="18.75" x14ac:dyDescent="0.3">
      <c r="A77" s="294" t="s">
        <v>109</v>
      </c>
      <c r="B77" s="294" t="s">
        <v>110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509" t="str">
        <f>B26</f>
        <v>Zidovudine</v>
      </c>
      <c r="C79" s="509"/>
    </row>
    <row r="80" spans="1:8" ht="26.25" customHeight="1" x14ac:dyDescent="0.4">
      <c r="A80" s="296" t="s">
        <v>48</v>
      </c>
      <c r="B80" s="509" t="str">
        <f>B27</f>
        <v>Z1-1</v>
      </c>
      <c r="C80" s="509"/>
    </row>
    <row r="81" spans="1:12" ht="27" customHeight="1" x14ac:dyDescent="0.4">
      <c r="A81" s="296" t="s">
        <v>6</v>
      </c>
      <c r="B81" s="388">
        <f>B28</f>
        <v>99</v>
      </c>
    </row>
    <row r="82" spans="1:12" s="14" customFormat="1" ht="27" customHeight="1" x14ac:dyDescent="0.4">
      <c r="A82" s="296" t="s">
        <v>49</v>
      </c>
      <c r="B82" s="298">
        <v>0</v>
      </c>
      <c r="C82" s="500" t="s">
        <v>50</v>
      </c>
      <c r="D82" s="501"/>
      <c r="E82" s="501"/>
      <c r="F82" s="501"/>
      <c r="G82" s="502"/>
      <c r="I82" s="299"/>
      <c r="J82" s="299"/>
      <c r="K82" s="299"/>
      <c r="L82" s="299"/>
    </row>
    <row r="83" spans="1:12" s="14" customFormat="1" ht="19.5" customHeight="1" x14ac:dyDescent="0.3">
      <c r="A83" s="296" t="s">
        <v>51</v>
      </c>
      <c r="B83" s="300">
        <f>B81-B82</f>
        <v>99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52</v>
      </c>
      <c r="B84" s="303">
        <v>1</v>
      </c>
      <c r="C84" s="503" t="s">
        <v>111</v>
      </c>
      <c r="D84" s="504"/>
      <c r="E84" s="504"/>
      <c r="F84" s="504"/>
      <c r="G84" s="504"/>
      <c r="H84" s="505"/>
      <c r="I84" s="299"/>
      <c r="J84" s="299"/>
      <c r="K84" s="299"/>
      <c r="L84" s="299"/>
    </row>
    <row r="85" spans="1:12" s="14" customFormat="1" ht="27" customHeight="1" x14ac:dyDescent="0.4">
      <c r="A85" s="296" t="s">
        <v>54</v>
      </c>
      <c r="B85" s="303">
        <v>1</v>
      </c>
      <c r="C85" s="503" t="s">
        <v>112</v>
      </c>
      <c r="D85" s="504"/>
      <c r="E85" s="504"/>
      <c r="F85" s="504"/>
      <c r="G85" s="504"/>
      <c r="H85" s="505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56</v>
      </c>
      <c r="B87" s="308">
        <f>B84/B85</f>
        <v>1</v>
      </c>
      <c r="C87" s="286" t="s">
        <v>57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58</v>
      </c>
      <c r="B89" s="310">
        <v>50</v>
      </c>
      <c r="D89" s="389" t="s">
        <v>59</v>
      </c>
      <c r="E89" s="390"/>
      <c r="F89" s="506" t="s">
        <v>60</v>
      </c>
      <c r="G89" s="508"/>
    </row>
    <row r="90" spans="1:12" ht="27" customHeight="1" x14ac:dyDescent="0.4">
      <c r="A90" s="311" t="s">
        <v>61</v>
      </c>
      <c r="B90" s="312">
        <v>5</v>
      </c>
      <c r="C90" s="391" t="s">
        <v>62</v>
      </c>
      <c r="D90" s="314" t="s">
        <v>63</v>
      </c>
      <c r="E90" s="315" t="s">
        <v>64</v>
      </c>
      <c r="F90" s="314" t="s">
        <v>63</v>
      </c>
      <c r="G90" s="392" t="s">
        <v>64</v>
      </c>
      <c r="I90" s="317" t="s">
        <v>65</v>
      </c>
    </row>
    <row r="91" spans="1:12" ht="26.25" customHeight="1" x14ac:dyDescent="0.4">
      <c r="A91" s="311" t="s">
        <v>66</v>
      </c>
      <c r="B91" s="312">
        <v>10</v>
      </c>
      <c r="C91" s="393">
        <v>1</v>
      </c>
      <c r="D91" s="319">
        <v>60226979</v>
      </c>
      <c r="E91" s="320">
        <f>IF(ISBLANK(D91),"-",$D$101/$D$98*D91)</f>
        <v>64519389.461482987</v>
      </c>
      <c r="F91" s="319">
        <v>54572376</v>
      </c>
      <c r="G91" s="321">
        <f>IF(ISBLANK(F91),"-",$D$101/$F$98*F91)</f>
        <v>65134836.489675179</v>
      </c>
      <c r="I91" s="322"/>
    </row>
    <row r="92" spans="1:12" ht="26.25" customHeight="1" x14ac:dyDescent="0.4">
      <c r="A92" s="311" t="s">
        <v>67</v>
      </c>
      <c r="B92" s="312">
        <v>1</v>
      </c>
      <c r="C92" s="378">
        <v>2</v>
      </c>
      <c r="D92" s="324">
        <v>60053161</v>
      </c>
      <c r="E92" s="325">
        <f>IF(ISBLANK(D92),"-",$D$101/$D$98*D92)</f>
        <v>64333183.355455056</v>
      </c>
      <c r="F92" s="324">
        <v>55305851</v>
      </c>
      <c r="G92" s="326">
        <f>IF(ISBLANK(F92),"-",$D$101/$F$98*F92)</f>
        <v>66010275.268339768</v>
      </c>
      <c r="I92" s="510">
        <f>ABS((F96/D96*D95)-F95)/D95</f>
        <v>1.6309331559448061E-2</v>
      </c>
    </row>
    <row r="93" spans="1:12" ht="26.25" customHeight="1" x14ac:dyDescent="0.4">
      <c r="A93" s="311" t="s">
        <v>68</v>
      </c>
      <c r="B93" s="312">
        <v>1</v>
      </c>
      <c r="C93" s="378">
        <v>3</v>
      </c>
      <c r="D93" s="324">
        <v>60442095</v>
      </c>
      <c r="E93" s="325">
        <f>IF(ISBLANK(D93),"-",$D$101/$D$98*D93)</f>
        <v>64749836.899057373</v>
      </c>
      <c r="F93" s="324">
        <v>55276494</v>
      </c>
      <c r="G93" s="326">
        <f>IF(ISBLANK(F93),"-",$D$101/$F$98*F93)</f>
        <v>65975236.233300731</v>
      </c>
      <c r="I93" s="510"/>
    </row>
    <row r="94" spans="1:12" ht="27" customHeight="1" x14ac:dyDescent="0.4">
      <c r="A94" s="311" t="s">
        <v>69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">
      <c r="A95" s="311" t="s">
        <v>70</v>
      </c>
      <c r="B95" s="312">
        <v>1</v>
      </c>
      <c r="C95" s="396" t="s">
        <v>71</v>
      </c>
      <c r="D95" s="397">
        <f>AVERAGE(D91:D94)</f>
        <v>60240745</v>
      </c>
      <c r="E95" s="335">
        <f>AVERAGE(E91:E94)</f>
        <v>64534136.571998477</v>
      </c>
      <c r="F95" s="398">
        <f>AVERAGE(F91:F94)</f>
        <v>55051573.666666664</v>
      </c>
      <c r="G95" s="399">
        <f>AVERAGE(G91:G94)</f>
        <v>65706782.66377189</v>
      </c>
    </row>
    <row r="96" spans="1:12" ht="26.25" customHeight="1" x14ac:dyDescent="0.4">
      <c r="A96" s="311" t="s">
        <v>72</v>
      </c>
      <c r="B96" s="297">
        <v>1</v>
      </c>
      <c r="C96" s="400" t="s">
        <v>113</v>
      </c>
      <c r="D96" s="401">
        <v>31.43</v>
      </c>
      <c r="E96" s="327"/>
      <c r="F96" s="339">
        <v>28.21</v>
      </c>
    </row>
    <row r="97" spans="1:10" ht="26.25" customHeight="1" x14ac:dyDescent="0.4">
      <c r="A97" s="311" t="s">
        <v>74</v>
      </c>
      <c r="B97" s="297">
        <v>1</v>
      </c>
      <c r="C97" s="402" t="s">
        <v>114</v>
      </c>
      <c r="D97" s="403">
        <f>D96*$B$87</f>
        <v>31.43</v>
      </c>
      <c r="E97" s="342"/>
      <c r="F97" s="341">
        <f>F96*$B$87</f>
        <v>28.21</v>
      </c>
    </row>
    <row r="98" spans="1:10" ht="19.5" customHeight="1" x14ac:dyDescent="0.3">
      <c r="A98" s="311" t="s">
        <v>76</v>
      </c>
      <c r="B98" s="404">
        <f>(B97/B96)*(B95/B94)*(B93/B92)*(B91/B90)*B89</f>
        <v>100</v>
      </c>
      <c r="C98" s="402" t="s">
        <v>115</v>
      </c>
      <c r="D98" s="405">
        <f>D97*$B$83/100</f>
        <v>31.1157</v>
      </c>
      <c r="E98" s="345"/>
      <c r="F98" s="344">
        <f>F97*$B$83/100</f>
        <v>27.927900000000001</v>
      </c>
    </row>
    <row r="99" spans="1:10" ht="19.5" customHeight="1" x14ac:dyDescent="0.3">
      <c r="A99" s="511" t="s">
        <v>78</v>
      </c>
      <c r="B99" s="525"/>
      <c r="C99" s="402" t="s">
        <v>116</v>
      </c>
      <c r="D99" s="406">
        <f>D98/$B$98</f>
        <v>0.31115700000000002</v>
      </c>
      <c r="E99" s="345"/>
      <c r="F99" s="348">
        <f>F98/$B$98</f>
        <v>0.279279</v>
      </c>
      <c r="G99" s="407"/>
      <c r="H99" s="337"/>
    </row>
    <row r="100" spans="1:10" ht="19.5" customHeight="1" x14ac:dyDescent="0.3">
      <c r="A100" s="513"/>
      <c r="B100" s="526"/>
      <c r="C100" s="402" t="s">
        <v>80</v>
      </c>
      <c r="D100" s="408">
        <f>$B$56/$B$116</f>
        <v>0.33333333333333331</v>
      </c>
      <c r="F100" s="353"/>
      <c r="G100" s="409"/>
      <c r="H100" s="337"/>
    </row>
    <row r="101" spans="1:10" ht="18.75" x14ac:dyDescent="0.3">
      <c r="C101" s="402" t="s">
        <v>81</v>
      </c>
      <c r="D101" s="403">
        <f>D100*$B$98</f>
        <v>33.333333333333329</v>
      </c>
      <c r="F101" s="353"/>
      <c r="G101" s="407"/>
      <c r="H101" s="337"/>
    </row>
    <row r="102" spans="1:10" ht="19.5" customHeight="1" x14ac:dyDescent="0.3">
      <c r="C102" s="410" t="s">
        <v>82</v>
      </c>
      <c r="D102" s="411">
        <f>D101/B34</f>
        <v>33.333333333333329</v>
      </c>
      <c r="F102" s="357"/>
      <c r="G102" s="407"/>
      <c r="H102" s="337"/>
      <c r="J102" s="412"/>
    </row>
    <row r="103" spans="1:10" ht="18.75" x14ac:dyDescent="0.3">
      <c r="C103" s="413" t="s">
        <v>117</v>
      </c>
      <c r="D103" s="414">
        <f>AVERAGE(E91:E94,G91:G94)</f>
        <v>65120459.61788518</v>
      </c>
      <c r="F103" s="357"/>
      <c r="G103" s="415"/>
      <c r="H103" s="337"/>
      <c r="J103" s="416"/>
    </row>
    <row r="104" spans="1:10" ht="18.75" x14ac:dyDescent="0.3">
      <c r="C104" s="380" t="s">
        <v>84</v>
      </c>
      <c r="D104" s="417">
        <f>STDEV(E91:E94,G91:G94)/D103</f>
        <v>1.1160603233197926E-2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6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118</v>
      </c>
      <c r="B107" s="310">
        <v>900</v>
      </c>
      <c r="C107" s="457" t="s">
        <v>119</v>
      </c>
      <c r="D107" s="457" t="s">
        <v>63</v>
      </c>
      <c r="E107" s="457" t="s">
        <v>120</v>
      </c>
      <c r="F107" s="419" t="s">
        <v>121</v>
      </c>
    </row>
    <row r="108" spans="1:10" ht="26.25" customHeight="1" x14ac:dyDescent="0.4">
      <c r="A108" s="311" t="s">
        <v>122</v>
      </c>
      <c r="B108" s="312">
        <v>1</v>
      </c>
      <c r="C108" s="462">
        <v>1</v>
      </c>
      <c r="D108" s="463">
        <v>57412073</v>
      </c>
      <c r="E108" s="437">
        <f t="shared" ref="E108:E113" si="1">IF(ISBLANK(D108),"-",D108/$D$103*$D$100*$B$116)</f>
        <v>264.48864152779367</v>
      </c>
      <c r="F108" s="464">
        <f t="shared" ref="F108:F113" si="2">IF(ISBLANK(D108), "-", (E108/$B$56)*100)</f>
        <v>88.162880509264568</v>
      </c>
    </row>
    <row r="109" spans="1:10" ht="26.25" customHeight="1" x14ac:dyDescent="0.4">
      <c r="A109" s="311" t="s">
        <v>95</v>
      </c>
      <c r="B109" s="312">
        <v>1</v>
      </c>
      <c r="C109" s="458">
        <v>2</v>
      </c>
      <c r="D109" s="460">
        <v>57021890</v>
      </c>
      <c r="E109" s="438">
        <f t="shared" si="1"/>
        <v>262.69112810901782</v>
      </c>
      <c r="F109" s="465">
        <f t="shared" si="2"/>
        <v>87.563709369672608</v>
      </c>
    </row>
    <row r="110" spans="1:10" ht="26.25" customHeight="1" x14ac:dyDescent="0.4">
      <c r="A110" s="311" t="s">
        <v>96</v>
      </c>
      <c r="B110" s="312">
        <v>1</v>
      </c>
      <c r="C110" s="458">
        <v>3</v>
      </c>
      <c r="D110" s="460">
        <v>57782613</v>
      </c>
      <c r="E110" s="438">
        <f t="shared" si="1"/>
        <v>266.19566264914755</v>
      </c>
      <c r="F110" s="465">
        <f t="shared" si="2"/>
        <v>88.73188754971585</v>
      </c>
    </row>
    <row r="111" spans="1:10" ht="26.25" customHeight="1" x14ac:dyDescent="0.4">
      <c r="A111" s="311" t="s">
        <v>97</v>
      </c>
      <c r="B111" s="312">
        <v>1</v>
      </c>
      <c r="C111" s="458">
        <v>4</v>
      </c>
      <c r="D111" s="460">
        <v>58150657</v>
      </c>
      <c r="E111" s="438">
        <f t="shared" si="1"/>
        <v>267.89118508016048</v>
      </c>
      <c r="F111" s="465">
        <f t="shared" si="2"/>
        <v>89.297061693386823</v>
      </c>
    </row>
    <row r="112" spans="1:10" ht="26.25" customHeight="1" x14ac:dyDescent="0.4">
      <c r="A112" s="311" t="s">
        <v>98</v>
      </c>
      <c r="B112" s="312">
        <v>1</v>
      </c>
      <c r="C112" s="458">
        <v>5</v>
      </c>
      <c r="D112" s="460">
        <v>58275162</v>
      </c>
      <c r="E112" s="438">
        <f t="shared" si="1"/>
        <v>268.4647605773111</v>
      </c>
      <c r="F112" s="465">
        <f t="shared" si="2"/>
        <v>89.488253525770361</v>
      </c>
    </row>
    <row r="113" spans="1:10" ht="27" customHeight="1" x14ac:dyDescent="0.4">
      <c r="A113" s="311" t="s">
        <v>100</v>
      </c>
      <c r="B113" s="312">
        <v>1</v>
      </c>
      <c r="C113" s="459">
        <v>6</v>
      </c>
      <c r="D113" s="461">
        <v>57568206</v>
      </c>
      <c r="E113" s="439">
        <f t="shared" si="1"/>
        <v>265.20792238476014</v>
      </c>
      <c r="F113" s="466">
        <f t="shared" si="2"/>
        <v>88.402640794920046</v>
      </c>
    </row>
    <row r="114" spans="1:10" ht="27" customHeight="1" x14ac:dyDescent="0.4">
      <c r="A114" s="311" t="s">
        <v>101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102</v>
      </c>
      <c r="B115" s="312">
        <v>1</v>
      </c>
      <c r="C115" s="420"/>
      <c r="D115" s="444" t="s">
        <v>71</v>
      </c>
      <c r="E115" s="446">
        <f>AVERAGE(E108:E113)</f>
        <v>265.82321672136516</v>
      </c>
      <c r="F115" s="468">
        <f>AVERAGE(F108:F113)</f>
        <v>88.607738907121714</v>
      </c>
    </row>
    <row r="116" spans="1:10" ht="27" customHeight="1" x14ac:dyDescent="0.4">
      <c r="A116" s="311" t="s">
        <v>103</v>
      </c>
      <c r="B116" s="343">
        <f>(B115/B114)*(B113/B112)*(B111/B110)*(B109/B108)*B107</f>
        <v>900</v>
      </c>
      <c r="C116" s="421"/>
      <c r="D116" s="445" t="s">
        <v>84</v>
      </c>
      <c r="E116" s="443">
        <f>STDEV(E108:E113)/E115</f>
        <v>8.131728368009624E-3</v>
      </c>
      <c r="F116" s="422">
        <f>STDEV(F108:F113)/F115</f>
        <v>8.1317283680095876E-3</v>
      </c>
      <c r="I116" s="285"/>
    </row>
    <row r="117" spans="1:10" ht="27" customHeight="1" x14ac:dyDescent="0.4">
      <c r="A117" s="511" t="s">
        <v>78</v>
      </c>
      <c r="B117" s="512"/>
      <c r="C117" s="423"/>
      <c r="D117" s="382" t="s">
        <v>20</v>
      </c>
      <c r="E117" s="448">
        <f>COUNT(E108:E113)</f>
        <v>6</v>
      </c>
      <c r="F117" s="449">
        <f>COUNT(F108:F113)</f>
        <v>6</v>
      </c>
      <c r="I117" s="285"/>
      <c r="J117" s="416"/>
    </row>
    <row r="118" spans="1:10" ht="26.25" customHeight="1" x14ac:dyDescent="0.3">
      <c r="A118" s="513"/>
      <c r="B118" s="514"/>
      <c r="C118" s="285"/>
      <c r="D118" s="447"/>
      <c r="E118" s="491" t="s">
        <v>123</v>
      </c>
      <c r="F118" s="492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124</v>
      </c>
      <c r="E119" s="450">
        <f>MIN(E108:E113)</f>
        <v>262.69112810901782</v>
      </c>
      <c r="F119" s="469">
        <f>MIN(F108:F113)</f>
        <v>87.563709369672608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125</v>
      </c>
      <c r="E120" s="451">
        <f>MAX(E108:E113)</f>
        <v>268.4647605773111</v>
      </c>
      <c r="F120" s="470">
        <f>MAX(F108:F113)</f>
        <v>89.488253525770361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106</v>
      </c>
      <c r="B124" s="384" t="s">
        <v>126</v>
      </c>
      <c r="C124" s="523" t="str">
        <f>B26</f>
        <v>Zidovudine</v>
      </c>
      <c r="D124" s="523"/>
      <c r="E124" s="385" t="s">
        <v>127</v>
      </c>
      <c r="F124" s="385"/>
      <c r="G124" s="471">
        <f>F115</f>
        <v>88.607738907121714</v>
      </c>
      <c r="H124" s="285"/>
      <c r="I124" s="285"/>
    </row>
    <row r="125" spans="1:10" ht="45.75" customHeight="1" x14ac:dyDescent="0.65">
      <c r="A125" s="295"/>
      <c r="B125" s="384" t="s">
        <v>128</v>
      </c>
      <c r="C125" s="296" t="s">
        <v>129</v>
      </c>
      <c r="D125" s="471">
        <f>MIN(F108:F113)</f>
        <v>87.563709369672608</v>
      </c>
      <c r="E125" s="396" t="s">
        <v>130</v>
      </c>
      <c r="F125" s="471">
        <f>MAX(F108:F113)</f>
        <v>89.488253525770361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524" t="s">
        <v>26</v>
      </c>
      <c r="C127" s="524"/>
      <c r="E127" s="391" t="s">
        <v>27</v>
      </c>
      <c r="F127" s="426"/>
      <c r="G127" s="524" t="s">
        <v>28</v>
      </c>
      <c r="H127" s="524"/>
    </row>
    <row r="128" spans="1:10" ht="69.95" customHeight="1" x14ac:dyDescent="0.3">
      <c r="A128" s="427" t="s">
        <v>29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30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LAM</vt:lpstr>
      <vt:lpstr>SST ZIDO</vt:lpstr>
      <vt:lpstr>Uniformity</vt:lpstr>
      <vt:lpstr>Lamivudine</vt:lpstr>
      <vt:lpstr>Zidovudine</vt:lpstr>
      <vt:lpstr>Lamivudine!Print_Area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2017-04-20T11:30:28Z</cp:lastPrinted>
  <dcterms:created xsi:type="dcterms:W3CDTF">2005-07-05T10:19:27Z</dcterms:created>
  <dcterms:modified xsi:type="dcterms:W3CDTF">2017-04-20T11:32:00Z</dcterms:modified>
</cp:coreProperties>
</file>