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30" yWindow="405" windowWidth="19800" windowHeight="9645" activeTab="2"/>
  </bookViews>
  <sheets>
    <sheet name="SST" sheetId="5" r:id="rId1"/>
    <sheet name="SULFAMETHOXAZOLE" sheetId="2" r:id="rId2"/>
    <sheet name="SULFAMETHOXAZOLE 1 " sheetId="6" r:id="rId3"/>
    <sheet name="TRIMETHOPRIM " sheetId="7" r:id="rId4"/>
  </sheets>
  <definedNames>
    <definedName name="_xlnm.Print_Area" localSheetId="2">'SULFAMETHOXAZOLE 1 '!$A$1:$H$81</definedName>
    <definedName name="_xlnm.Print_Area" localSheetId="3">'TRIMETHOPRIM '!$A$1:$H$81</definedName>
  </definedNames>
  <calcPr calcId="145621"/>
</workbook>
</file>

<file path=xl/calcChain.xml><?xml version="1.0" encoding="utf-8"?>
<calcChain xmlns="http://schemas.openxmlformats.org/spreadsheetml/2006/main">
  <c r="B57" i="6" l="1"/>
  <c r="B57" i="7"/>
  <c r="C77" i="7"/>
  <c r="H72" i="7"/>
  <c r="G72" i="7"/>
  <c r="H71" i="7"/>
  <c r="G71" i="7"/>
  <c r="G70" i="7"/>
  <c r="H70" i="7" s="1"/>
  <c r="G69" i="7"/>
  <c r="H69" i="7" s="1"/>
  <c r="B69" i="7"/>
  <c r="B70" i="7" s="1"/>
  <c r="H68" i="7"/>
  <c r="G68" i="7"/>
  <c r="H67" i="7"/>
  <c r="G67" i="7"/>
  <c r="G66" i="7"/>
  <c r="H66" i="7" s="1"/>
  <c r="G65" i="7"/>
  <c r="H65" i="7" s="1"/>
  <c r="H64" i="7"/>
  <c r="G64" i="7"/>
  <c r="G63" i="7"/>
  <c r="H63" i="7" s="1"/>
  <c r="G62" i="7"/>
  <c r="H62" i="7" s="1"/>
  <c r="B58" i="7"/>
  <c r="D58" i="7"/>
  <c r="E56" i="7"/>
  <c r="B55" i="7"/>
  <c r="B45" i="7"/>
  <c r="D48" i="7" s="1"/>
  <c r="D49" i="7" s="1"/>
  <c r="F44" i="7"/>
  <c r="F45" i="7" s="1"/>
  <c r="F46" i="7" s="1"/>
  <c r="F42" i="7"/>
  <c r="D42" i="7"/>
  <c r="G41" i="7"/>
  <c r="E41" i="7"/>
  <c r="G40" i="7"/>
  <c r="E40" i="7"/>
  <c r="G39" i="7"/>
  <c r="E39" i="7"/>
  <c r="G38" i="7"/>
  <c r="G42" i="7" s="1"/>
  <c r="E38" i="7"/>
  <c r="B34" i="7"/>
  <c r="D44" i="7" s="1"/>
  <c r="D45" i="7" s="1"/>
  <c r="D46" i="7" s="1"/>
  <c r="B30" i="7"/>
  <c r="C77" i="6"/>
  <c r="H72" i="6"/>
  <c r="G72" i="6"/>
  <c r="H71" i="6"/>
  <c r="G71" i="6"/>
  <c r="G70" i="6"/>
  <c r="H70" i="6" s="1"/>
  <c r="H69" i="6"/>
  <c r="G69" i="6"/>
  <c r="B69" i="6"/>
  <c r="H68" i="6"/>
  <c r="G68" i="6"/>
  <c r="H67" i="6"/>
  <c r="G67" i="6"/>
  <c r="G66" i="6"/>
  <c r="H66" i="6" s="1"/>
  <c r="G65" i="6"/>
  <c r="H65" i="6" s="1"/>
  <c r="H64" i="6"/>
  <c r="G64" i="6"/>
  <c r="G63" i="6"/>
  <c r="H63" i="6" s="1"/>
  <c r="G62" i="6"/>
  <c r="H62" i="6" s="1"/>
  <c r="G61" i="6"/>
  <c r="H61" i="6" s="1"/>
  <c r="B58" i="6"/>
  <c r="D58" i="6"/>
  <c r="E56" i="6"/>
  <c r="B55" i="6"/>
  <c r="B45" i="6"/>
  <c r="D48" i="6" s="1"/>
  <c r="D49" i="6" s="1"/>
  <c r="F44" i="6"/>
  <c r="F45" i="6" s="1"/>
  <c r="F46" i="6" s="1"/>
  <c r="F42" i="6"/>
  <c r="D42" i="6"/>
  <c r="G41" i="6"/>
  <c r="E41" i="6"/>
  <c r="G40" i="6"/>
  <c r="E40" i="6"/>
  <c r="G39" i="6"/>
  <c r="E39" i="6"/>
  <c r="D50" i="6" s="1"/>
  <c r="D51" i="6" s="1"/>
  <c r="G38" i="6"/>
  <c r="E38" i="6"/>
  <c r="B34" i="6"/>
  <c r="D44" i="6" s="1"/>
  <c r="D45" i="6" s="1"/>
  <c r="D46" i="6" s="1"/>
  <c r="B30" i="6"/>
  <c r="B53" i="5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D33" i="2"/>
  <c r="C37" i="2" s="1"/>
  <c r="C33" i="2"/>
  <c r="B33" i="2"/>
  <c r="C35" i="2" s="1"/>
  <c r="D52" i="6" l="1"/>
  <c r="G42" i="6"/>
  <c r="H73" i="6"/>
  <c r="D52" i="7"/>
  <c r="B70" i="6"/>
  <c r="E42" i="7"/>
  <c r="D50" i="7"/>
  <c r="G77" i="6"/>
  <c r="H74" i="6"/>
  <c r="E42" i="6"/>
  <c r="H75" i="6"/>
  <c r="C39" i="2"/>
  <c r="D51" i="7" l="1"/>
  <c r="G61" i="7"/>
  <c r="H61" i="7" s="1"/>
  <c r="H73" i="7" l="1"/>
  <c r="G77" i="7" s="1"/>
  <c r="H75" i="7"/>
  <c r="H74" i="7" l="1"/>
</calcChain>
</file>

<file path=xl/sharedStrings.xml><?xml version="1.0" encoding="utf-8"?>
<sst xmlns="http://schemas.openxmlformats.org/spreadsheetml/2006/main" count="267" uniqueCount="118">
  <si>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</si>
  <si>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</si>
  <si>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</si>
  <si>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</si>
  <si>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</si>
  <si>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</si>
  <si>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</si>
  <si>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NDQB201704372</t>
  </si>
  <si>
    <t>Weight (mg):</t>
  </si>
  <si>
    <t>Trimethoprim BP 40mg, Sulphamethoxazole BP 200mg</t>
  </si>
  <si>
    <t>Standard Conc (mg/mL):</t>
  </si>
  <si>
    <t xml:space="preserve">Each 5ml contains trimethoprim BP 40 mg, sulphamethoxazole BP 200 mg
each 5ml contains trimethoprim BP 40mg, sulphamethoxazole BP 200 mg
</t>
  </si>
  <si>
    <t>2017-04-10 10:11:07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</si>
  <si>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</si>
  <si>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</si>
  <si>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</si>
  <si>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</si>
  <si>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</si>
  <si>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</si>
  <si>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</si>
  <si>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</si>
  <si>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</si>
  <si>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</si>
  <si>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</si>
  <si>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</si>
  <si>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</si>
  <si>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</si>
  <si>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</si>
  <si>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</si>
  <si>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</si>
  <si>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</si>
  <si>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</si>
  <si>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</si>
  <si>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</si>
  <si>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</si>
  <si>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</si>
  <si>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</si>
  <si>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</si>
  <si>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</si>
  <si>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</si>
  <si>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</si>
  <si>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</si>
  <si>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</si>
  <si>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</si>
  <si>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</si>
  <si>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</si>
  <si>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</si>
  <si>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</si>
  <si>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</si>
  <si>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</si>
  <si>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</si>
  <si>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</si>
  <si>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</si>
  <si>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</si>
  <si>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</si>
  <si>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</si>
  <si>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</si>
  <si>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</si>
  <si>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</si>
  <si>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</si>
  <si>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</si>
  <si>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</si>
  <si>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</si>
  <si>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</si>
  <si>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</si>
  <si>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</si>
  <si>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</si>
  <si>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</si>
  <si>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</si>
  <si>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</si>
  <si>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</si>
  <si>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</si>
  <si>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</si>
  <si>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</si>
  <si>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</si>
  <si>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</si>
  <si>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</si>
  <si>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</si>
  <si>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</si>
  <si>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</si>
  <si>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</si>
  <si>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</si>
  <si>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</si>
  <si>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</si>
  <si>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</si>
  <si>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</si>
  <si>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</si>
  <si>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</si>
  <si>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</si>
  <si>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</si>
  <si>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</si>
  <si>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</si>
  <si>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</si>
  <si>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</si>
  <si>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</si>
  <si>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</si>
  <si>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</si>
  <si>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</si>
  <si>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</si>
  <si>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</si>
  <si>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</si>
  <si>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</si>
  <si>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</si>
  <si>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</si>
  <si>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</si>
  <si>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</si>
  <si>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</si>
  <si>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</si>
  <si>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</si>
  <si>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</si>
  <si>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SULFAMETHOXAZOLE</t>
  </si>
  <si>
    <t>TRIMETHOPRIM</t>
  </si>
  <si>
    <t xml:space="preserve"> Sulphamethoxazole BP 200mg</t>
  </si>
  <si>
    <t xml:space="preserve">Each 120ml powder for sulumefantrine 2160mg
each 5ml contains trimethoprim BP 40mg, sulphamethoxazole BP 200 mg
</t>
  </si>
  <si>
    <t>2017-04-10 10:04:55</t>
  </si>
  <si>
    <t>S 12 6</t>
  </si>
  <si>
    <t>Trimethoprim BP 40mg</t>
  </si>
  <si>
    <t>T 7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</si>
</sst>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3" fillId="2" borderId="0"/>
    <xf numFmtId="0" fontId="23" fillId="2" borderId="0"/>
    <xf numFmtId="0" fontId="23" fillId="2" borderId="0"/>
  </cellStyleXfs>
  <cellXfs count="394">
    <xf numFmtId="0" fontId="0" fillId="2" borderId="0" xfId="0" applyFill="1"/>
    <xf numFmtId="0" fontId="1" fillId="2" borderId="0" xfId="0" applyFont="1" applyFill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2" applyFont="1" applyFill="1"/>
    <xf numFmtId="0" fontId="23" fillId="2" borderId="0" xfId="2" applyFill="1"/>
    <xf numFmtId="0" fontId="14" fillId="2" borderId="0" xfId="2" applyFont="1" applyFill="1"/>
    <xf numFmtId="0" fontId="19" fillId="3" borderId="0" xfId="2" applyFont="1" applyFill="1" applyAlignment="1" applyProtection="1">
      <alignment horizontal="left"/>
      <protection locked="0"/>
    </xf>
    <xf numFmtId="0" fontId="19" fillId="2" borderId="0" xfId="2" applyFont="1" applyFill="1" applyProtection="1">
      <protection locked="0"/>
    </xf>
    <xf numFmtId="0" fontId="19" fillId="2" borderId="0" xfId="2" applyFont="1" applyFill="1"/>
    <xf numFmtId="170" fontId="19" fillId="3" borderId="0" xfId="2" applyNumberFormat="1" applyFont="1" applyFill="1" applyAlignment="1" applyProtection="1">
      <alignment horizontal="left"/>
      <protection locked="0"/>
    </xf>
    <xf numFmtId="170" fontId="13" fillId="2" borderId="0" xfId="2" applyNumberFormat="1" applyFont="1" applyFill="1" applyAlignment="1">
      <alignment horizontal="left"/>
    </xf>
    <xf numFmtId="0" fontId="3" fillId="2" borderId="0" xfId="2" applyFont="1" applyFill="1"/>
    <xf numFmtId="0" fontId="14" fillId="2" borderId="0" xfId="2" applyFont="1" applyFill="1" applyAlignment="1">
      <alignment horizontal="right"/>
    </xf>
    <xf numFmtId="0" fontId="13" fillId="2" borderId="0" xfId="2" applyFont="1" applyFill="1" applyAlignment="1">
      <alignment horizontal="right"/>
    </xf>
    <xf numFmtId="0" fontId="20" fillId="3" borderId="0" xfId="2" applyFont="1" applyFill="1" applyAlignment="1" applyProtection="1">
      <alignment horizontal="center"/>
      <protection locked="0"/>
    </xf>
    <xf numFmtId="0" fontId="19" fillId="3" borderId="0" xfId="2" applyFont="1" applyFill="1" applyAlignment="1" applyProtection="1">
      <alignment horizontal="center"/>
      <protection locked="0"/>
    </xf>
    <xf numFmtId="0" fontId="15" fillId="2" borderId="0" xfId="2" applyFont="1" applyFill="1" applyAlignment="1">
      <alignment vertical="center" wrapText="1"/>
    </xf>
    <xf numFmtId="0" fontId="5" fillId="2" borderId="0" xfId="2" applyFont="1" applyFill="1" applyAlignment="1">
      <alignment horizontal="center"/>
    </xf>
    <xf numFmtId="0" fontId="14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20" fillId="3" borderId="0" xfId="2" applyNumberFormat="1" applyFont="1" applyFill="1" applyAlignment="1" applyProtection="1">
      <alignment horizontal="center"/>
      <protection locked="0"/>
    </xf>
    <xf numFmtId="0" fontId="14" fillId="2" borderId="0" xfId="2" applyFont="1" applyFill="1" applyAlignment="1">
      <alignment vertical="center" wrapText="1"/>
    </xf>
    <xf numFmtId="0" fontId="18" fillId="2" borderId="0" xfId="2" applyFont="1" applyFill="1"/>
    <xf numFmtId="2" fontId="14" fillId="2" borderId="0" xfId="2" applyNumberFormat="1" applyFont="1" applyFill="1" applyAlignment="1">
      <alignment horizontal="center"/>
    </xf>
    <xf numFmtId="0" fontId="8" fillId="2" borderId="0" xfId="2" applyFont="1" applyFill="1" applyAlignment="1">
      <alignment horizontal="left" vertical="center" wrapText="1"/>
    </xf>
    <xf numFmtId="171" fontId="14" fillId="2" borderId="0" xfId="2" applyNumberFormat="1" applyFont="1" applyFill="1" applyAlignment="1">
      <alignment horizontal="center"/>
    </xf>
    <xf numFmtId="0" fontId="13" fillId="2" borderId="0" xfId="2" applyFont="1" applyFill="1"/>
    <xf numFmtId="0" fontId="13" fillId="2" borderId="21" xfId="2" applyFont="1" applyFill="1" applyBorder="1" applyAlignment="1">
      <alignment horizontal="right"/>
    </xf>
    <xf numFmtId="0" fontId="20" fillId="3" borderId="22" xfId="2" applyFont="1" applyFill="1" applyBorder="1" applyAlignment="1" applyProtection="1">
      <alignment horizontal="center"/>
      <protection locked="0"/>
    </xf>
    <xf numFmtId="0" fontId="14" fillId="2" borderId="37" xfId="2" applyFont="1" applyFill="1" applyBorder="1"/>
    <xf numFmtId="0" fontId="14" fillId="2" borderId="38" xfId="2" applyFont="1" applyFill="1" applyBorder="1"/>
    <xf numFmtId="0" fontId="13" fillId="2" borderId="18" xfId="2" applyFont="1" applyFill="1" applyBorder="1" applyAlignment="1">
      <alignment horizontal="right"/>
    </xf>
    <xf numFmtId="0" fontId="20" fillId="3" borderId="20" xfId="2" applyFont="1" applyFill="1" applyBorder="1" applyAlignment="1" applyProtection="1">
      <alignment horizontal="center"/>
      <protection locked="0"/>
    </xf>
    <xf numFmtId="0" fontId="14" fillId="2" borderId="22" xfId="2" applyFont="1" applyFill="1" applyBorder="1" applyAlignment="1">
      <alignment horizontal="center"/>
    </xf>
    <xf numFmtId="0" fontId="14" fillId="2" borderId="23" xfId="2" applyFont="1" applyFill="1" applyBorder="1" applyAlignment="1">
      <alignment horizontal="center"/>
    </xf>
    <xf numFmtId="0" fontId="14" fillId="2" borderId="34" xfId="2" applyFont="1" applyFill="1" applyBorder="1" applyAlignment="1">
      <alignment horizontal="center"/>
    </xf>
    <xf numFmtId="0" fontId="14" fillId="2" borderId="24" xfId="2" applyFont="1" applyFill="1" applyBorder="1" applyAlignment="1">
      <alignment horizontal="center"/>
    </xf>
    <xf numFmtId="0" fontId="13" fillId="2" borderId="25" xfId="2" applyFont="1" applyFill="1" applyBorder="1" applyAlignment="1">
      <alignment horizontal="center"/>
    </xf>
    <xf numFmtId="168" fontId="13" fillId="2" borderId="34" xfId="2" applyNumberFormat="1" applyFont="1" applyFill="1" applyBorder="1" applyAlignment="1">
      <alignment horizontal="center"/>
    </xf>
    <xf numFmtId="168" fontId="13" fillId="2" borderId="24" xfId="2" applyNumberFormat="1" applyFont="1" applyFill="1" applyBorder="1" applyAlignment="1">
      <alignment horizontal="center"/>
    </xf>
    <xf numFmtId="0" fontId="13" fillId="2" borderId="20" xfId="2" applyFont="1" applyFill="1" applyBorder="1" applyAlignment="1">
      <alignment horizontal="center"/>
    </xf>
    <xf numFmtId="0" fontId="20" fillId="3" borderId="18" xfId="2" applyFont="1" applyFill="1" applyBorder="1" applyAlignment="1" applyProtection="1">
      <alignment horizontal="center"/>
      <protection locked="0"/>
    </xf>
    <xf numFmtId="168" fontId="13" fillId="2" borderId="39" xfId="2" applyNumberFormat="1" applyFont="1" applyFill="1" applyBorder="1" applyAlignment="1">
      <alignment horizontal="center"/>
    </xf>
    <xf numFmtId="168" fontId="13" fillId="2" borderId="35" xfId="2" applyNumberFormat="1" applyFont="1" applyFill="1" applyBorder="1" applyAlignment="1">
      <alignment horizontal="center"/>
    </xf>
    <xf numFmtId="0" fontId="13" fillId="2" borderId="26" xfId="2" applyFont="1" applyFill="1" applyBorder="1" applyAlignment="1">
      <alignment horizontal="center"/>
    </xf>
    <xf numFmtId="0" fontId="20" fillId="3" borderId="47" xfId="2" applyFont="1" applyFill="1" applyBorder="1" applyAlignment="1" applyProtection="1">
      <alignment horizontal="center"/>
      <protection locked="0"/>
    </xf>
    <xf numFmtId="168" fontId="13" fillId="2" borderId="40" xfId="2" applyNumberFormat="1" applyFont="1" applyFill="1" applyBorder="1" applyAlignment="1">
      <alignment horizontal="center"/>
    </xf>
    <xf numFmtId="168" fontId="13" fillId="2" borderId="36" xfId="2" applyNumberFormat="1" applyFont="1" applyFill="1" applyBorder="1" applyAlignment="1">
      <alignment horizontal="center"/>
    </xf>
    <xf numFmtId="0" fontId="13" fillId="2" borderId="20" xfId="2" applyFont="1" applyFill="1" applyBorder="1" applyAlignment="1">
      <alignment horizontal="right"/>
    </xf>
    <xf numFmtId="1" fontId="14" fillId="6" borderId="43" xfId="2" applyNumberFormat="1" applyFont="1" applyFill="1" applyBorder="1" applyAlignment="1">
      <alignment horizontal="center"/>
    </xf>
    <xf numFmtId="168" fontId="14" fillId="6" borderId="33" xfId="2" applyNumberFormat="1" applyFont="1" applyFill="1" applyBorder="1" applyAlignment="1">
      <alignment horizontal="center"/>
    </xf>
    <xf numFmtId="1" fontId="14" fillId="6" borderId="27" xfId="2" applyNumberFormat="1" applyFont="1" applyFill="1" applyBorder="1" applyAlignment="1">
      <alignment horizontal="center"/>
    </xf>
    <xf numFmtId="168" fontId="14" fillId="6" borderId="28" xfId="2" applyNumberFormat="1" applyFont="1" applyFill="1" applyBorder="1" applyAlignment="1">
      <alignment horizontal="center"/>
    </xf>
    <xf numFmtId="0" fontId="13" fillId="2" borderId="44" xfId="2" applyFont="1" applyFill="1" applyBorder="1" applyAlignment="1">
      <alignment horizontal="right"/>
    </xf>
    <xf numFmtId="0" fontId="20" fillId="3" borderId="48" xfId="2" applyFont="1" applyFill="1" applyBorder="1" applyAlignment="1" applyProtection="1">
      <alignment horizontal="center"/>
      <protection locked="0"/>
    </xf>
    <xf numFmtId="0" fontId="20" fillId="3" borderId="15" xfId="2" applyFont="1" applyFill="1" applyBorder="1" applyAlignment="1" applyProtection="1">
      <alignment horizontal="center"/>
      <protection locked="0"/>
    </xf>
    <xf numFmtId="0" fontId="13" fillId="2" borderId="0" xfId="2" applyFont="1" applyFill="1" applyAlignment="1" applyProtection="1">
      <alignment horizontal="center"/>
      <protection locked="0"/>
    </xf>
    <xf numFmtId="0" fontId="13" fillId="2" borderId="23" xfId="2" applyFont="1" applyFill="1" applyBorder="1" applyAlignment="1">
      <alignment horizontal="right"/>
    </xf>
    <xf numFmtId="2" fontId="13" fillId="6" borderId="45" xfId="2" applyNumberFormat="1" applyFont="1" applyFill="1" applyBorder="1" applyAlignment="1">
      <alignment horizontal="center"/>
    </xf>
    <xf numFmtId="0" fontId="13" fillId="2" borderId="0" xfId="2" applyFont="1" applyFill="1" applyAlignment="1">
      <alignment horizontal="center"/>
    </xf>
    <xf numFmtId="2" fontId="13" fillId="6" borderId="17" xfId="2" applyNumberFormat="1" applyFont="1" applyFill="1" applyBorder="1" applyAlignment="1">
      <alignment horizontal="center"/>
    </xf>
    <xf numFmtId="2" fontId="13" fillId="2" borderId="0" xfId="2" applyNumberFormat="1" applyFont="1" applyFill="1" applyAlignment="1">
      <alignment horizontal="center"/>
    </xf>
    <xf numFmtId="2" fontId="13" fillId="7" borderId="45" xfId="2" applyNumberFormat="1" applyFont="1" applyFill="1" applyBorder="1" applyAlignment="1">
      <alignment horizontal="center"/>
    </xf>
    <xf numFmtId="2" fontId="13" fillId="7" borderId="17" xfId="2" applyNumberFormat="1" applyFont="1" applyFill="1" applyBorder="1" applyAlignment="1">
      <alignment horizontal="center"/>
    </xf>
    <xf numFmtId="2" fontId="13" fillId="6" borderId="19" xfId="2" applyNumberFormat="1" applyFont="1" applyFill="1" applyBorder="1" applyAlignment="1">
      <alignment horizontal="center"/>
    </xf>
    <xf numFmtId="0" fontId="20" fillId="3" borderId="45" xfId="2" applyFont="1" applyFill="1" applyBorder="1" applyAlignment="1" applyProtection="1">
      <alignment horizontal="center"/>
      <protection locked="0"/>
    </xf>
    <xf numFmtId="0" fontId="13" fillId="2" borderId="43" xfId="2" applyFont="1" applyFill="1" applyBorder="1" applyAlignment="1">
      <alignment horizontal="right"/>
    </xf>
    <xf numFmtId="2" fontId="13" fillId="6" borderId="24" xfId="2" applyNumberFormat="1" applyFont="1" applyFill="1" applyBorder="1" applyAlignment="1">
      <alignment horizontal="center"/>
    </xf>
    <xf numFmtId="168" fontId="14" fillId="2" borderId="0" xfId="2" applyNumberFormat="1" applyFont="1" applyFill="1" applyAlignment="1">
      <alignment horizontal="center"/>
    </xf>
    <xf numFmtId="0" fontId="13" fillId="2" borderId="15" xfId="2" applyFont="1" applyFill="1" applyBorder="1" applyAlignment="1">
      <alignment horizontal="right"/>
    </xf>
    <xf numFmtId="168" fontId="14" fillId="7" borderId="15" xfId="2" applyNumberFormat="1" applyFont="1" applyFill="1" applyBorder="1" applyAlignment="1">
      <alignment horizontal="center"/>
    </xf>
    <xf numFmtId="10" fontId="13" fillId="2" borderId="0" xfId="2" applyNumberFormat="1" applyFont="1" applyFill="1" applyAlignment="1">
      <alignment horizontal="center"/>
    </xf>
    <xf numFmtId="0" fontId="13" fillId="2" borderId="17" xfId="2" applyFont="1" applyFill="1" applyBorder="1" applyAlignment="1">
      <alignment horizontal="right"/>
    </xf>
    <xf numFmtId="10" fontId="13" fillId="6" borderId="17" xfId="2" applyNumberFormat="1" applyFont="1" applyFill="1" applyBorder="1" applyAlignment="1">
      <alignment horizontal="center"/>
    </xf>
    <xf numFmtId="0" fontId="13" fillId="2" borderId="19" xfId="2" applyFont="1" applyFill="1" applyBorder="1" applyAlignment="1">
      <alignment horizontal="right"/>
    </xf>
    <xf numFmtId="0" fontId="13" fillId="7" borderId="19" xfId="2" applyFont="1" applyFill="1" applyBorder="1" applyAlignment="1">
      <alignment horizontal="center"/>
    </xf>
    <xf numFmtId="0" fontId="14" fillId="2" borderId="0" xfId="2" applyFont="1" applyFill="1" applyAlignment="1">
      <alignment horizontal="left"/>
    </xf>
    <xf numFmtId="0" fontId="13" fillId="2" borderId="0" xfId="2" applyFont="1" applyFill="1" applyAlignment="1">
      <alignment horizontal="left"/>
    </xf>
    <xf numFmtId="172" fontId="20" fillId="3" borderId="0" xfId="2" applyNumberFormat="1" applyFont="1" applyFill="1" applyAlignment="1" applyProtection="1">
      <alignment horizontal="center"/>
      <protection locked="0"/>
    </xf>
    <xf numFmtId="174" fontId="20" fillId="3" borderId="0" xfId="2" applyNumberFormat="1" applyFont="1" applyFill="1" applyAlignment="1" applyProtection="1">
      <alignment horizontal="center"/>
      <protection locked="0"/>
    </xf>
    <xf numFmtId="167" fontId="14" fillId="2" borderId="0" xfId="2" applyNumberFormat="1" applyFont="1" applyFill="1" applyAlignment="1" applyProtection="1">
      <alignment horizontal="center"/>
      <protection locked="0"/>
    </xf>
    <xf numFmtId="172" fontId="14" fillId="2" borderId="0" xfId="2" applyNumberFormat="1" applyFont="1" applyFill="1" applyAlignment="1">
      <alignment horizontal="center"/>
    </xf>
    <xf numFmtId="173" fontId="14" fillId="2" borderId="0" xfId="2" applyNumberFormat="1" applyFont="1" applyFill="1" applyAlignment="1">
      <alignment horizontal="center"/>
    </xf>
    <xf numFmtId="2" fontId="6" fillId="2" borderId="16" xfId="2" applyNumberFormat="1" applyFont="1" applyFill="1" applyBorder="1" applyAlignment="1">
      <alignment horizontal="center" wrapText="1"/>
    </xf>
    <xf numFmtId="2" fontId="14" fillId="2" borderId="30" xfId="2" applyNumberFormat="1" applyFont="1" applyFill="1" applyBorder="1" applyAlignment="1">
      <alignment horizontal="center"/>
    </xf>
    <xf numFmtId="0" fontId="14" fillId="2" borderId="30" xfId="2" applyFont="1" applyFill="1" applyBorder="1" applyAlignment="1">
      <alignment horizontal="center"/>
    </xf>
    <xf numFmtId="0" fontId="13" fillId="2" borderId="21" xfId="2" applyFont="1" applyFill="1" applyBorder="1" applyAlignment="1">
      <alignment horizontal="center"/>
    </xf>
    <xf numFmtId="0" fontId="20" fillId="3" borderId="21" xfId="2" applyFont="1" applyFill="1" applyBorder="1" applyAlignment="1" applyProtection="1">
      <alignment horizontal="center"/>
      <protection locked="0"/>
    </xf>
    <xf numFmtId="2" fontId="13" fillId="2" borderId="30" xfId="2" applyNumberFormat="1" applyFont="1" applyFill="1" applyBorder="1" applyAlignment="1">
      <alignment horizontal="center"/>
    </xf>
    <xf numFmtId="10" fontId="13" fillId="2" borderId="22" xfId="2" applyNumberFormat="1" applyFont="1" applyFill="1" applyBorder="1" applyAlignment="1">
      <alignment horizontal="center" vertical="center"/>
    </xf>
    <xf numFmtId="0" fontId="13" fillId="2" borderId="18" xfId="2" applyFont="1" applyFill="1" applyBorder="1" applyAlignment="1">
      <alignment horizontal="center"/>
    </xf>
    <xf numFmtId="2" fontId="13" fillId="2" borderId="31" xfId="2" applyNumberFormat="1" applyFont="1" applyFill="1" applyBorder="1" applyAlignment="1">
      <alignment horizontal="center"/>
    </xf>
    <xf numFmtId="10" fontId="13" fillId="2" borderId="20" xfId="2" applyNumberFormat="1" applyFont="1" applyFill="1" applyBorder="1" applyAlignment="1">
      <alignment horizontal="center" vertical="center"/>
    </xf>
    <xf numFmtId="0" fontId="13" fillId="2" borderId="41" xfId="2" applyFont="1" applyFill="1" applyBorder="1" applyAlignment="1">
      <alignment horizontal="center"/>
    </xf>
    <xf numFmtId="0" fontId="20" fillId="3" borderId="41" xfId="2" applyFont="1" applyFill="1" applyBorder="1" applyAlignment="1" applyProtection="1">
      <alignment horizontal="center"/>
      <protection locked="0"/>
    </xf>
    <xf numFmtId="0" fontId="13" fillId="2" borderId="30" xfId="2" applyFont="1" applyFill="1" applyBorder="1" applyAlignment="1">
      <alignment horizontal="center"/>
    </xf>
    <xf numFmtId="0" fontId="13" fillId="2" borderId="31" xfId="2" applyFont="1" applyFill="1" applyBorder="1" applyAlignment="1">
      <alignment horizontal="center"/>
    </xf>
    <xf numFmtId="0" fontId="13" fillId="2" borderId="32" xfId="2" applyFont="1" applyFill="1" applyBorder="1" applyAlignment="1">
      <alignment horizontal="center"/>
    </xf>
    <xf numFmtId="2" fontId="13" fillId="2" borderId="32" xfId="2" applyNumberFormat="1" applyFont="1" applyFill="1" applyBorder="1" applyAlignment="1">
      <alignment horizontal="center"/>
    </xf>
    <xf numFmtId="10" fontId="13" fillId="2" borderId="42" xfId="2" applyNumberFormat="1" applyFont="1" applyFill="1" applyBorder="1" applyAlignment="1">
      <alignment horizontal="center" vertical="center"/>
    </xf>
    <xf numFmtId="0" fontId="13" fillId="2" borderId="41" xfId="2" applyFont="1" applyFill="1" applyBorder="1" applyAlignment="1">
      <alignment horizontal="right"/>
    </xf>
    <xf numFmtId="2" fontId="19" fillId="2" borderId="42" xfId="2" applyNumberFormat="1" applyFont="1" applyFill="1" applyBorder="1" applyAlignment="1">
      <alignment horizontal="center"/>
    </xf>
    <xf numFmtId="0" fontId="13" fillId="2" borderId="29" xfId="2" applyFont="1" applyFill="1" applyBorder="1" applyAlignment="1">
      <alignment horizontal="right"/>
    </xf>
    <xf numFmtId="10" fontId="20" fillId="7" borderId="26" xfId="2" applyNumberFormat="1" applyFont="1" applyFill="1" applyBorder="1" applyAlignment="1">
      <alignment horizontal="center"/>
    </xf>
    <xf numFmtId="10" fontId="20" fillId="6" borderId="49" xfId="2" applyNumberFormat="1" applyFont="1" applyFill="1" applyBorder="1" applyAlignment="1">
      <alignment horizontal="center"/>
    </xf>
    <xf numFmtId="0" fontId="20" fillId="7" borderId="50" xfId="2" applyFont="1" applyFill="1" applyBorder="1" applyAlignment="1">
      <alignment horizontal="center"/>
    </xf>
    <xf numFmtId="165" fontId="20" fillId="2" borderId="0" xfId="2" applyNumberFormat="1" applyFont="1" applyFill="1" applyAlignment="1">
      <alignment horizontal="center"/>
    </xf>
    <xf numFmtId="0" fontId="8" fillId="2" borderId="9" xfId="2" applyFont="1" applyFill="1" applyBorder="1" applyAlignment="1">
      <alignment horizontal="left" vertical="center" wrapText="1"/>
    </xf>
    <xf numFmtId="0" fontId="13" fillId="2" borderId="9" xfId="2" applyFont="1" applyFill="1" applyBorder="1"/>
    <xf numFmtId="0" fontId="13" fillId="2" borderId="9" xfId="2" applyFont="1" applyFill="1" applyBorder="1" applyAlignment="1">
      <alignment horizontal="center"/>
    </xf>
    <xf numFmtId="0" fontId="13" fillId="2" borderId="7" xfId="2" applyFont="1" applyFill="1" applyBorder="1" applyProtection="1">
      <protection locked="0"/>
    </xf>
    <xf numFmtId="0" fontId="13" fillId="2" borderId="7" xfId="2" applyFont="1" applyFill="1" applyBorder="1"/>
    <xf numFmtId="0" fontId="14" fillId="2" borderId="11" xfId="2" applyFont="1" applyFill="1" applyBorder="1" applyProtection="1">
      <protection locked="0"/>
    </xf>
    <xf numFmtId="0" fontId="13" fillId="2" borderId="11" xfId="2" applyFont="1" applyFill="1" applyBorder="1"/>
    <xf numFmtId="0" fontId="2" fillId="2" borderId="0" xfId="3" applyFont="1" applyFill="1"/>
    <xf numFmtId="0" fontId="23" fillId="2" borderId="0" xfId="3" applyFill="1"/>
    <xf numFmtId="0" fontId="14" fillId="2" borderId="0" xfId="3" applyFont="1" applyFill="1"/>
    <xf numFmtId="0" fontId="19" fillId="3" borderId="0" xfId="3" applyFont="1" applyFill="1" applyAlignment="1" applyProtection="1">
      <alignment horizontal="left"/>
      <protection locked="0"/>
    </xf>
    <xf numFmtId="0" fontId="19" fillId="2" borderId="0" xfId="3" applyFont="1" applyFill="1" applyProtection="1">
      <protection locked="0"/>
    </xf>
    <xf numFmtId="0" fontId="19" fillId="2" borderId="0" xfId="3" applyFont="1" applyFill="1"/>
    <xf numFmtId="170" fontId="19" fillId="3" borderId="0" xfId="3" applyNumberFormat="1" applyFont="1" applyFill="1" applyAlignment="1" applyProtection="1">
      <alignment horizontal="left"/>
      <protection locked="0"/>
    </xf>
    <xf numFmtId="170" fontId="13" fillId="2" borderId="0" xfId="3" applyNumberFormat="1" applyFont="1" applyFill="1" applyAlignment="1">
      <alignment horizontal="left"/>
    </xf>
    <xf numFmtId="0" fontId="3" fillId="2" borderId="0" xfId="3" applyFont="1" applyFill="1"/>
    <xf numFmtId="0" fontId="14" fillId="2" borderId="0" xfId="3" applyFont="1" applyFill="1" applyAlignment="1">
      <alignment horizontal="right"/>
    </xf>
    <xf numFmtId="0" fontId="13" fillId="2" borderId="0" xfId="3" applyFont="1" applyFill="1" applyAlignment="1">
      <alignment horizontal="right"/>
    </xf>
    <xf numFmtId="0" fontId="20" fillId="3" borderId="0" xfId="3" applyFont="1" applyFill="1" applyAlignment="1" applyProtection="1">
      <alignment horizontal="center"/>
      <protection locked="0"/>
    </xf>
    <xf numFmtId="0" fontId="19" fillId="3" borderId="0" xfId="3" applyFont="1" applyFill="1" applyAlignment="1" applyProtection="1">
      <alignment horizontal="center"/>
      <protection locked="0"/>
    </xf>
    <xf numFmtId="0" fontId="15" fillId="2" borderId="0" xfId="3" applyFont="1" applyFill="1" applyAlignment="1">
      <alignment vertical="center" wrapText="1"/>
    </xf>
    <xf numFmtId="0" fontId="5" fillId="2" borderId="0" xfId="3" applyFont="1" applyFill="1" applyAlignment="1">
      <alignment horizontal="center"/>
    </xf>
    <xf numFmtId="0" fontId="14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20" fillId="3" borderId="0" xfId="3" applyNumberFormat="1" applyFont="1" applyFill="1" applyAlignment="1" applyProtection="1">
      <alignment horizontal="center"/>
      <protection locked="0"/>
    </xf>
    <xf numFmtId="0" fontId="14" fillId="2" borderId="0" xfId="3" applyFont="1" applyFill="1" applyAlignment="1">
      <alignment vertical="center" wrapText="1"/>
    </xf>
    <xf numFmtId="0" fontId="18" fillId="2" borderId="0" xfId="3" applyFont="1" applyFill="1"/>
    <xf numFmtId="2" fontId="14" fillId="2" borderId="0" xfId="3" applyNumberFormat="1" applyFont="1" applyFill="1" applyAlignment="1">
      <alignment horizontal="center"/>
    </xf>
    <xf numFmtId="0" fontId="8" fillId="2" borderId="0" xfId="3" applyFont="1" applyFill="1" applyAlignment="1">
      <alignment horizontal="left" vertical="center" wrapText="1"/>
    </xf>
    <xf numFmtId="171" fontId="14" fillId="2" borderId="0" xfId="3" applyNumberFormat="1" applyFont="1" applyFill="1" applyAlignment="1">
      <alignment horizontal="center"/>
    </xf>
    <xf numFmtId="0" fontId="13" fillId="2" borderId="0" xfId="3" applyFont="1" applyFill="1"/>
    <xf numFmtId="0" fontId="13" fillId="2" borderId="21" xfId="3" applyFont="1" applyFill="1" applyBorder="1" applyAlignment="1">
      <alignment horizontal="right"/>
    </xf>
    <xf numFmtId="0" fontId="20" fillId="3" borderId="22" xfId="3" applyFont="1" applyFill="1" applyBorder="1" applyAlignment="1" applyProtection="1">
      <alignment horizontal="center"/>
      <protection locked="0"/>
    </xf>
    <xf numFmtId="0" fontId="14" fillId="2" borderId="37" xfId="3" applyFont="1" applyFill="1" applyBorder="1"/>
    <xf numFmtId="0" fontId="14" fillId="2" borderId="38" xfId="3" applyFont="1" applyFill="1" applyBorder="1"/>
    <xf numFmtId="0" fontId="13" fillId="2" borderId="18" xfId="3" applyFont="1" applyFill="1" applyBorder="1" applyAlignment="1">
      <alignment horizontal="right"/>
    </xf>
    <xf numFmtId="0" fontId="20" fillId="3" borderId="20" xfId="3" applyFont="1" applyFill="1" applyBorder="1" applyAlignment="1" applyProtection="1">
      <alignment horizontal="center"/>
      <protection locked="0"/>
    </xf>
    <xf numFmtId="0" fontId="14" fillId="2" borderId="22" xfId="3" applyFont="1" applyFill="1" applyBorder="1" applyAlignment="1">
      <alignment horizontal="center"/>
    </xf>
    <xf numFmtId="0" fontId="14" fillId="2" borderId="23" xfId="3" applyFont="1" applyFill="1" applyBorder="1" applyAlignment="1">
      <alignment horizontal="center"/>
    </xf>
    <xf numFmtId="0" fontId="14" fillId="2" borderId="34" xfId="3" applyFont="1" applyFill="1" applyBorder="1" applyAlignment="1">
      <alignment horizontal="center"/>
    </xf>
    <xf numFmtId="0" fontId="14" fillId="2" borderId="24" xfId="3" applyFont="1" applyFill="1" applyBorder="1" applyAlignment="1">
      <alignment horizontal="center"/>
    </xf>
    <xf numFmtId="0" fontId="13" fillId="2" borderId="25" xfId="3" applyFont="1" applyFill="1" applyBorder="1" applyAlignment="1">
      <alignment horizontal="center"/>
    </xf>
    <xf numFmtId="168" fontId="13" fillId="2" borderId="34" xfId="3" applyNumberFormat="1" applyFont="1" applyFill="1" applyBorder="1" applyAlignment="1">
      <alignment horizontal="center"/>
    </xf>
    <xf numFmtId="168" fontId="13" fillId="2" borderId="24" xfId="3" applyNumberFormat="1" applyFont="1" applyFill="1" applyBorder="1" applyAlignment="1">
      <alignment horizontal="center"/>
    </xf>
    <xf numFmtId="0" fontId="13" fillId="2" borderId="20" xfId="3" applyFont="1" applyFill="1" applyBorder="1" applyAlignment="1">
      <alignment horizontal="center"/>
    </xf>
    <xf numFmtId="0" fontId="20" fillId="3" borderId="18" xfId="3" applyFont="1" applyFill="1" applyBorder="1" applyAlignment="1" applyProtection="1">
      <alignment horizontal="center"/>
      <protection locked="0"/>
    </xf>
    <xf numFmtId="168" fontId="13" fillId="2" borderId="39" xfId="3" applyNumberFormat="1" applyFont="1" applyFill="1" applyBorder="1" applyAlignment="1">
      <alignment horizontal="center"/>
    </xf>
    <xf numFmtId="168" fontId="13" fillId="2" borderId="35" xfId="3" applyNumberFormat="1" applyFont="1" applyFill="1" applyBorder="1" applyAlignment="1">
      <alignment horizontal="center"/>
    </xf>
    <xf numFmtId="0" fontId="13" fillId="2" borderId="26" xfId="3" applyFont="1" applyFill="1" applyBorder="1" applyAlignment="1">
      <alignment horizontal="center"/>
    </xf>
    <xf numFmtId="0" fontId="20" fillId="3" borderId="47" xfId="3" applyFont="1" applyFill="1" applyBorder="1" applyAlignment="1" applyProtection="1">
      <alignment horizontal="center"/>
      <protection locked="0"/>
    </xf>
    <xf numFmtId="168" fontId="13" fillId="2" borderId="40" xfId="3" applyNumberFormat="1" applyFont="1" applyFill="1" applyBorder="1" applyAlignment="1">
      <alignment horizontal="center"/>
    </xf>
    <xf numFmtId="168" fontId="13" fillId="2" borderId="36" xfId="3" applyNumberFormat="1" applyFont="1" applyFill="1" applyBorder="1" applyAlignment="1">
      <alignment horizontal="center"/>
    </xf>
    <xf numFmtId="0" fontId="13" fillId="2" borderId="20" xfId="3" applyFont="1" applyFill="1" applyBorder="1" applyAlignment="1">
      <alignment horizontal="right"/>
    </xf>
    <xf numFmtId="1" fontId="14" fillId="6" borderId="43" xfId="3" applyNumberFormat="1" applyFont="1" applyFill="1" applyBorder="1" applyAlignment="1">
      <alignment horizontal="center"/>
    </xf>
    <xf numFmtId="168" fontId="14" fillId="6" borderId="33" xfId="3" applyNumberFormat="1" applyFont="1" applyFill="1" applyBorder="1" applyAlignment="1">
      <alignment horizontal="center"/>
    </xf>
    <xf numFmtId="1" fontId="14" fillId="6" borderId="27" xfId="3" applyNumberFormat="1" applyFont="1" applyFill="1" applyBorder="1" applyAlignment="1">
      <alignment horizontal="center"/>
    </xf>
    <xf numFmtId="168" fontId="14" fillId="6" borderId="28" xfId="3" applyNumberFormat="1" applyFont="1" applyFill="1" applyBorder="1" applyAlignment="1">
      <alignment horizontal="center"/>
    </xf>
    <xf numFmtId="0" fontId="13" fillId="2" borderId="44" xfId="3" applyFont="1" applyFill="1" applyBorder="1" applyAlignment="1">
      <alignment horizontal="right"/>
    </xf>
    <xf numFmtId="0" fontId="20" fillId="3" borderId="48" xfId="3" applyFont="1" applyFill="1" applyBorder="1" applyAlignment="1" applyProtection="1">
      <alignment horizontal="center"/>
      <protection locked="0"/>
    </xf>
    <xf numFmtId="0" fontId="20" fillId="3" borderId="15" xfId="3" applyFont="1" applyFill="1" applyBorder="1" applyAlignment="1" applyProtection="1">
      <alignment horizontal="center"/>
      <protection locked="0"/>
    </xf>
    <xf numFmtId="0" fontId="13" fillId="2" borderId="0" xfId="3" applyFont="1" applyFill="1" applyAlignment="1" applyProtection="1">
      <alignment horizontal="center"/>
      <protection locked="0"/>
    </xf>
    <xf numFmtId="0" fontId="13" fillId="2" borderId="23" xfId="3" applyFont="1" applyFill="1" applyBorder="1" applyAlignment="1">
      <alignment horizontal="right"/>
    </xf>
    <xf numFmtId="2" fontId="13" fillId="6" borderId="45" xfId="3" applyNumberFormat="1" applyFont="1" applyFill="1" applyBorder="1" applyAlignment="1">
      <alignment horizontal="center"/>
    </xf>
    <xf numFmtId="0" fontId="13" fillId="2" borderId="0" xfId="3" applyFont="1" applyFill="1" applyAlignment="1">
      <alignment horizontal="center"/>
    </xf>
    <xf numFmtId="2" fontId="13" fillId="6" borderId="17" xfId="3" applyNumberFormat="1" applyFont="1" applyFill="1" applyBorder="1" applyAlignment="1">
      <alignment horizontal="center"/>
    </xf>
    <xf numFmtId="2" fontId="13" fillId="2" borderId="0" xfId="3" applyNumberFormat="1" applyFont="1" applyFill="1" applyAlignment="1">
      <alignment horizontal="center"/>
    </xf>
    <xf numFmtId="2" fontId="13" fillId="7" borderId="45" xfId="3" applyNumberFormat="1" applyFont="1" applyFill="1" applyBorder="1" applyAlignment="1">
      <alignment horizontal="center"/>
    </xf>
    <xf numFmtId="2" fontId="13" fillId="7" borderId="17" xfId="3" applyNumberFormat="1" applyFont="1" applyFill="1" applyBorder="1" applyAlignment="1">
      <alignment horizontal="center"/>
    </xf>
    <xf numFmtId="2" fontId="13" fillId="6" borderId="19" xfId="3" applyNumberFormat="1" applyFont="1" applyFill="1" applyBorder="1" applyAlignment="1">
      <alignment horizontal="center"/>
    </xf>
    <xf numFmtId="0" fontId="20" fillId="3" borderId="45" xfId="3" applyFont="1" applyFill="1" applyBorder="1" applyAlignment="1" applyProtection="1">
      <alignment horizontal="center"/>
      <protection locked="0"/>
    </xf>
    <xf numFmtId="0" fontId="13" fillId="2" borderId="43" xfId="3" applyFont="1" applyFill="1" applyBorder="1" applyAlignment="1">
      <alignment horizontal="right"/>
    </xf>
    <xf numFmtId="2" fontId="13" fillId="6" borderId="24" xfId="3" applyNumberFormat="1" applyFont="1" applyFill="1" applyBorder="1" applyAlignment="1">
      <alignment horizontal="center"/>
    </xf>
    <xf numFmtId="168" fontId="14" fillId="2" borderId="0" xfId="3" applyNumberFormat="1" applyFont="1" applyFill="1" applyAlignment="1">
      <alignment horizontal="center"/>
    </xf>
    <xf numFmtId="0" fontId="13" fillId="2" borderId="15" xfId="3" applyFont="1" applyFill="1" applyBorder="1" applyAlignment="1">
      <alignment horizontal="right"/>
    </xf>
    <xf numFmtId="168" fontId="14" fillId="7" borderId="15" xfId="3" applyNumberFormat="1" applyFont="1" applyFill="1" applyBorder="1" applyAlignment="1">
      <alignment horizontal="center"/>
    </xf>
    <xf numFmtId="10" fontId="13" fillId="2" borderId="0" xfId="3" applyNumberFormat="1" applyFont="1" applyFill="1" applyAlignment="1">
      <alignment horizontal="center"/>
    </xf>
    <xf numFmtId="0" fontId="13" fillId="2" borderId="17" xfId="3" applyFont="1" applyFill="1" applyBorder="1" applyAlignment="1">
      <alignment horizontal="right"/>
    </xf>
    <xf numFmtId="10" fontId="13" fillId="6" borderId="17" xfId="3" applyNumberFormat="1" applyFont="1" applyFill="1" applyBorder="1" applyAlignment="1">
      <alignment horizontal="center"/>
    </xf>
    <xf numFmtId="0" fontId="13" fillId="2" borderId="19" xfId="3" applyFont="1" applyFill="1" applyBorder="1" applyAlignment="1">
      <alignment horizontal="right"/>
    </xf>
    <xf numFmtId="0" fontId="13" fillId="7" borderId="19" xfId="3" applyFont="1" applyFill="1" applyBorder="1" applyAlignment="1">
      <alignment horizontal="center"/>
    </xf>
    <xf numFmtId="0" fontId="14" fillId="2" borderId="0" xfId="3" applyFont="1" applyFill="1" applyAlignment="1">
      <alignment horizontal="left"/>
    </xf>
    <xf numFmtId="0" fontId="13" fillId="2" borderId="0" xfId="3" applyFont="1" applyFill="1" applyAlignment="1">
      <alignment horizontal="left"/>
    </xf>
    <xf numFmtId="172" fontId="20" fillId="3" borderId="0" xfId="3" applyNumberFormat="1" applyFont="1" applyFill="1" applyAlignment="1" applyProtection="1">
      <alignment horizontal="center"/>
      <protection locked="0"/>
    </xf>
    <xf numFmtId="174" fontId="20" fillId="3" borderId="0" xfId="3" applyNumberFormat="1" applyFont="1" applyFill="1" applyAlignment="1" applyProtection="1">
      <alignment horizontal="center"/>
      <protection locked="0"/>
    </xf>
    <xf numFmtId="167" fontId="14" fillId="2" borderId="0" xfId="3" applyNumberFormat="1" applyFont="1" applyFill="1" applyAlignment="1" applyProtection="1">
      <alignment horizontal="center"/>
      <protection locked="0"/>
    </xf>
    <xf numFmtId="172" fontId="14" fillId="2" borderId="0" xfId="3" applyNumberFormat="1" applyFont="1" applyFill="1" applyAlignment="1">
      <alignment horizontal="center"/>
    </xf>
    <xf numFmtId="173" fontId="14" fillId="2" borderId="0" xfId="3" applyNumberFormat="1" applyFont="1" applyFill="1" applyAlignment="1">
      <alignment horizontal="center"/>
    </xf>
    <xf numFmtId="2" fontId="6" fillId="2" borderId="16" xfId="3" applyNumberFormat="1" applyFont="1" applyFill="1" applyBorder="1" applyAlignment="1">
      <alignment horizontal="center" wrapText="1"/>
    </xf>
    <xf numFmtId="2" fontId="14" fillId="2" borderId="30" xfId="3" applyNumberFormat="1" applyFont="1" applyFill="1" applyBorder="1" applyAlignment="1">
      <alignment horizontal="center"/>
    </xf>
    <xf numFmtId="0" fontId="14" fillId="2" borderId="30" xfId="3" applyFont="1" applyFill="1" applyBorder="1" applyAlignment="1">
      <alignment horizontal="center"/>
    </xf>
    <xf numFmtId="0" fontId="13" fillId="2" borderId="21" xfId="3" applyFont="1" applyFill="1" applyBorder="1" applyAlignment="1">
      <alignment horizontal="center"/>
    </xf>
    <xf numFmtId="0" fontId="20" fillId="3" borderId="21" xfId="3" applyFont="1" applyFill="1" applyBorder="1" applyAlignment="1" applyProtection="1">
      <alignment horizontal="center"/>
      <protection locked="0"/>
    </xf>
    <xf numFmtId="2" fontId="13" fillId="2" borderId="30" xfId="3" applyNumberFormat="1" applyFont="1" applyFill="1" applyBorder="1" applyAlignment="1">
      <alignment horizontal="center"/>
    </xf>
    <xf numFmtId="10" fontId="13" fillId="2" borderId="22" xfId="3" applyNumberFormat="1" applyFont="1" applyFill="1" applyBorder="1" applyAlignment="1">
      <alignment horizontal="center" vertical="center"/>
    </xf>
    <xf numFmtId="0" fontId="13" fillId="2" borderId="18" xfId="3" applyFont="1" applyFill="1" applyBorder="1" applyAlignment="1">
      <alignment horizontal="center"/>
    </xf>
    <xf numFmtId="2" fontId="13" fillId="2" borderId="31" xfId="3" applyNumberFormat="1" applyFont="1" applyFill="1" applyBorder="1" applyAlignment="1">
      <alignment horizontal="center"/>
    </xf>
    <xf numFmtId="10" fontId="13" fillId="2" borderId="20" xfId="3" applyNumberFormat="1" applyFont="1" applyFill="1" applyBorder="1" applyAlignment="1">
      <alignment horizontal="center" vertical="center"/>
    </xf>
    <xf numFmtId="0" fontId="13" fillId="2" borderId="41" xfId="3" applyFont="1" applyFill="1" applyBorder="1" applyAlignment="1">
      <alignment horizontal="center"/>
    </xf>
    <xf numFmtId="0" fontId="20" fillId="3" borderId="41" xfId="3" applyFont="1" applyFill="1" applyBorder="1" applyAlignment="1" applyProtection="1">
      <alignment horizontal="center"/>
      <protection locked="0"/>
    </xf>
    <xf numFmtId="0" fontId="13" fillId="2" borderId="30" xfId="3" applyFont="1" applyFill="1" applyBorder="1" applyAlignment="1">
      <alignment horizontal="center"/>
    </xf>
    <xf numFmtId="0" fontId="13" fillId="2" borderId="31" xfId="3" applyFont="1" applyFill="1" applyBorder="1" applyAlignment="1">
      <alignment horizontal="center"/>
    </xf>
    <xf numFmtId="0" fontId="13" fillId="2" borderId="32" xfId="3" applyFont="1" applyFill="1" applyBorder="1" applyAlignment="1">
      <alignment horizontal="center"/>
    </xf>
    <xf numFmtId="2" fontId="13" fillId="2" borderId="32" xfId="3" applyNumberFormat="1" applyFont="1" applyFill="1" applyBorder="1" applyAlignment="1">
      <alignment horizontal="center"/>
    </xf>
    <xf numFmtId="10" fontId="13" fillId="2" borderId="42" xfId="3" applyNumberFormat="1" applyFont="1" applyFill="1" applyBorder="1" applyAlignment="1">
      <alignment horizontal="center" vertical="center"/>
    </xf>
    <xf numFmtId="0" fontId="13" fillId="2" borderId="41" xfId="3" applyFont="1" applyFill="1" applyBorder="1" applyAlignment="1">
      <alignment horizontal="right"/>
    </xf>
    <xf numFmtId="2" fontId="19" fillId="2" borderId="42" xfId="3" applyNumberFormat="1" applyFont="1" applyFill="1" applyBorder="1" applyAlignment="1">
      <alignment horizontal="center"/>
    </xf>
    <xf numFmtId="0" fontId="13" fillId="2" borderId="29" xfId="3" applyFont="1" applyFill="1" applyBorder="1" applyAlignment="1">
      <alignment horizontal="right"/>
    </xf>
    <xf numFmtId="10" fontId="20" fillId="7" borderId="26" xfId="3" applyNumberFormat="1" applyFont="1" applyFill="1" applyBorder="1" applyAlignment="1">
      <alignment horizontal="center"/>
    </xf>
    <xf numFmtId="10" fontId="20" fillId="6" borderId="49" xfId="3" applyNumberFormat="1" applyFont="1" applyFill="1" applyBorder="1" applyAlignment="1">
      <alignment horizontal="center"/>
    </xf>
    <xf numFmtId="0" fontId="20" fillId="7" borderId="50" xfId="3" applyFont="1" applyFill="1" applyBorder="1" applyAlignment="1">
      <alignment horizontal="center"/>
    </xf>
    <xf numFmtId="165" fontId="20" fillId="2" borderId="0" xfId="3" applyNumberFormat="1" applyFont="1" applyFill="1" applyAlignment="1">
      <alignment horizontal="center"/>
    </xf>
    <xf numFmtId="0" fontId="8" fillId="2" borderId="9" xfId="3" applyFont="1" applyFill="1" applyBorder="1" applyAlignment="1">
      <alignment horizontal="left" vertical="center" wrapText="1"/>
    </xf>
    <xf numFmtId="0" fontId="13" fillId="2" borderId="9" xfId="3" applyFont="1" applyFill="1" applyBorder="1"/>
    <xf numFmtId="0" fontId="13" fillId="2" borderId="9" xfId="3" applyFont="1" applyFill="1" applyBorder="1" applyAlignment="1">
      <alignment horizontal="center"/>
    </xf>
    <xf numFmtId="0" fontId="13" fillId="2" borderId="7" xfId="3" applyFont="1" applyFill="1" applyBorder="1" applyProtection="1">
      <protection locked="0"/>
    </xf>
    <xf numFmtId="0" fontId="13" fillId="2" borderId="7" xfId="3" applyFont="1" applyFill="1" applyBorder="1"/>
    <xf numFmtId="0" fontId="14" fillId="2" borderId="11" xfId="3" applyFont="1" applyFill="1" applyBorder="1" applyProtection="1">
      <protection locked="0"/>
    </xf>
    <xf numFmtId="0" fontId="13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4" fillId="2" borderId="0" xfId="2" applyFont="1" applyFill="1" applyAlignment="1">
      <alignment horizontal="center"/>
    </xf>
    <xf numFmtId="0" fontId="8" fillId="2" borderId="21" xfId="2" applyFont="1" applyFill="1" applyBorder="1" applyAlignment="1">
      <alignment horizontal="left" vertical="center" wrapText="1"/>
    </xf>
    <xf numFmtId="0" fontId="8" fillId="2" borderId="10" xfId="2" applyFont="1" applyFill="1" applyBorder="1" applyAlignment="1">
      <alignment horizontal="left" vertical="center" wrapText="1"/>
    </xf>
    <xf numFmtId="0" fontId="8" fillId="2" borderId="41" xfId="2" applyFont="1" applyFill="1" applyBorder="1" applyAlignment="1">
      <alignment horizontal="left" vertical="center" wrapText="1"/>
    </xf>
    <xf numFmtId="0" fontId="8" fillId="2" borderId="9" xfId="2" applyFont="1" applyFill="1" applyBorder="1" applyAlignment="1">
      <alignment horizontal="left" vertical="center" wrapText="1"/>
    </xf>
    <xf numFmtId="0" fontId="14" fillId="2" borderId="10" xfId="2" applyFont="1" applyFill="1" applyBorder="1" applyAlignment="1">
      <alignment horizontal="center" vertical="center"/>
    </xf>
    <xf numFmtId="0" fontId="14" fillId="2" borderId="0" xfId="2" applyFont="1" applyFill="1" applyAlignment="1">
      <alignment horizontal="center" vertical="center"/>
    </xf>
    <xf numFmtId="0" fontId="14" fillId="2" borderId="9" xfId="2" applyFont="1" applyFill="1" applyBorder="1" applyAlignment="1">
      <alignment horizontal="center" vertical="center"/>
    </xf>
    <xf numFmtId="2" fontId="20" fillId="3" borderId="30" xfId="2" applyNumberFormat="1" applyFont="1" applyFill="1" applyBorder="1" applyAlignment="1" applyProtection="1">
      <alignment horizontal="center" vertical="center"/>
      <protection locked="0"/>
    </xf>
    <xf numFmtId="2" fontId="20" fillId="3" borderId="31" xfId="2" applyNumberFormat="1" applyFont="1" applyFill="1" applyBorder="1" applyAlignment="1" applyProtection="1">
      <alignment horizontal="center" vertical="center"/>
      <protection locked="0"/>
    </xf>
    <xf numFmtId="2" fontId="20" fillId="3" borderId="32" xfId="2" applyNumberFormat="1" applyFont="1" applyFill="1" applyBorder="1" applyAlignment="1" applyProtection="1">
      <alignment horizontal="center" vertical="center"/>
      <protection locked="0"/>
    </xf>
    <xf numFmtId="0" fontId="14" fillId="2" borderId="41" xfId="2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left" vertical="center" wrapText="1"/>
    </xf>
    <xf numFmtId="0" fontId="8" fillId="2" borderId="42" xfId="2" applyFont="1" applyFill="1" applyBorder="1" applyAlignment="1">
      <alignment horizontal="left" vertical="center" wrapText="1"/>
    </xf>
    <xf numFmtId="0" fontId="20" fillId="3" borderId="0" xfId="2" applyFont="1" applyFill="1" applyAlignment="1" applyProtection="1">
      <alignment horizontal="left"/>
      <protection locked="0"/>
    </xf>
    <xf numFmtId="0" fontId="19" fillId="3" borderId="0" xfId="2" applyFont="1" applyFill="1" applyAlignment="1" applyProtection="1">
      <alignment horizontal="left"/>
      <protection locked="0"/>
    </xf>
    <xf numFmtId="0" fontId="8" fillId="2" borderId="12" xfId="2" applyFont="1" applyFill="1" applyBorder="1" applyAlignment="1">
      <alignment horizontal="justify" vertical="center" wrapText="1"/>
    </xf>
    <xf numFmtId="0" fontId="8" fillId="2" borderId="13" xfId="2" applyFont="1" applyFill="1" applyBorder="1" applyAlignment="1">
      <alignment horizontal="justify" vertical="center" wrapText="1"/>
    </xf>
    <xf numFmtId="0" fontId="8" fillId="2" borderId="14" xfId="2" applyFont="1" applyFill="1" applyBorder="1" applyAlignment="1">
      <alignment horizontal="justify" vertical="center" wrapText="1"/>
    </xf>
    <xf numFmtId="0" fontId="8" fillId="2" borderId="12" xfId="2" applyFont="1" applyFill="1" applyBorder="1" applyAlignment="1">
      <alignment horizontal="left" vertical="center" wrapText="1"/>
    </xf>
    <xf numFmtId="0" fontId="8" fillId="2" borderId="13" xfId="2" applyFont="1" applyFill="1" applyBorder="1" applyAlignment="1">
      <alignment horizontal="left" vertical="center" wrapText="1"/>
    </xf>
    <xf numFmtId="0" fontId="8" fillId="2" borderId="14" xfId="2" applyFont="1" applyFill="1" applyBorder="1" applyAlignment="1">
      <alignment horizontal="left" vertical="center" wrapText="1"/>
    </xf>
    <xf numFmtId="0" fontId="14" fillId="2" borderId="37" xfId="2" applyFont="1" applyFill="1" applyBorder="1" applyAlignment="1">
      <alignment horizontal="center"/>
    </xf>
    <xf numFmtId="0" fontId="14" fillId="2" borderId="51" xfId="2" applyFont="1" applyFill="1" applyBorder="1" applyAlignment="1">
      <alignment horizontal="center"/>
    </xf>
    <xf numFmtId="0" fontId="9" fillId="2" borderId="0" xfId="2" applyFont="1" applyFill="1" applyAlignment="1">
      <alignment horizontal="center" vertical="center"/>
    </xf>
    <xf numFmtId="0" fontId="10" fillId="2" borderId="0" xfId="2" applyFont="1" applyFill="1" applyAlignment="1">
      <alignment horizontal="center" vertical="center"/>
    </xf>
    <xf numFmtId="0" fontId="8" fillId="2" borderId="12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21" fillId="2" borderId="10" xfId="2" applyFont="1" applyFill="1" applyBorder="1" applyAlignment="1">
      <alignment horizontal="center" vertical="center"/>
    </xf>
    <xf numFmtId="0" fontId="14" fillId="2" borderId="0" xfId="3" applyFont="1" applyFill="1" applyAlignment="1">
      <alignment horizontal="center"/>
    </xf>
    <xf numFmtId="0" fontId="8" fillId="2" borderId="21" xfId="3" applyFont="1" applyFill="1" applyBorder="1" applyAlignment="1">
      <alignment horizontal="left" vertical="center" wrapText="1"/>
    </xf>
    <xf numFmtId="0" fontId="8" fillId="2" borderId="10" xfId="3" applyFont="1" applyFill="1" applyBorder="1" applyAlignment="1">
      <alignment horizontal="left" vertical="center" wrapText="1"/>
    </xf>
    <xf numFmtId="0" fontId="8" fillId="2" borderId="41" xfId="3" applyFont="1" applyFill="1" applyBorder="1" applyAlignment="1">
      <alignment horizontal="left" vertical="center" wrapText="1"/>
    </xf>
    <xf numFmtId="0" fontId="8" fillId="2" borderId="9" xfId="3" applyFont="1" applyFill="1" applyBorder="1" applyAlignment="1">
      <alignment horizontal="left" vertical="center" wrapText="1"/>
    </xf>
    <xf numFmtId="0" fontId="14" fillId="2" borderId="10" xfId="3" applyFont="1" applyFill="1" applyBorder="1" applyAlignment="1">
      <alignment horizontal="center" vertical="center"/>
    </xf>
    <xf numFmtId="0" fontId="14" fillId="2" borderId="0" xfId="3" applyFont="1" applyFill="1" applyAlignment="1">
      <alignment horizontal="center" vertical="center"/>
    </xf>
    <xf numFmtId="0" fontId="14" fillId="2" borderId="9" xfId="3" applyFont="1" applyFill="1" applyBorder="1" applyAlignment="1">
      <alignment horizontal="center" vertical="center"/>
    </xf>
    <xf numFmtId="0" fontId="14" fillId="2" borderId="41" xfId="3" applyFont="1" applyFill="1" applyBorder="1" applyAlignment="1">
      <alignment horizontal="center" vertical="center"/>
    </xf>
    <xf numFmtId="0" fontId="8" fillId="2" borderId="22" xfId="3" applyFont="1" applyFill="1" applyBorder="1" applyAlignment="1">
      <alignment horizontal="left" vertical="center" wrapText="1"/>
    </xf>
    <xf numFmtId="0" fontId="8" fillId="2" borderId="42" xfId="3" applyFont="1" applyFill="1" applyBorder="1" applyAlignment="1">
      <alignment horizontal="left" vertical="center" wrapText="1"/>
    </xf>
    <xf numFmtId="0" fontId="20" fillId="3" borderId="0" xfId="3" applyFont="1" applyFill="1" applyAlignment="1" applyProtection="1">
      <alignment horizontal="left"/>
      <protection locked="0"/>
    </xf>
    <xf numFmtId="0" fontId="19" fillId="3" borderId="0" xfId="3" applyFont="1" applyFill="1" applyAlignment="1" applyProtection="1">
      <alignment horizontal="left"/>
      <protection locked="0"/>
    </xf>
    <xf numFmtId="0" fontId="8" fillId="2" borderId="12" xfId="3" applyFont="1" applyFill="1" applyBorder="1" applyAlignment="1">
      <alignment horizontal="justify" vertical="center" wrapText="1"/>
    </xf>
    <xf numFmtId="0" fontId="8" fillId="2" borderId="13" xfId="3" applyFont="1" applyFill="1" applyBorder="1" applyAlignment="1">
      <alignment horizontal="justify" vertical="center" wrapText="1"/>
    </xf>
    <xf numFmtId="0" fontId="8" fillId="2" borderId="14" xfId="3" applyFont="1" applyFill="1" applyBorder="1" applyAlignment="1">
      <alignment horizontal="justify" vertical="center" wrapText="1"/>
    </xf>
    <xf numFmtId="0" fontId="8" fillId="2" borderId="12" xfId="3" applyFont="1" applyFill="1" applyBorder="1" applyAlignment="1">
      <alignment horizontal="left" vertical="center" wrapText="1"/>
    </xf>
    <xf numFmtId="0" fontId="8" fillId="2" borderId="13" xfId="3" applyFont="1" applyFill="1" applyBorder="1" applyAlignment="1">
      <alignment horizontal="left" vertical="center" wrapText="1"/>
    </xf>
    <xf numFmtId="0" fontId="8" fillId="2" borderId="14" xfId="3" applyFont="1" applyFill="1" applyBorder="1" applyAlignment="1">
      <alignment horizontal="left" vertical="center" wrapText="1"/>
    </xf>
    <xf numFmtId="0" fontId="14" fillId="2" borderId="37" xfId="3" applyFont="1" applyFill="1" applyBorder="1" applyAlignment="1">
      <alignment horizontal="center"/>
    </xf>
    <xf numFmtId="0" fontId="14" fillId="2" borderId="51" xfId="3" applyFont="1" applyFill="1" applyBorder="1" applyAlignment="1">
      <alignment horizontal="center"/>
    </xf>
    <xf numFmtId="0" fontId="9" fillId="2" borderId="0" xfId="3" applyFont="1" applyFill="1" applyAlignment="1">
      <alignment horizontal="center" vertical="center"/>
    </xf>
    <xf numFmtId="0" fontId="10" fillId="2" borderId="0" xfId="3" applyFont="1" applyFill="1" applyAlignment="1">
      <alignment horizontal="center" vertical="center"/>
    </xf>
    <xf numFmtId="0" fontId="8" fillId="2" borderId="12" xfId="3" applyFont="1" applyFill="1" applyBorder="1" applyAlignment="1">
      <alignment horizontal="center"/>
    </xf>
    <xf numFmtId="0" fontId="8" fillId="2" borderId="13" xfId="3" applyFont="1" applyFill="1" applyBorder="1" applyAlignment="1">
      <alignment horizontal="center"/>
    </xf>
    <xf numFmtId="0" fontId="8" fillId="2" borderId="14" xfId="3" applyFont="1" applyFill="1" applyBorder="1" applyAlignment="1">
      <alignment horizontal="center"/>
    </xf>
    <xf numFmtId="0" fontId="21" fillId="2" borderId="10" xfId="3" applyFont="1" applyFill="1" applyBorder="1" applyAlignment="1">
      <alignment horizontal="center" vertic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C53" sqref="C53"/>
    </sheetView>
  </sheetViews>
  <sheetFormatPr defaultRowHeight="13.5" x14ac:dyDescent="0.25"/>
  <cols>
    <col min="1" max="1" width="27.5703125" style="60" customWidth="1"/>
    <col min="2" max="2" width="20.42578125" style="60" customWidth="1"/>
    <col min="3" max="3" width="31.85546875" style="60" customWidth="1"/>
    <col min="4" max="4" width="25.85546875" style="60" customWidth="1"/>
    <col min="5" max="5" width="25.7109375" style="60" customWidth="1"/>
    <col min="6" max="6" width="23.140625" style="60" customWidth="1"/>
    <col min="7" max="7" width="28.42578125" style="60" customWidth="1"/>
    <col min="8" max="8" width="21.5703125" style="60" customWidth="1"/>
    <col min="9" max="9" width="9.140625" style="60" customWidth="1"/>
    <col min="10" max="16384" width="9.140625" style="91"/>
  </cols>
  <sheetData>
    <row r="14" spans="1:6" ht="15" customHeight="1" x14ac:dyDescent="0.3">
      <c r="A14" s="59"/>
      <c r="C14" s="61"/>
      <c r="F14" s="61"/>
    </row>
    <row r="15" spans="1:6" ht="18.75" customHeight="1" x14ac:dyDescent="0.3">
      <c r="A15" s="322" t="s">
        <v>0</v>
      </c>
      <c r="B15" s="322"/>
      <c r="C15" s="322"/>
      <c r="D15" s="322"/>
      <c r="E15" s="322"/>
    </row>
    <row r="16" spans="1:6" ht="16.5" customHeight="1" x14ac:dyDescent="0.3">
      <c r="A16" s="62" t="s">
        <v>1</v>
      </c>
      <c r="B16" s="63" t="s">
        <v>2</v>
      </c>
    </row>
    <row r="17" spans="1:5" ht="16.5" customHeight="1" x14ac:dyDescent="0.3">
      <c r="A17" s="64" t="s">
        <v>3</v>
      </c>
      <c r="B17" s="64" t="s">
        <v>5</v>
      </c>
      <c r="D17" s="65"/>
      <c r="E17" s="66"/>
    </row>
    <row r="18" spans="1:5" ht="16.5" customHeight="1" x14ac:dyDescent="0.3">
      <c r="A18" s="67" t="s">
        <v>4</v>
      </c>
      <c r="B18" s="60" t="s">
        <v>110</v>
      </c>
      <c r="C18" s="66"/>
      <c r="D18" s="66"/>
      <c r="E18" s="66"/>
    </row>
    <row r="19" spans="1:5" ht="16.5" customHeight="1" x14ac:dyDescent="0.3">
      <c r="A19" s="67" t="s">
        <v>6</v>
      </c>
      <c r="B19" s="68">
        <v>99.28</v>
      </c>
      <c r="C19" s="66"/>
      <c r="D19" s="66"/>
      <c r="E19" s="66"/>
    </row>
    <row r="20" spans="1:5" ht="16.5" customHeight="1" x14ac:dyDescent="0.3">
      <c r="A20" s="64" t="s">
        <v>8</v>
      </c>
      <c r="B20" s="68">
        <v>17.13</v>
      </c>
      <c r="C20" s="66"/>
      <c r="D20" s="66"/>
      <c r="E20" s="66"/>
    </row>
    <row r="21" spans="1:5" ht="16.5" customHeight="1" x14ac:dyDescent="0.3">
      <c r="A21" s="64" t="s">
        <v>10</v>
      </c>
      <c r="B21" s="69">
        <f>B20/100</f>
        <v>0.17129999999999998</v>
      </c>
      <c r="C21" s="66"/>
      <c r="D21" s="66"/>
      <c r="E21" s="66"/>
    </row>
    <row r="22" spans="1:5" ht="15.75" customHeight="1" x14ac:dyDescent="0.25">
      <c r="A22" s="66"/>
      <c r="B22" s="66"/>
      <c r="C22" s="66"/>
      <c r="D22" s="66"/>
      <c r="E22" s="66"/>
    </row>
    <row r="23" spans="1:5" ht="16.5" customHeight="1" x14ac:dyDescent="0.3">
      <c r="A23" s="70" t="s">
        <v>13</v>
      </c>
      <c r="B23" s="71" t="s">
        <v>14</v>
      </c>
      <c r="C23" s="70" t="s">
        <v>15</v>
      </c>
      <c r="D23" s="70" t="s">
        <v>16</v>
      </c>
      <c r="E23" s="70" t="s">
        <v>17</v>
      </c>
    </row>
    <row r="24" spans="1:5" ht="16.5" customHeight="1" x14ac:dyDescent="0.3">
      <c r="A24" s="72">
        <v>1</v>
      </c>
      <c r="B24" s="387">
        <v>81098884</v>
      </c>
      <c r="C24" s="387">
        <v>9758.6</v>
      </c>
      <c r="D24" s="388">
        <v>1.3</v>
      </c>
      <c r="E24" s="389">
        <v>9</v>
      </c>
    </row>
    <row r="25" spans="1:5" ht="16.5" customHeight="1" x14ac:dyDescent="0.3">
      <c r="A25" s="72">
        <v>2</v>
      </c>
      <c r="B25" s="387">
        <v>80639100</v>
      </c>
      <c r="C25" s="387">
        <v>9826.6</v>
      </c>
      <c r="D25" s="388">
        <v>1.3</v>
      </c>
      <c r="E25" s="388">
        <v>9</v>
      </c>
    </row>
    <row r="26" spans="1:5" ht="16.5" customHeight="1" x14ac:dyDescent="0.3">
      <c r="A26" s="72">
        <v>3</v>
      </c>
      <c r="B26" s="387">
        <v>80584284</v>
      </c>
      <c r="C26" s="387">
        <v>9885.7999999999993</v>
      </c>
      <c r="D26" s="388">
        <v>1.3</v>
      </c>
      <c r="E26" s="388">
        <v>9</v>
      </c>
    </row>
    <row r="27" spans="1:5" ht="16.5" customHeight="1" x14ac:dyDescent="0.3">
      <c r="A27" s="72">
        <v>4</v>
      </c>
      <c r="B27" s="387">
        <v>80649608</v>
      </c>
      <c r="C27" s="387">
        <v>9886.1</v>
      </c>
      <c r="D27" s="388">
        <v>1.3</v>
      </c>
      <c r="E27" s="388">
        <v>9</v>
      </c>
    </row>
    <row r="28" spans="1:5" ht="16.5" customHeight="1" x14ac:dyDescent="0.3">
      <c r="A28" s="72">
        <v>5</v>
      </c>
      <c r="B28" s="387">
        <v>80695650</v>
      </c>
      <c r="C28" s="387">
        <v>9896.4</v>
      </c>
      <c r="D28" s="388">
        <v>1.4</v>
      </c>
      <c r="E28" s="388">
        <v>9</v>
      </c>
    </row>
    <row r="29" spans="1:5" ht="16.5" customHeight="1" x14ac:dyDescent="0.3">
      <c r="A29" s="72">
        <v>6</v>
      </c>
      <c r="B29" s="390">
        <v>80773927</v>
      </c>
      <c r="C29" s="390">
        <v>9919.5</v>
      </c>
      <c r="D29" s="391">
        <v>1.3</v>
      </c>
      <c r="E29" s="391">
        <v>9</v>
      </c>
    </row>
    <row r="30" spans="1:5" ht="16.5" customHeight="1" x14ac:dyDescent="0.3">
      <c r="A30" s="73" t="s">
        <v>18</v>
      </c>
      <c r="B30" s="74">
        <f>AVERAGE(B24:B29)</f>
        <v>80740242.166666672</v>
      </c>
      <c r="C30" s="75">
        <f>AVERAGE(C24:C29)</f>
        <v>9862.1666666666661</v>
      </c>
      <c r="D30" s="76">
        <f>AVERAGE(D24:D29)</f>
        <v>1.3166666666666667</v>
      </c>
      <c r="E30" s="76">
        <f>AVERAGE(E24:E29)</f>
        <v>9</v>
      </c>
    </row>
    <row r="31" spans="1:5" ht="16.5" customHeight="1" x14ac:dyDescent="0.3">
      <c r="A31" s="77" t="s">
        <v>19</v>
      </c>
      <c r="B31" s="78">
        <f>(STDEV(B24:B29)/B30)</f>
        <v>2.3138782399600628E-3</v>
      </c>
      <c r="C31" s="79"/>
      <c r="D31" s="79"/>
      <c r="E31" s="80"/>
    </row>
    <row r="32" spans="1:5" s="60" customFormat="1" ht="16.5" customHeight="1" x14ac:dyDescent="0.3">
      <c r="A32" s="81" t="s">
        <v>20</v>
      </c>
      <c r="B32" s="82">
        <f>COUNT(B24:B29)</f>
        <v>6</v>
      </c>
      <c r="C32" s="83"/>
      <c r="D32" s="84"/>
      <c r="E32" s="85"/>
    </row>
    <row r="33" spans="1:5" s="60" customFormat="1" ht="15.75" customHeight="1" x14ac:dyDescent="0.25">
      <c r="A33" s="66"/>
      <c r="B33" s="66"/>
      <c r="C33" s="66"/>
      <c r="D33" s="66"/>
      <c r="E33" s="66"/>
    </row>
    <row r="34" spans="1:5" s="60" customFormat="1" ht="16.5" customHeight="1" x14ac:dyDescent="0.3">
      <c r="A34" s="67" t="s">
        <v>21</v>
      </c>
      <c r="B34" s="86" t="s">
        <v>22</v>
      </c>
      <c r="C34" s="87"/>
      <c r="D34" s="87"/>
      <c r="E34" s="87"/>
    </row>
    <row r="35" spans="1:5" ht="16.5" customHeight="1" x14ac:dyDescent="0.3">
      <c r="A35" s="67"/>
      <c r="B35" s="86" t="s">
        <v>23</v>
      </c>
      <c r="C35" s="87"/>
      <c r="D35" s="87"/>
      <c r="E35" s="87"/>
    </row>
    <row r="36" spans="1:5" ht="16.5" customHeight="1" x14ac:dyDescent="0.3">
      <c r="A36" s="67"/>
      <c r="B36" s="86" t="s">
        <v>24</v>
      </c>
      <c r="C36" s="87"/>
      <c r="D36" s="87"/>
      <c r="E36" s="87"/>
    </row>
    <row r="37" spans="1:5" ht="15.75" customHeight="1" x14ac:dyDescent="0.25">
      <c r="A37" s="66"/>
      <c r="B37" s="66"/>
      <c r="C37" s="66"/>
      <c r="D37" s="66"/>
      <c r="E37" s="66"/>
    </row>
    <row r="38" spans="1:5" ht="16.5" customHeight="1" x14ac:dyDescent="0.3">
      <c r="A38" s="62" t="s">
        <v>1</v>
      </c>
      <c r="B38" s="63" t="s">
        <v>111</v>
      </c>
    </row>
    <row r="39" spans="1:5" ht="16.5" customHeight="1" x14ac:dyDescent="0.3">
      <c r="A39" s="67" t="s">
        <v>4</v>
      </c>
      <c r="B39" s="64" t="s">
        <v>111</v>
      </c>
      <c r="C39" s="66"/>
      <c r="D39" s="66"/>
      <c r="E39" s="66"/>
    </row>
    <row r="40" spans="1:5" ht="16.5" customHeight="1" x14ac:dyDescent="0.3">
      <c r="A40" s="67" t="s">
        <v>6</v>
      </c>
      <c r="B40" s="68">
        <v>99.3</v>
      </c>
      <c r="C40" s="66"/>
      <c r="D40" s="66"/>
      <c r="E40" s="66"/>
    </row>
    <row r="41" spans="1:5" ht="16.5" customHeight="1" x14ac:dyDescent="0.3">
      <c r="A41" s="64" t="s">
        <v>8</v>
      </c>
      <c r="B41" s="68">
        <v>20.079999999999998</v>
      </c>
      <c r="C41" s="66"/>
      <c r="D41" s="66"/>
      <c r="E41" s="66"/>
    </row>
    <row r="42" spans="1:5" ht="16.5" customHeight="1" x14ac:dyDescent="0.3">
      <c r="A42" s="64" t="s">
        <v>10</v>
      </c>
      <c r="B42" s="69">
        <f>B41/25*4/100</f>
        <v>3.2127999999999997E-2</v>
      </c>
      <c r="C42" s="66"/>
      <c r="D42" s="66"/>
      <c r="E42" s="66"/>
    </row>
    <row r="43" spans="1:5" ht="15.75" customHeight="1" x14ac:dyDescent="0.25">
      <c r="A43" s="66"/>
      <c r="B43" s="66"/>
      <c r="C43" s="66"/>
      <c r="D43" s="66"/>
      <c r="E43" s="66"/>
    </row>
    <row r="44" spans="1:5" ht="16.5" customHeight="1" x14ac:dyDescent="0.3">
      <c r="A44" s="70" t="s">
        <v>13</v>
      </c>
      <c r="B44" s="71" t="s">
        <v>14</v>
      </c>
      <c r="C44" s="70" t="s">
        <v>15</v>
      </c>
      <c r="D44" s="70" t="s">
        <v>16</v>
      </c>
      <c r="E44" s="70" t="s">
        <v>17</v>
      </c>
    </row>
    <row r="45" spans="1:5" ht="16.5" customHeight="1" x14ac:dyDescent="0.3">
      <c r="A45" s="72">
        <v>1</v>
      </c>
      <c r="B45" s="387">
        <v>5713812</v>
      </c>
      <c r="C45" s="387">
        <v>6805.7</v>
      </c>
      <c r="D45" s="388">
        <v>1.5</v>
      </c>
      <c r="E45" s="389">
        <v>4.8</v>
      </c>
    </row>
    <row r="46" spans="1:5" ht="16.5" customHeight="1" x14ac:dyDescent="0.3">
      <c r="A46" s="72">
        <v>2</v>
      </c>
      <c r="B46" s="387">
        <v>5647471</v>
      </c>
      <c r="C46" s="387">
        <v>6893.7</v>
      </c>
      <c r="D46" s="388">
        <v>1.5</v>
      </c>
      <c r="E46" s="388">
        <v>4.8</v>
      </c>
    </row>
    <row r="47" spans="1:5" ht="16.5" customHeight="1" x14ac:dyDescent="0.3">
      <c r="A47" s="72">
        <v>3</v>
      </c>
      <c r="B47" s="387">
        <v>5634630</v>
      </c>
      <c r="C47" s="387">
        <v>6913.2</v>
      </c>
      <c r="D47" s="388">
        <v>1.5</v>
      </c>
      <c r="E47" s="388">
        <v>4.8</v>
      </c>
    </row>
    <row r="48" spans="1:5" ht="16.5" customHeight="1" x14ac:dyDescent="0.3">
      <c r="A48" s="72">
        <v>4</v>
      </c>
      <c r="B48" s="387">
        <v>5634668</v>
      </c>
      <c r="C48" s="387">
        <v>6978.5</v>
      </c>
      <c r="D48" s="388">
        <v>1.5</v>
      </c>
      <c r="E48" s="388">
        <v>4.8</v>
      </c>
    </row>
    <row r="49" spans="1:7" ht="16.5" customHeight="1" x14ac:dyDescent="0.3">
      <c r="A49" s="72">
        <v>5</v>
      </c>
      <c r="B49" s="387">
        <v>5636286</v>
      </c>
      <c r="C49" s="387">
        <v>6999.6</v>
      </c>
      <c r="D49" s="388">
        <v>1.5</v>
      </c>
      <c r="E49" s="388">
        <v>4.8</v>
      </c>
    </row>
    <row r="50" spans="1:7" ht="16.5" customHeight="1" x14ac:dyDescent="0.3">
      <c r="A50" s="72">
        <v>6</v>
      </c>
      <c r="B50" s="390">
        <v>5634983</v>
      </c>
      <c r="C50" s="390">
        <v>7000.9</v>
      </c>
      <c r="D50" s="391">
        <v>1.5</v>
      </c>
      <c r="E50" s="391">
        <v>4.8</v>
      </c>
    </row>
    <row r="51" spans="1:7" ht="16.5" customHeight="1" x14ac:dyDescent="0.3">
      <c r="A51" s="73" t="s">
        <v>18</v>
      </c>
      <c r="B51" s="74">
        <f>AVERAGE(B45:B50)</f>
        <v>5650308.333333333</v>
      </c>
      <c r="C51" s="75">
        <f>AVERAGE(C45:C50)</f>
        <v>6931.9333333333334</v>
      </c>
      <c r="D51" s="76">
        <f>AVERAGE(D45:D50)</f>
        <v>1.5</v>
      </c>
      <c r="E51" s="76">
        <f>AVERAGE(E45:E50)</f>
        <v>4.8</v>
      </c>
    </row>
    <row r="52" spans="1:7" ht="16.5" customHeight="1" x14ac:dyDescent="0.3">
      <c r="A52" s="77" t="s">
        <v>19</v>
      </c>
      <c r="B52" s="78">
        <f>(STDEV(B45:B50)/B51)</f>
        <v>5.5757248663432079E-3</v>
      </c>
      <c r="C52" s="79"/>
      <c r="D52" s="79"/>
      <c r="E52" s="80"/>
    </row>
    <row r="53" spans="1:7" s="60" customFormat="1" ht="16.5" customHeight="1" x14ac:dyDescent="0.3">
      <c r="A53" s="81" t="s">
        <v>20</v>
      </c>
      <c r="B53" s="82">
        <f>COUNT(B45:B50)</f>
        <v>6</v>
      </c>
      <c r="C53" s="83"/>
      <c r="D53" s="84"/>
      <c r="E53" s="85"/>
    </row>
    <row r="54" spans="1:7" s="60" customFormat="1" ht="15.75" customHeight="1" x14ac:dyDescent="0.25">
      <c r="A54" s="66"/>
      <c r="B54" s="66"/>
      <c r="C54" s="66"/>
      <c r="D54" s="66"/>
      <c r="E54" s="66"/>
    </row>
    <row r="55" spans="1:7" s="60" customFormat="1" ht="16.5" customHeight="1" x14ac:dyDescent="0.3">
      <c r="A55" s="67" t="s">
        <v>21</v>
      </c>
      <c r="B55" s="86" t="s">
        <v>22</v>
      </c>
      <c r="C55" s="87"/>
      <c r="D55" s="87"/>
      <c r="E55" s="87"/>
    </row>
    <row r="56" spans="1:7" ht="16.5" customHeight="1" x14ac:dyDescent="0.3">
      <c r="A56" s="67"/>
      <c r="B56" s="86" t="s">
        <v>23</v>
      </c>
      <c r="C56" s="87"/>
      <c r="D56" s="87"/>
      <c r="E56" s="87"/>
    </row>
    <row r="57" spans="1:7" ht="16.5" customHeight="1" x14ac:dyDescent="0.3">
      <c r="A57" s="67"/>
      <c r="B57" s="86" t="s">
        <v>24</v>
      </c>
      <c r="C57" s="87"/>
      <c r="D57" s="87"/>
      <c r="E57" s="87"/>
    </row>
    <row r="58" spans="1:7" ht="14.25" customHeight="1" thickBot="1" x14ac:dyDescent="0.3">
      <c r="A58" s="88"/>
      <c r="B58" s="89"/>
      <c r="D58" s="90"/>
      <c r="F58" s="91"/>
      <c r="G58" s="91"/>
    </row>
    <row r="59" spans="1:7" ht="15" customHeight="1" x14ac:dyDescent="0.3">
      <c r="B59" s="323" t="s">
        <v>25</v>
      </c>
      <c r="C59" s="323"/>
      <c r="E59" s="92" t="s">
        <v>26</v>
      </c>
      <c r="F59" s="93"/>
      <c r="G59" s="92" t="s">
        <v>27</v>
      </c>
    </row>
    <row r="60" spans="1:7" ht="15" customHeight="1" x14ac:dyDescent="0.3">
      <c r="A60" s="94" t="s">
        <v>28</v>
      </c>
      <c r="B60" s="95"/>
      <c r="C60" s="95"/>
      <c r="E60" s="95"/>
      <c r="G60" s="95"/>
    </row>
    <row r="61" spans="1:7" ht="15" customHeight="1" x14ac:dyDescent="0.3">
      <c r="A61" s="94" t="s">
        <v>29</v>
      </c>
      <c r="B61" s="96"/>
      <c r="C61" s="96"/>
      <c r="E61" s="96"/>
      <c r="G61" s="9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0" zoomScale="60" workbookViewId="0">
      <selection activeCell="D35" sqref="D35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29" t="s">
        <v>30</v>
      </c>
      <c r="B1" s="329"/>
      <c r="C1" s="329"/>
      <c r="D1" s="329"/>
      <c r="E1" s="329"/>
      <c r="F1" s="329"/>
      <c r="G1" s="55"/>
    </row>
    <row r="2" spans="1:7" ht="12.75" customHeight="1" x14ac:dyDescent="0.3">
      <c r="A2" s="329"/>
      <c r="B2" s="329"/>
      <c r="C2" s="329"/>
      <c r="D2" s="329"/>
      <c r="E2" s="329"/>
      <c r="F2" s="329"/>
      <c r="G2" s="55"/>
    </row>
    <row r="3" spans="1:7" ht="12.75" customHeight="1" x14ac:dyDescent="0.3">
      <c r="A3" s="329"/>
      <c r="B3" s="329"/>
      <c r="C3" s="329"/>
      <c r="D3" s="329"/>
      <c r="E3" s="329"/>
      <c r="F3" s="329"/>
      <c r="G3" s="55"/>
    </row>
    <row r="4" spans="1:7" ht="12.75" customHeight="1" x14ac:dyDescent="0.3">
      <c r="A4" s="329"/>
      <c r="B4" s="329"/>
      <c r="C4" s="329"/>
      <c r="D4" s="329"/>
      <c r="E4" s="329"/>
      <c r="F4" s="329"/>
      <c r="G4" s="55"/>
    </row>
    <row r="5" spans="1:7" ht="12.75" customHeight="1" x14ac:dyDescent="0.3">
      <c r="A5" s="329"/>
      <c r="B5" s="329"/>
      <c r="C5" s="329"/>
      <c r="D5" s="329"/>
      <c r="E5" s="329"/>
      <c r="F5" s="329"/>
      <c r="G5" s="55"/>
    </row>
    <row r="6" spans="1:7" ht="12.75" customHeight="1" x14ac:dyDescent="0.3">
      <c r="A6" s="329"/>
      <c r="B6" s="329"/>
      <c r="C6" s="329"/>
      <c r="D6" s="329"/>
      <c r="E6" s="329"/>
      <c r="F6" s="329"/>
      <c r="G6" s="55"/>
    </row>
    <row r="7" spans="1:7" ht="12.75" customHeight="1" x14ac:dyDescent="0.3">
      <c r="A7" s="329"/>
      <c r="B7" s="329"/>
      <c r="C7" s="329"/>
      <c r="D7" s="329"/>
      <c r="E7" s="329"/>
      <c r="F7" s="329"/>
      <c r="G7" s="55"/>
    </row>
    <row r="8" spans="1:7" ht="15" customHeight="1" x14ac:dyDescent="0.3">
      <c r="A8" s="328" t="s">
        <v>31</v>
      </c>
      <c r="B8" s="328"/>
      <c r="C8" s="328"/>
      <c r="D8" s="328"/>
      <c r="E8" s="328"/>
      <c r="F8" s="328"/>
      <c r="G8" s="56"/>
    </row>
    <row r="9" spans="1:7" ht="12.75" customHeight="1" x14ac:dyDescent="0.3">
      <c r="A9" s="328"/>
      <c r="B9" s="328"/>
      <c r="C9" s="328"/>
      <c r="D9" s="328"/>
      <c r="E9" s="328"/>
      <c r="F9" s="328"/>
      <c r="G9" s="56"/>
    </row>
    <row r="10" spans="1:7" ht="12.75" customHeight="1" x14ac:dyDescent="0.3">
      <c r="A10" s="328"/>
      <c r="B10" s="328"/>
      <c r="C10" s="328"/>
      <c r="D10" s="328"/>
      <c r="E10" s="328"/>
      <c r="F10" s="328"/>
      <c r="G10" s="56"/>
    </row>
    <row r="11" spans="1:7" ht="12.75" customHeight="1" x14ac:dyDescent="0.3">
      <c r="A11" s="328"/>
      <c r="B11" s="328"/>
      <c r="C11" s="328"/>
      <c r="D11" s="328"/>
      <c r="E11" s="328"/>
      <c r="F11" s="328"/>
      <c r="G11" s="56"/>
    </row>
    <row r="12" spans="1:7" ht="12.75" customHeight="1" x14ac:dyDescent="0.3">
      <c r="A12" s="328"/>
      <c r="B12" s="328"/>
      <c r="C12" s="328"/>
      <c r="D12" s="328"/>
      <c r="E12" s="328"/>
      <c r="F12" s="328"/>
      <c r="G12" s="56"/>
    </row>
    <row r="13" spans="1:7" ht="12.75" customHeight="1" x14ac:dyDescent="0.3">
      <c r="A13" s="328"/>
      <c r="B13" s="328"/>
      <c r="C13" s="328"/>
      <c r="D13" s="328"/>
      <c r="E13" s="328"/>
      <c r="F13" s="328"/>
      <c r="G13" s="56"/>
    </row>
    <row r="14" spans="1:7" ht="12.75" customHeight="1" x14ac:dyDescent="0.3">
      <c r="A14" s="328"/>
      <c r="B14" s="328"/>
      <c r="C14" s="328"/>
      <c r="D14" s="328"/>
      <c r="E14" s="328"/>
      <c r="F14" s="328"/>
      <c r="G14" s="56"/>
    </row>
    <row r="15" spans="1:7" ht="13.5" customHeight="1" x14ac:dyDescent="0.3"/>
    <row r="16" spans="1:7" ht="19.5" customHeight="1" x14ac:dyDescent="0.3">
      <c r="A16" s="324" t="s">
        <v>32</v>
      </c>
      <c r="B16" s="325"/>
      <c r="C16" s="325"/>
      <c r="D16" s="325"/>
      <c r="E16" s="325"/>
      <c r="F16" s="326"/>
    </row>
    <row r="17" spans="1:13" ht="18.75" customHeight="1" x14ac:dyDescent="0.3">
      <c r="A17" s="327" t="s">
        <v>33</v>
      </c>
      <c r="B17" s="327"/>
      <c r="C17" s="327"/>
      <c r="D17" s="327"/>
      <c r="E17" s="327"/>
      <c r="F17" s="327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2" t="s">
        <v>34</v>
      </c>
      <c r="B20" s="57" t="s">
        <v>9</v>
      </c>
    </row>
    <row r="21" spans="1:13" ht="16.5" customHeight="1" x14ac:dyDescent="0.3">
      <c r="A21" s="2" t="s">
        <v>35</v>
      </c>
      <c r="B21" s="57" t="s">
        <v>11</v>
      </c>
    </row>
    <row r="22" spans="1:13" ht="16.5" customHeight="1" x14ac:dyDescent="0.3">
      <c r="A22" s="2" t="s">
        <v>36</v>
      </c>
      <c r="B22" s="57" t="s">
        <v>12</v>
      </c>
    </row>
    <row r="23" spans="1:13" ht="16.5" customHeight="1" x14ac:dyDescent="0.3">
      <c r="A23" s="2" t="s">
        <v>37</v>
      </c>
      <c r="B23" s="57">
        <v>0</v>
      </c>
    </row>
    <row r="24" spans="1:13" ht="16.5" customHeight="1" x14ac:dyDescent="0.3">
      <c r="A24" s="2" t="s">
        <v>38</v>
      </c>
      <c r="B24" s="58">
        <v>0</v>
      </c>
    </row>
    <row r="25" spans="1:13" ht="16.5" customHeight="1" x14ac:dyDescent="0.3">
      <c r="A25" s="2" t="s">
        <v>39</v>
      </c>
      <c r="B25" s="58">
        <v>0</v>
      </c>
    </row>
    <row r="27" spans="1:13" ht="13.5" customHeight="1" x14ac:dyDescent="0.3"/>
    <row r="28" spans="1:13" ht="17.25" customHeight="1" x14ac:dyDescent="0.3">
      <c r="B28" s="4"/>
      <c r="C28" s="5" t="s">
        <v>40</v>
      </c>
      <c r="D28" s="5" t="s">
        <v>41</v>
      </c>
      <c r="E28" s="6"/>
      <c r="F28" s="6"/>
      <c r="G28" s="6"/>
      <c r="H28" s="7"/>
      <c r="I28" s="6"/>
      <c r="J28" s="6"/>
      <c r="K28" s="6"/>
      <c r="L28" s="8"/>
      <c r="M28" s="8"/>
    </row>
    <row r="29" spans="1:13" ht="16.5" customHeight="1" x14ac:dyDescent="0.3">
      <c r="B29" s="9">
        <v>15.08605</v>
      </c>
      <c r="C29" s="10">
        <v>27.077750000000002</v>
      </c>
      <c r="D29" s="10">
        <v>27.45825</v>
      </c>
      <c r="E29" s="11"/>
      <c r="F29" s="11"/>
      <c r="G29" s="11"/>
      <c r="H29" s="7"/>
      <c r="I29" s="11"/>
      <c r="J29" s="11"/>
      <c r="K29" s="11"/>
      <c r="L29" s="8"/>
      <c r="M29" s="8"/>
    </row>
    <row r="30" spans="1:13" ht="15.75" customHeight="1" x14ac:dyDescent="0.3">
      <c r="B30" s="12"/>
      <c r="C30" s="10">
        <v>27.076820000000001</v>
      </c>
      <c r="D30" s="10">
        <v>27.599830000000001</v>
      </c>
      <c r="E30" s="11"/>
      <c r="F30" s="11"/>
      <c r="G30" s="11"/>
      <c r="H30" s="7"/>
      <c r="I30" s="11"/>
      <c r="J30" s="11"/>
      <c r="K30" s="11"/>
      <c r="L30" s="8"/>
      <c r="M30" s="8"/>
    </row>
    <row r="31" spans="1:13" ht="16.5" customHeight="1" x14ac:dyDescent="0.3">
      <c r="B31" s="12"/>
      <c r="C31" s="13">
        <v>27.042449999999999</v>
      </c>
      <c r="D31" s="13">
        <v>27.56091</v>
      </c>
      <c r="E31" s="11"/>
      <c r="F31" s="11"/>
      <c r="G31" s="11"/>
      <c r="H31" s="7"/>
      <c r="I31" s="11"/>
      <c r="J31" s="11"/>
      <c r="K31" s="11"/>
      <c r="L31" s="8"/>
      <c r="M31" s="8"/>
    </row>
    <row r="32" spans="1:13" ht="16.5" customHeight="1" x14ac:dyDescent="0.3">
      <c r="B32" s="12"/>
      <c r="C32" s="14"/>
      <c r="D32" s="15"/>
      <c r="E32" s="11"/>
      <c r="F32" s="11"/>
      <c r="G32" s="11"/>
      <c r="H32" s="7"/>
      <c r="I32" s="11"/>
      <c r="J32" s="11"/>
      <c r="K32" s="11"/>
      <c r="L32" s="8"/>
      <c r="M32" s="8"/>
    </row>
    <row r="33" spans="1:13" ht="17.25" customHeight="1" x14ac:dyDescent="0.3">
      <c r="B33" s="16">
        <f>AVERAGE(B29:B32)</f>
        <v>15.08605</v>
      </c>
      <c r="C33" s="16">
        <f>AVERAGE(C29:C32)</f>
        <v>27.065673333333336</v>
      </c>
      <c r="D33" s="16">
        <f>AVERAGE(D29:D32)</f>
        <v>27.539663333333333</v>
      </c>
      <c r="E33" s="17"/>
      <c r="F33" s="17"/>
      <c r="G33" s="17"/>
      <c r="H33" s="7"/>
      <c r="I33" s="17"/>
      <c r="J33" s="17"/>
      <c r="K33" s="17"/>
      <c r="L33" s="8"/>
      <c r="M33" s="8"/>
    </row>
    <row r="34" spans="1:13" ht="16.5" customHeight="1" x14ac:dyDescent="0.3">
      <c r="B34" s="18"/>
      <c r="C34" s="18"/>
      <c r="D34" s="18"/>
      <c r="E34" s="7"/>
      <c r="F34" s="7"/>
      <c r="G34" s="7"/>
      <c r="H34" s="7"/>
      <c r="I34" s="7"/>
      <c r="J34" s="7"/>
      <c r="K34" s="7"/>
      <c r="L34" s="8"/>
      <c r="M34" s="8"/>
    </row>
    <row r="35" spans="1:13" ht="16.5" customHeight="1" x14ac:dyDescent="0.3">
      <c r="B35" s="19" t="s">
        <v>42</v>
      </c>
      <c r="C35" s="20">
        <f>C33-B33</f>
        <v>11.979623333333336</v>
      </c>
      <c r="D35" s="18"/>
      <c r="E35" s="7"/>
      <c r="F35" s="21"/>
      <c r="G35" s="7"/>
      <c r="H35" s="7"/>
      <c r="I35" s="7"/>
      <c r="J35" s="21"/>
      <c r="K35" s="7"/>
      <c r="L35" s="8"/>
      <c r="M35" s="8"/>
    </row>
    <row r="36" spans="1:13" ht="16.5" customHeight="1" x14ac:dyDescent="0.3">
      <c r="B36" s="18"/>
      <c r="C36" s="22"/>
      <c r="D36" s="18"/>
      <c r="E36" s="7"/>
      <c r="F36" s="21"/>
      <c r="G36" s="7"/>
      <c r="H36" s="7"/>
      <c r="I36" s="7"/>
      <c r="J36" s="21"/>
      <c r="K36" s="7"/>
      <c r="L36" s="8"/>
      <c r="M36" s="8"/>
    </row>
    <row r="37" spans="1:13" ht="16.5" customHeight="1" x14ac:dyDescent="0.3">
      <c r="B37" s="19" t="s">
        <v>43</v>
      </c>
      <c r="C37" s="20">
        <f>D33-B33</f>
        <v>12.453613333333333</v>
      </c>
      <c r="D37" s="18"/>
      <c r="E37" s="7"/>
      <c r="F37" s="21"/>
      <c r="G37" s="7"/>
      <c r="H37" s="7"/>
      <c r="I37" s="7"/>
      <c r="J37" s="21"/>
      <c r="K37" s="7"/>
      <c r="L37" s="8"/>
      <c r="M37" s="8"/>
    </row>
    <row r="38" spans="1:13" ht="16.5" customHeight="1" x14ac:dyDescent="0.3">
      <c r="B38" s="18"/>
      <c r="C38" s="22"/>
      <c r="D38" s="18"/>
      <c r="E38" s="7"/>
      <c r="F38" s="23"/>
      <c r="G38" s="24"/>
      <c r="H38" s="24"/>
      <c r="I38" s="24"/>
      <c r="J38" s="23"/>
      <c r="K38" s="7"/>
      <c r="L38" s="8"/>
      <c r="M38" s="8"/>
    </row>
    <row r="39" spans="1:13" ht="32.25" customHeight="1" x14ac:dyDescent="0.3">
      <c r="B39" s="25" t="s">
        <v>44</v>
      </c>
      <c r="C39" s="26">
        <f>C37/C35</f>
        <v>1.0395663525313954</v>
      </c>
      <c r="D39" s="18"/>
      <c r="E39" s="27"/>
      <c r="F39" s="28"/>
      <c r="G39" s="24"/>
      <c r="H39" s="24"/>
      <c r="I39" s="29"/>
      <c r="J39" s="28"/>
      <c r="K39" s="7"/>
      <c r="L39" s="8"/>
      <c r="M39" s="8"/>
    </row>
    <row r="40" spans="1:13" ht="14.25" customHeight="1" x14ac:dyDescent="0.3">
      <c r="A40" s="30"/>
      <c r="B40" s="31"/>
      <c r="C40" s="32"/>
      <c r="D40" s="33"/>
      <c r="E40" s="32"/>
      <c r="G40" s="34"/>
      <c r="H40" s="34"/>
      <c r="I40" s="35"/>
      <c r="J40" s="36"/>
    </row>
    <row r="41" spans="1:13" ht="16.5" customHeight="1" x14ac:dyDescent="0.3">
      <c r="A41" s="3"/>
      <c r="B41" s="37" t="s">
        <v>25</v>
      </c>
      <c r="C41" s="37"/>
      <c r="D41" s="38" t="s">
        <v>26</v>
      </c>
      <c r="E41" s="39"/>
      <c r="F41" s="38" t="s">
        <v>27</v>
      </c>
      <c r="G41" s="34"/>
      <c r="H41" s="34"/>
      <c r="I41" s="35"/>
      <c r="J41" s="36"/>
    </row>
    <row r="42" spans="1:13" ht="59.25" customHeight="1" x14ac:dyDescent="0.3">
      <c r="A42" s="40" t="s">
        <v>28</v>
      </c>
      <c r="B42" s="41"/>
      <c r="C42" s="42"/>
      <c r="D42" s="41"/>
      <c r="E42" s="43"/>
      <c r="F42" s="44"/>
      <c r="G42" s="34"/>
      <c r="H42" s="34"/>
      <c r="I42" s="35"/>
      <c r="J42" s="36"/>
    </row>
    <row r="43" spans="1:13" ht="59.25" customHeight="1" x14ac:dyDescent="0.3">
      <c r="A43" s="40" t="s">
        <v>29</v>
      </c>
      <c r="B43" s="45"/>
      <c r="C43" s="46"/>
      <c r="D43" s="45"/>
      <c r="E43" s="43"/>
      <c r="F43" s="47"/>
      <c r="G43" s="48"/>
      <c r="H43" s="48"/>
      <c r="I43" s="49"/>
    </row>
    <row r="44" spans="1:13" ht="13.5" customHeight="1" x14ac:dyDescent="0.3">
      <c r="A44" s="48"/>
      <c r="B44" s="48"/>
      <c r="C44" s="48"/>
      <c r="D44" s="49"/>
      <c r="F44" s="48"/>
      <c r="G44" s="48"/>
      <c r="H44" s="48"/>
      <c r="I44" s="49"/>
    </row>
    <row r="45" spans="1:13" ht="13.5" customHeight="1" x14ac:dyDescent="0.3">
      <c r="A45" s="48"/>
      <c r="B45" s="48"/>
      <c r="C45" s="48"/>
      <c r="D45" s="49"/>
      <c r="F45" s="48"/>
      <c r="G45" s="48"/>
      <c r="H45" s="48"/>
      <c r="I45" s="49"/>
    </row>
    <row r="47" spans="1:13" ht="13.5" customHeight="1" x14ac:dyDescent="0.3">
      <c r="A47" s="50"/>
      <c r="B47" s="50"/>
      <c r="C47" s="50"/>
      <c r="F47" s="50"/>
      <c r="G47" s="50"/>
      <c r="H47" s="50"/>
    </row>
    <row r="48" spans="1:13" ht="13.5" customHeight="1" x14ac:dyDescent="0.3">
      <c r="A48" s="51"/>
      <c r="B48" s="51"/>
      <c r="C48" s="51"/>
      <c r="F48" s="51"/>
      <c r="G48" s="51"/>
      <c r="H48" s="51"/>
    </row>
    <row r="49" spans="1:8" x14ac:dyDescent="0.3">
      <c r="B49" s="52"/>
      <c r="C49" s="52"/>
      <c r="G49" s="52"/>
      <c r="H49" s="52"/>
    </row>
    <row r="50" spans="1:8" x14ac:dyDescent="0.3">
      <c r="A50" s="53"/>
      <c r="F50" s="53"/>
    </row>
    <row r="51" spans="1:8" x14ac:dyDescent="0.3">
      <c r="C51" s="54"/>
    </row>
    <row r="52" spans="1:8" x14ac:dyDescent="0.3">
      <c r="C52" s="54"/>
    </row>
    <row r="57" spans="1:8" ht="13.5" customHeight="1" x14ac:dyDescent="0.3">
      <c r="C57" s="4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2" zoomScale="55" zoomScaleNormal="75" workbookViewId="0">
      <selection activeCell="D61" sqref="D61:D72"/>
    </sheetView>
  </sheetViews>
  <sheetFormatPr defaultRowHeight="13.5" x14ac:dyDescent="0.25"/>
  <cols>
    <col min="1" max="1" width="55.42578125" style="98" customWidth="1"/>
    <col min="2" max="2" width="33.7109375" style="98" customWidth="1"/>
    <col min="3" max="3" width="42.28515625" style="98" customWidth="1"/>
    <col min="4" max="4" width="30.5703125" style="98" customWidth="1"/>
    <col min="5" max="5" width="35.42578125" style="98" customWidth="1"/>
    <col min="6" max="6" width="30.7109375" style="98" customWidth="1"/>
    <col min="7" max="7" width="35.42578125" style="98" customWidth="1"/>
    <col min="8" max="9" width="30.28515625" style="98" customWidth="1"/>
    <col min="10" max="10" width="30.42578125" style="98" customWidth="1"/>
    <col min="11" max="11" width="21.28515625" style="98" customWidth="1"/>
    <col min="12" max="12" width="9.140625" style="98" customWidth="1"/>
    <col min="13" max="16384" width="9.140625" style="99"/>
  </cols>
  <sheetData>
    <row r="1" spans="1:8" x14ac:dyDescent="0.25">
      <c r="A1" s="354" t="s">
        <v>30</v>
      </c>
      <c r="B1" s="354"/>
      <c r="C1" s="354"/>
      <c r="D1" s="354"/>
      <c r="E1" s="354"/>
      <c r="F1" s="354"/>
      <c r="G1" s="354"/>
      <c r="H1" s="354"/>
    </row>
    <row r="2" spans="1:8" x14ac:dyDescent="0.25">
      <c r="A2" s="354"/>
      <c r="B2" s="354"/>
      <c r="C2" s="354"/>
      <c r="D2" s="354"/>
      <c r="E2" s="354"/>
      <c r="F2" s="354"/>
      <c r="G2" s="354"/>
      <c r="H2" s="354"/>
    </row>
    <row r="3" spans="1:8" x14ac:dyDescent="0.25">
      <c r="A3" s="354"/>
      <c r="B3" s="354"/>
      <c r="C3" s="354"/>
      <c r="D3" s="354"/>
      <c r="E3" s="354"/>
      <c r="F3" s="354"/>
      <c r="G3" s="354"/>
      <c r="H3" s="354"/>
    </row>
    <row r="4" spans="1:8" x14ac:dyDescent="0.25">
      <c r="A4" s="354"/>
      <c r="B4" s="354"/>
      <c r="C4" s="354"/>
      <c r="D4" s="354"/>
      <c r="E4" s="354"/>
      <c r="F4" s="354"/>
      <c r="G4" s="354"/>
      <c r="H4" s="354"/>
    </row>
    <row r="5" spans="1:8" x14ac:dyDescent="0.25">
      <c r="A5" s="354"/>
      <c r="B5" s="354"/>
      <c r="C5" s="354"/>
      <c r="D5" s="354"/>
      <c r="E5" s="354"/>
      <c r="F5" s="354"/>
      <c r="G5" s="354"/>
      <c r="H5" s="354"/>
    </row>
    <row r="6" spans="1:8" x14ac:dyDescent="0.25">
      <c r="A6" s="354"/>
      <c r="B6" s="354"/>
      <c r="C6" s="354"/>
      <c r="D6" s="354"/>
      <c r="E6" s="354"/>
      <c r="F6" s="354"/>
      <c r="G6" s="354"/>
      <c r="H6" s="354"/>
    </row>
    <row r="7" spans="1:8" x14ac:dyDescent="0.25">
      <c r="A7" s="354"/>
      <c r="B7" s="354"/>
      <c r="C7" s="354"/>
      <c r="D7" s="354"/>
      <c r="E7" s="354"/>
      <c r="F7" s="354"/>
      <c r="G7" s="354"/>
      <c r="H7" s="354"/>
    </row>
    <row r="8" spans="1:8" x14ac:dyDescent="0.25">
      <c r="A8" s="355" t="s">
        <v>31</v>
      </c>
      <c r="B8" s="355"/>
      <c r="C8" s="355"/>
      <c r="D8" s="355"/>
      <c r="E8" s="355"/>
      <c r="F8" s="355"/>
      <c r="G8" s="355"/>
      <c r="H8" s="355"/>
    </row>
    <row r="9" spans="1:8" x14ac:dyDescent="0.25">
      <c r="A9" s="355"/>
      <c r="B9" s="355"/>
      <c r="C9" s="355"/>
      <c r="D9" s="355"/>
      <c r="E9" s="355"/>
      <c r="F9" s="355"/>
      <c r="G9" s="355"/>
      <c r="H9" s="355"/>
    </row>
    <row r="10" spans="1:8" x14ac:dyDescent="0.25">
      <c r="A10" s="355"/>
      <c r="B10" s="355"/>
      <c r="C10" s="355"/>
      <c r="D10" s="355"/>
      <c r="E10" s="355"/>
      <c r="F10" s="355"/>
      <c r="G10" s="355"/>
      <c r="H10" s="355"/>
    </row>
    <row r="11" spans="1:8" x14ac:dyDescent="0.25">
      <c r="A11" s="355"/>
      <c r="B11" s="355"/>
      <c r="C11" s="355"/>
      <c r="D11" s="355"/>
      <c r="E11" s="355"/>
      <c r="F11" s="355"/>
      <c r="G11" s="355"/>
      <c r="H11" s="355"/>
    </row>
    <row r="12" spans="1:8" x14ac:dyDescent="0.25">
      <c r="A12" s="355"/>
      <c r="B12" s="355"/>
      <c r="C12" s="355"/>
      <c r="D12" s="355"/>
      <c r="E12" s="355"/>
      <c r="F12" s="355"/>
      <c r="G12" s="355"/>
      <c r="H12" s="355"/>
    </row>
    <row r="13" spans="1:8" x14ac:dyDescent="0.25">
      <c r="A13" s="355"/>
      <c r="B13" s="355"/>
      <c r="C13" s="355"/>
      <c r="D13" s="355"/>
      <c r="E13" s="355"/>
      <c r="F13" s="355"/>
      <c r="G13" s="355"/>
      <c r="H13" s="355"/>
    </row>
    <row r="14" spans="1:8" x14ac:dyDescent="0.25">
      <c r="A14" s="355"/>
      <c r="B14" s="355"/>
      <c r="C14" s="355"/>
      <c r="D14" s="355"/>
      <c r="E14" s="355"/>
      <c r="F14" s="355"/>
      <c r="G14" s="355"/>
      <c r="H14" s="355"/>
    </row>
    <row r="15" spans="1:8" ht="19.5" customHeight="1" thickBot="1" x14ac:dyDescent="0.3"/>
    <row r="16" spans="1:8" ht="19.5" customHeight="1" thickBot="1" x14ac:dyDescent="0.35">
      <c r="A16" s="356" t="s">
        <v>32</v>
      </c>
      <c r="B16" s="357"/>
      <c r="C16" s="357"/>
      <c r="D16" s="357"/>
      <c r="E16" s="357"/>
      <c r="F16" s="357"/>
      <c r="G16" s="357"/>
      <c r="H16" s="358"/>
    </row>
    <row r="17" spans="1:14" ht="20.25" customHeight="1" x14ac:dyDescent="0.25">
      <c r="A17" s="359" t="s">
        <v>45</v>
      </c>
      <c r="B17" s="359"/>
      <c r="C17" s="359"/>
      <c r="D17" s="359"/>
      <c r="E17" s="359"/>
      <c r="F17" s="359"/>
      <c r="G17" s="359"/>
      <c r="H17" s="359"/>
    </row>
    <row r="18" spans="1:14" ht="26.25" customHeight="1" x14ac:dyDescent="0.4">
      <c r="A18" s="100" t="s">
        <v>34</v>
      </c>
      <c r="B18" s="344" t="s">
        <v>5</v>
      </c>
      <c r="C18" s="344"/>
    </row>
    <row r="19" spans="1:14" ht="26.25" customHeight="1" x14ac:dyDescent="0.4">
      <c r="A19" s="100" t="s">
        <v>35</v>
      </c>
      <c r="B19" s="101" t="s">
        <v>7</v>
      </c>
      <c r="C19" s="102">
        <v>25</v>
      </c>
    </row>
    <row r="20" spans="1:14" ht="26.25" customHeight="1" x14ac:dyDescent="0.4">
      <c r="A20" s="100" t="s">
        <v>36</v>
      </c>
      <c r="B20" s="101" t="s">
        <v>112</v>
      </c>
      <c r="C20" s="103"/>
    </row>
    <row r="21" spans="1:14" ht="26.25" customHeight="1" x14ac:dyDescent="0.4">
      <c r="A21" s="100" t="s">
        <v>37</v>
      </c>
      <c r="B21" s="345" t="s">
        <v>113</v>
      </c>
      <c r="C21" s="345"/>
      <c r="D21" s="345"/>
      <c r="E21" s="345"/>
      <c r="F21" s="345"/>
      <c r="G21" s="345"/>
      <c r="H21" s="345"/>
      <c r="I21" s="345"/>
    </row>
    <row r="22" spans="1:14" ht="26.25" customHeight="1" x14ac:dyDescent="0.4">
      <c r="A22" s="100" t="s">
        <v>38</v>
      </c>
      <c r="B22" s="104" t="s">
        <v>114</v>
      </c>
      <c r="C22" s="103"/>
      <c r="D22" s="103"/>
      <c r="E22" s="103"/>
      <c r="F22" s="103"/>
      <c r="G22" s="103"/>
      <c r="H22" s="103"/>
      <c r="I22" s="103"/>
    </row>
    <row r="23" spans="1:14" ht="26.25" customHeight="1" x14ac:dyDescent="0.4">
      <c r="A23" s="100" t="s">
        <v>39</v>
      </c>
      <c r="B23" s="104"/>
      <c r="C23" s="103"/>
      <c r="D23" s="103"/>
      <c r="E23" s="103"/>
      <c r="F23" s="103"/>
      <c r="G23" s="103"/>
      <c r="H23" s="103"/>
      <c r="I23" s="103"/>
    </row>
    <row r="24" spans="1:14" ht="18.75" x14ac:dyDescent="0.3">
      <c r="A24" s="100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44" t="s">
        <v>110</v>
      </c>
      <c r="C26" s="344"/>
    </row>
    <row r="27" spans="1:14" ht="26.25" customHeight="1" x14ac:dyDescent="0.4">
      <c r="A27" s="108" t="s">
        <v>46</v>
      </c>
      <c r="B27" s="345" t="s">
        <v>115</v>
      </c>
      <c r="C27" s="345"/>
    </row>
    <row r="28" spans="1:14" ht="27" customHeight="1" thickBot="1" x14ac:dyDescent="0.45">
      <c r="A28" s="108" t="s">
        <v>6</v>
      </c>
      <c r="B28" s="109">
        <v>99.28</v>
      </c>
    </row>
    <row r="29" spans="1:14" s="112" customFormat="1" ht="27" customHeight="1" thickBot="1" x14ac:dyDescent="0.45">
      <c r="A29" s="108" t="s">
        <v>47</v>
      </c>
      <c r="B29" s="110">
        <v>0</v>
      </c>
      <c r="C29" s="346" t="s">
        <v>48</v>
      </c>
      <c r="D29" s="347"/>
      <c r="E29" s="347"/>
      <c r="F29" s="347"/>
      <c r="G29" s="347"/>
      <c r="H29" s="348"/>
      <c r="I29" s="111"/>
      <c r="J29" s="111"/>
      <c r="K29" s="111"/>
      <c r="L29" s="111"/>
    </row>
    <row r="30" spans="1:14" s="112" customFormat="1" ht="19.5" customHeight="1" thickBot="1" x14ac:dyDescent="0.35">
      <c r="A30" s="108" t="s">
        <v>49</v>
      </c>
      <c r="B30" s="113">
        <f>B28-B29</f>
        <v>99.28</v>
      </c>
      <c r="C30" s="114"/>
      <c r="D30" s="114"/>
      <c r="E30" s="114"/>
      <c r="F30" s="114"/>
      <c r="G30" s="114"/>
      <c r="H30" s="115"/>
      <c r="I30" s="111"/>
      <c r="J30" s="111"/>
      <c r="K30" s="111"/>
      <c r="L30" s="111"/>
    </row>
    <row r="31" spans="1:14" s="112" customFormat="1" ht="27" customHeight="1" thickBot="1" x14ac:dyDescent="0.45">
      <c r="A31" s="108" t="s">
        <v>50</v>
      </c>
      <c r="B31" s="116">
        <v>1</v>
      </c>
      <c r="C31" s="349" t="s">
        <v>51</v>
      </c>
      <c r="D31" s="350"/>
      <c r="E31" s="350"/>
      <c r="F31" s="350"/>
      <c r="G31" s="350"/>
      <c r="H31" s="351"/>
      <c r="I31" s="111"/>
      <c r="J31" s="111"/>
      <c r="K31" s="111"/>
      <c r="L31" s="111"/>
    </row>
    <row r="32" spans="1:14" s="112" customFormat="1" ht="27" customHeight="1" thickBot="1" x14ac:dyDescent="0.45">
      <c r="A32" s="108" t="s">
        <v>52</v>
      </c>
      <c r="B32" s="116">
        <v>1</v>
      </c>
      <c r="C32" s="349" t="s">
        <v>53</v>
      </c>
      <c r="D32" s="350"/>
      <c r="E32" s="350"/>
      <c r="F32" s="350"/>
      <c r="G32" s="350"/>
      <c r="H32" s="351"/>
      <c r="I32" s="111"/>
      <c r="J32" s="111"/>
      <c r="K32" s="111"/>
      <c r="L32" s="117"/>
      <c r="M32" s="117"/>
      <c r="N32" s="118"/>
    </row>
    <row r="33" spans="1:14" s="112" customFormat="1" ht="17.25" customHeight="1" x14ac:dyDescent="0.3">
      <c r="A33" s="108"/>
      <c r="B33" s="119"/>
      <c r="C33" s="120"/>
      <c r="D33" s="120"/>
      <c r="E33" s="120"/>
      <c r="F33" s="120"/>
      <c r="G33" s="120"/>
      <c r="H33" s="120"/>
      <c r="I33" s="111"/>
      <c r="J33" s="111"/>
      <c r="K33" s="111"/>
      <c r="L33" s="117"/>
      <c r="M33" s="117"/>
      <c r="N33" s="118"/>
    </row>
    <row r="34" spans="1:14" s="112" customFormat="1" ht="18.75" x14ac:dyDescent="0.3">
      <c r="A34" s="108" t="s">
        <v>54</v>
      </c>
      <c r="B34" s="121">
        <f>B31/B32</f>
        <v>1</v>
      </c>
      <c r="C34" s="122" t="s">
        <v>55</v>
      </c>
      <c r="D34" s="122"/>
      <c r="E34" s="122"/>
      <c r="F34" s="122"/>
      <c r="G34" s="122"/>
      <c r="H34" s="122"/>
      <c r="I34" s="111"/>
      <c r="J34" s="111"/>
      <c r="K34" s="111"/>
      <c r="L34" s="117"/>
      <c r="M34" s="117"/>
      <c r="N34" s="118"/>
    </row>
    <row r="35" spans="1:14" s="112" customFormat="1" ht="19.5" customHeight="1" thickBot="1" x14ac:dyDescent="0.35">
      <c r="A35" s="108"/>
      <c r="B35" s="113"/>
      <c r="H35" s="122"/>
      <c r="I35" s="111"/>
      <c r="J35" s="111"/>
      <c r="K35" s="111"/>
      <c r="L35" s="117"/>
      <c r="M35" s="117"/>
      <c r="N35" s="118"/>
    </row>
    <row r="36" spans="1:14" s="112" customFormat="1" ht="27" customHeight="1" thickBot="1" x14ac:dyDescent="0.45">
      <c r="A36" s="123" t="s">
        <v>56</v>
      </c>
      <c r="B36" s="124">
        <v>100</v>
      </c>
      <c r="C36" s="122"/>
      <c r="D36" s="352" t="s">
        <v>57</v>
      </c>
      <c r="E36" s="353"/>
      <c r="F36" s="125" t="s">
        <v>58</v>
      </c>
      <c r="G36" s="126"/>
      <c r="J36" s="111"/>
      <c r="K36" s="111"/>
      <c r="L36" s="117"/>
      <c r="M36" s="117"/>
      <c r="N36" s="118"/>
    </row>
    <row r="37" spans="1:14" s="112" customFormat="1" ht="26.25" customHeight="1" x14ac:dyDescent="0.4">
      <c r="A37" s="127" t="s">
        <v>59</v>
      </c>
      <c r="B37" s="128">
        <v>1</v>
      </c>
      <c r="C37" s="129" t="s">
        <v>60</v>
      </c>
      <c r="D37" s="130" t="s">
        <v>61</v>
      </c>
      <c r="E37" s="131" t="s">
        <v>62</v>
      </c>
      <c r="F37" s="130" t="s">
        <v>61</v>
      </c>
      <c r="G37" s="132" t="s">
        <v>62</v>
      </c>
      <c r="J37" s="111"/>
      <c r="K37" s="111"/>
      <c r="L37" s="117"/>
      <c r="M37" s="117"/>
      <c r="N37" s="118"/>
    </row>
    <row r="38" spans="1:14" s="112" customFormat="1" ht="26.25" customHeight="1" x14ac:dyDescent="0.4">
      <c r="A38" s="127" t="s">
        <v>63</v>
      </c>
      <c r="B38" s="128">
        <v>1</v>
      </c>
      <c r="C38" s="133">
        <v>1</v>
      </c>
      <c r="D38" s="392">
        <v>80670522</v>
      </c>
      <c r="E38" s="134">
        <f>IF(ISBLANK(D38),"-",$D$48/$D$45*D38)</f>
        <v>75895446.161575258</v>
      </c>
      <c r="F38" s="392">
        <v>86329095</v>
      </c>
      <c r="G38" s="135">
        <f>IF(ISBLANK(F38),"-",$D$48/$F$45*F38)</f>
        <v>74961355.379421487</v>
      </c>
      <c r="J38" s="111"/>
      <c r="K38" s="111"/>
      <c r="L38" s="117"/>
      <c r="M38" s="117"/>
      <c r="N38" s="118"/>
    </row>
    <row r="39" spans="1:14" s="112" customFormat="1" ht="26.25" customHeight="1" x14ac:dyDescent="0.4">
      <c r="A39" s="127" t="s">
        <v>64</v>
      </c>
      <c r="B39" s="128">
        <v>1</v>
      </c>
      <c r="C39" s="136">
        <v>2</v>
      </c>
      <c r="D39" s="393">
        <v>80735693</v>
      </c>
      <c r="E39" s="138">
        <f>IF(ISBLANK(D39),"-",$D$48/$D$45*D39)</f>
        <v>75956759.538496211</v>
      </c>
      <c r="F39" s="393">
        <v>86501993</v>
      </c>
      <c r="G39" s="139">
        <f>IF(ISBLANK(F39),"-",$D$48/$F$45*F39)</f>
        <v>75111486.322209567</v>
      </c>
      <c r="J39" s="111"/>
      <c r="K39" s="111"/>
      <c r="L39" s="117"/>
      <c r="M39" s="117"/>
      <c r="N39" s="118"/>
    </row>
    <row r="40" spans="1:14" ht="26.25" customHeight="1" x14ac:dyDescent="0.4">
      <c r="A40" s="127" t="s">
        <v>65</v>
      </c>
      <c r="B40" s="128">
        <v>1</v>
      </c>
      <c r="C40" s="136">
        <v>3</v>
      </c>
      <c r="D40" s="393">
        <v>80868448</v>
      </c>
      <c r="E40" s="138">
        <f>IF(ISBLANK(D40),"-",$D$48/$D$45*D40)</f>
        <v>76081656.461255431</v>
      </c>
      <c r="F40" s="393">
        <v>86753307</v>
      </c>
      <c r="G40" s="139">
        <f>IF(ISBLANK(F40),"-",$D$48/$F$45*F40)</f>
        <v>75329707.514796183</v>
      </c>
      <c r="L40" s="117"/>
      <c r="M40" s="117"/>
      <c r="N40" s="122"/>
    </row>
    <row r="41" spans="1:14" ht="26.25" customHeight="1" x14ac:dyDescent="0.4">
      <c r="A41" s="127" t="s">
        <v>66</v>
      </c>
      <c r="B41" s="128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L41" s="117"/>
      <c r="M41" s="117"/>
      <c r="N41" s="122"/>
    </row>
    <row r="42" spans="1:14" ht="27" customHeight="1" thickBot="1" x14ac:dyDescent="0.45">
      <c r="A42" s="127" t="s">
        <v>67</v>
      </c>
      <c r="B42" s="128">
        <v>1</v>
      </c>
      <c r="C42" s="144" t="s">
        <v>68</v>
      </c>
      <c r="D42" s="145">
        <f>AVERAGE(D38:D41)</f>
        <v>80758221</v>
      </c>
      <c r="E42" s="146">
        <f>AVERAGE(E38:E41)</f>
        <v>75977954.053775623</v>
      </c>
      <c r="F42" s="147">
        <f>AVERAGE(F38:F41)</f>
        <v>86528131.666666672</v>
      </c>
      <c r="G42" s="148">
        <f>AVERAGE(G38:G41)</f>
        <v>75134183.072142422</v>
      </c>
    </row>
    <row r="43" spans="1:14" ht="26.25" customHeight="1" x14ac:dyDescent="0.4">
      <c r="A43" s="127" t="s">
        <v>69</v>
      </c>
      <c r="B43" s="109">
        <v>1</v>
      </c>
      <c r="C43" s="149" t="s">
        <v>70</v>
      </c>
      <c r="D43" s="150">
        <v>17.13</v>
      </c>
      <c r="E43" s="122"/>
      <c r="F43" s="151">
        <v>18.559999999999999</v>
      </c>
      <c r="G43" s="152"/>
    </row>
    <row r="44" spans="1:14" ht="26.25" customHeight="1" x14ac:dyDescent="0.4">
      <c r="A44" s="127" t="s">
        <v>71</v>
      </c>
      <c r="B44" s="109">
        <v>1</v>
      </c>
      <c r="C44" s="153" t="s">
        <v>72</v>
      </c>
      <c r="D44" s="154">
        <f>D43*$B$34</f>
        <v>17.13</v>
      </c>
      <c r="E44" s="155"/>
      <c r="F44" s="156">
        <f>F43*$B$34</f>
        <v>18.559999999999999</v>
      </c>
      <c r="G44" s="157"/>
    </row>
    <row r="45" spans="1:14" ht="19.5" customHeight="1" thickBot="1" x14ac:dyDescent="0.35">
      <c r="A45" s="127" t="s">
        <v>73</v>
      </c>
      <c r="B45" s="155">
        <f>(B44/B43)*(B42/B41)*(B40/B39)*(B38/B37)*B36</f>
        <v>100</v>
      </c>
      <c r="C45" s="153" t="s">
        <v>74</v>
      </c>
      <c r="D45" s="158">
        <f>D44*$B$30/100</f>
        <v>17.006663999999997</v>
      </c>
      <c r="E45" s="157"/>
      <c r="F45" s="159">
        <f>F44*$B$30/100</f>
        <v>18.426368</v>
      </c>
      <c r="G45" s="157"/>
    </row>
    <row r="46" spans="1:14" ht="19.5" customHeight="1" thickBot="1" x14ac:dyDescent="0.35">
      <c r="A46" s="331" t="s">
        <v>75</v>
      </c>
      <c r="B46" s="332"/>
      <c r="C46" s="153" t="s">
        <v>76</v>
      </c>
      <c r="D46" s="154">
        <f>D45/$B$45</f>
        <v>0.17006663999999996</v>
      </c>
      <c r="E46" s="157"/>
      <c r="F46" s="160">
        <f>F45/$B$45</f>
        <v>0.18426368000000001</v>
      </c>
      <c r="G46" s="157"/>
    </row>
    <row r="47" spans="1:14" ht="27" customHeight="1" thickBot="1" x14ac:dyDescent="0.45">
      <c r="A47" s="333"/>
      <c r="B47" s="334"/>
      <c r="C47" s="153" t="s">
        <v>77</v>
      </c>
      <c r="D47" s="161">
        <v>0.16</v>
      </c>
      <c r="E47" s="152"/>
      <c r="F47" s="152"/>
      <c r="G47" s="152"/>
    </row>
    <row r="48" spans="1:14" ht="18.75" x14ac:dyDescent="0.3">
      <c r="C48" s="153" t="s">
        <v>78</v>
      </c>
      <c r="D48" s="158">
        <f>D47*$B$45</f>
        <v>16</v>
      </c>
      <c r="E48" s="157"/>
      <c r="F48" s="157"/>
      <c r="G48" s="157"/>
    </row>
    <row r="49" spans="1:12" ht="19.5" customHeight="1" thickBot="1" x14ac:dyDescent="0.35">
      <c r="C49" s="162" t="s">
        <v>79</v>
      </c>
      <c r="D49" s="163">
        <f>D48/B34</f>
        <v>16</v>
      </c>
      <c r="E49" s="164"/>
      <c r="F49" s="164"/>
      <c r="G49" s="164"/>
    </row>
    <row r="50" spans="1:12" ht="18.75" x14ac:dyDescent="0.3">
      <c r="C50" s="165" t="s">
        <v>80</v>
      </c>
      <c r="D50" s="166">
        <f>AVERAGE(E38:E41,G38:G41)</f>
        <v>75556068.56295903</v>
      </c>
      <c r="E50" s="167"/>
      <c r="F50" s="167"/>
      <c r="G50" s="167"/>
    </row>
    <row r="51" spans="1:12" ht="18.75" x14ac:dyDescent="0.3">
      <c r="C51" s="168" t="s">
        <v>81</v>
      </c>
      <c r="D51" s="169">
        <f>STDEV(E38:E41,G38:G41)/D50</f>
        <v>6.3599240205983757E-3</v>
      </c>
      <c r="E51" s="155"/>
      <c r="F51" s="155"/>
      <c r="G51" s="155"/>
    </row>
    <row r="52" spans="1:12" ht="19.5" customHeight="1" thickBot="1" x14ac:dyDescent="0.35">
      <c r="C52" s="170" t="s">
        <v>20</v>
      </c>
      <c r="D52" s="171">
        <f>COUNT(E38:E41,G38:G41)</f>
        <v>6</v>
      </c>
      <c r="E52" s="155"/>
      <c r="F52" s="155"/>
      <c r="G52" s="155"/>
    </row>
    <row r="54" spans="1:12" ht="18.75" x14ac:dyDescent="0.3">
      <c r="A54" s="106" t="s">
        <v>1</v>
      </c>
      <c r="B54" s="172" t="s">
        <v>82</v>
      </c>
    </row>
    <row r="55" spans="1:12" ht="18.75" x14ac:dyDescent="0.3">
      <c r="A55" s="122" t="s">
        <v>83</v>
      </c>
      <c r="B55" s="173" t="str">
        <f>B21</f>
        <v xml:space="preserve">Each 120ml powder for sulumefantrine 2160mg
each 5ml contains trimethoprim BP 40mg, sulphamethoxazole BP 200 mg
</v>
      </c>
    </row>
    <row r="56" spans="1:12" ht="26.25" customHeight="1" x14ac:dyDescent="0.4">
      <c r="A56" s="108" t="s">
        <v>84</v>
      </c>
      <c r="B56" s="174">
        <v>5</v>
      </c>
      <c r="C56" s="155" t="s">
        <v>85</v>
      </c>
      <c r="D56" s="175">
        <v>200</v>
      </c>
      <c r="E56" s="155" t="str">
        <f>B20</f>
        <v xml:space="preserve"> Sulphamethoxazole BP 200mg</v>
      </c>
    </row>
    <row r="57" spans="1:12" ht="19.5" thickBot="1" x14ac:dyDescent="0.35">
      <c r="A57" s="173" t="s">
        <v>86</v>
      </c>
      <c r="B57" s="176">
        <f>SULFAMETHOXAZOLE!C39</f>
        <v>1.0395663525313954</v>
      </c>
    </row>
    <row r="58" spans="1:12" s="179" customFormat="1" ht="19.5" thickBot="1" x14ac:dyDescent="0.35">
      <c r="A58" s="108" t="s">
        <v>87</v>
      </c>
      <c r="B58" s="177">
        <f>B56</f>
        <v>5</v>
      </c>
      <c r="C58" s="155" t="s">
        <v>88</v>
      </c>
      <c r="D58" s="178">
        <f>B57*B56</f>
        <v>5.1978317626569766</v>
      </c>
    </row>
    <row r="59" spans="1:12" ht="19.5" customHeight="1" thickBot="1" x14ac:dyDescent="0.3"/>
    <row r="60" spans="1:12" s="112" customFormat="1" ht="27" customHeight="1" thickBot="1" x14ac:dyDescent="0.45">
      <c r="A60" s="123" t="s">
        <v>89</v>
      </c>
      <c r="B60" s="124">
        <v>100</v>
      </c>
      <c r="C60" s="122"/>
      <c r="D60" s="180" t="s">
        <v>90</v>
      </c>
      <c r="E60" s="181" t="s">
        <v>91</v>
      </c>
      <c r="F60" s="181" t="s">
        <v>61</v>
      </c>
      <c r="G60" s="181" t="s">
        <v>92</v>
      </c>
      <c r="H60" s="129" t="s">
        <v>93</v>
      </c>
      <c r="L60" s="111"/>
    </row>
    <row r="61" spans="1:12" s="112" customFormat="1" ht="24" customHeight="1" x14ac:dyDescent="0.4">
      <c r="A61" s="127" t="s">
        <v>94</v>
      </c>
      <c r="B61" s="128">
        <v>2</v>
      </c>
      <c r="C61" s="335" t="s">
        <v>95</v>
      </c>
      <c r="D61" s="338">
        <v>5.6920400000000004</v>
      </c>
      <c r="E61" s="182">
        <v>1</v>
      </c>
      <c r="F61" s="183">
        <v>104164806</v>
      </c>
      <c r="G61" s="184">
        <f>IF(ISBLANK(F61),"-",(F61/$D$50*$D$47*$B$69)*$D$58/$D$61)</f>
        <v>201.43081748108051</v>
      </c>
      <c r="H61" s="185">
        <f t="shared" ref="H61:H72" si="0">IF(ISBLANK(F61),"-",G61/$D$56)</f>
        <v>1.0071540874054026</v>
      </c>
      <c r="L61" s="111"/>
    </row>
    <row r="62" spans="1:12" s="112" customFormat="1" ht="26.25" customHeight="1" x14ac:dyDescent="0.4">
      <c r="A62" s="127" t="s">
        <v>96</v>
      </c>
      <c r="B62" s="128">
        <v>20</v>
      </c>
      <c r="C62" s="336"/>
      <c r="D62" s="339"/>
      <c r="E62" s="186">
        <v>2</v>
      </c>
      <c r="F62" s="137">
        <v>104126285</v>
      </c>
      <c r="G62" s="187">
        <f>IF(ISBLANK(F62),"-",(F62/$D$50*$D$47*$B$69)*$D$58/$D$61)</f>
        <v>201.35632671190277</v>
      </c>
      <c r="H62" s="188">
        <f t="shared" si="0"/>
        <v>1.0067816335595139</v>
      </c>
      <c r="L62" s="111"/>
    </row>
    <row r="63" spans="1:12" s="112" customFormat="1" ht="24.75" customHeight="1" x14ac:dyDescent="0.4">
      <c r="A63" s="127" t="s">
        <v>97</v>
      </c>
      <c r="B63" s="128">
        <v>1</v>
      </c>
      <c r="C63" s="336"/>
      <c r="D63" s="339"/>
      <c r="E63" s="186">
        <v>3</v>
      </c>
      <c r="F63" s="137">
        <v>104144939</v>
      </c>
      <c r="G63" s="187">
        <f>IF(ISBLANK(F63),"-",(F63/$D$50*$D$47*$B$69)*$D$58/$D$61)</f>
        <v>201.39239926475037</v>
      </c>
      <c r="H63" s="188">
        <f t="shared" si="0"/>
        <v>1.0069619963237519</v>
      </c>
      <c r="L63" s="111"/>
    </row>
    <row r="64" spans="1:12" ht="27" customHeight="1" thickBot="1" x14ac:dyDescent="0.45">
      <c r="A64" s="127" t="s">
        <v>98</v>
      </c>
      <c r="B64" s="128">
        <v>1</v>
      </c>
      <c r="C64" s="337"/>
      <c r="D64" s="340"/>
      <c r="E64" s="189">
        <v>4</v>
      </c>
      <c r="F64" s="190"/>
      <c r="G64" s="187" t="str">
        <f>IF(ISBLANK(F64),"-",(F64/$D$50*$D$47*$B$69)*$D$58/$D$61)</f>
        <v>-</v>
      </c>
      <c r="H64" s="188" t="str">
        <f t="shared" si="0"/>
        <v>-</v>
      </c>
    </row>
    <row r="65" spans="1:11" ht="24.75" customHeight="1" x14ac:dyDescent="0.4">
      <c r="A65" s="127" t="s">
        <v>99</v>
      </c>
      <c r="B65" s="128">
        <v>1</v>
      </c>
      <c r="C65" s="335" t="s">
        <v>100</v>
      </c>
      <c r="D65" s="338">
        <v>4.0878399999999999</v>
      </c>
      <c r="E65" s="191">
        <v>1</v>
      </c>
      <c r="F65" s="137">
        <v>76947060</v>
      </c>
      <c r="G65" s="184">
        <f>IF(ISBLANK(F65),"-",(F65/$D$50*$D$47*$B$69)*$D$58/$D$65)</f>
        <v>207.19104995740608</v>
      </c>
      <c r="H65" s="185">
        <f t="shared" si="0"/>
        <v>1.0359552497870304</v>
      </c>
    </row>
    <row r="66" spans="1:11" ht="23.25" customHeight="1" x14ac:dyDescent="0.4">
      <c r="A66" s="127" t="s">
        <v>101</v>
      </c>
      <c r="B66" s="128">
        <v>1</v>
      </c>
      <c r="C66" s="336"/>
      <c r="D66" s="339"/>
      <c r="E66" s="192">
        <v>2</v>
      </c>
      <c r="F66" s="137">
        <v>77186091</v>
      </c>
      <c r="G66" s="187">
        <f>IF(ISBLANK(F66),"-",(F66/$D$50*$D$47*$B$69)*$D$58/$D$65)</f>
        <v>207.8346753780832</v>
      </c>
      <c r="H66" s="188">
        <f t="shared" si="0"/>
        <v>1.0391733768904161</v>
      </c>
    </row>
    <row r="67" spans="1:11" ht="24.75" customHeight="1" x14ac:dyDescent="0.4">
      <c r="A67" s="127" t="s">
        <v>102</v>
      </c>
      <c r="B67" s="128">
        <v>1</v>
      </c>
      <c r="C67" s="336"/>
      <c r="D67" s="339"/>
      <c r="E67" s="192">
        <v>3</v>
      </c>
      <c r="F67" s="137">
        <v>77141265</v>
      </c>
      <c r="G67" s="187">
        <f>IF(ISBLANK(F67),"-",(F67/$D$50*$D$47*$B$69)*$D$58/$D$65)</f>
        <v>207.71397491200446</v>
      </c>
      <c r="H67" s="188">
        <f t="shared" si="0"/>
        <v>1.0385698745600223</v>
      </c>
    </row>
    <row r="68" spans="1:11" ht="27" customHeight="1" thickBot="1" x14ac:dyDescent="0.45">
      <c r="A68" s="127" t="s">
        <v>103</v>
      </c>
      <c r="B68" s="128">
        <v>1</v>
      </c>
      <c r="C68" s="337"/>
      <c r="D68" s="340"/>
      <c r="E68" s="193">
        <v>4</v>
      </c>
      <c r="F68" s="190"/>
      <c r="G68" s="194" t="str">
        <f>IF(ISBLANK(F68),"-",(F68/$D$50*$D$47*$B$69)*$D$58/$D$65)</f>
        <v>-</v>
      </c>
      <c r="H68" s="195" t="str">
        <f t="shared" si="0"/>
        <v>-</v>
      </c>
    </row>
    <row r="69" spans="1:11" ht="23.25" customHeight="1" x14ac:dyDescent="0.4">
      <c r="A69" s="127" t="s">
        <v>104</v>
      </c>
      <c r="B69" s="136">
        <f>(B68/B67)*(B66/B65)*(B64/B63)*(B62/B61)*B60</f>
        <v>1000</v>
      </c>
      <c r="C69" s="335" t="s">
        <v>105</v>
      </c>
      <c r="D69" s="338">
        <v>4.1275399999999998</v>
      </c>
      <c r="E69" s="191">
        <v>1</v>
      </c>
      <c r="F69" s="183">
        <v>77985753</v>
      </c>
      <c r="G69" s="184">
        <f>IF(ISBLANK(F69),"-",(F69/$D$50*$D$47*$B$69)*$D$58/$D$69)</f>
        <v>207.9681499694758</v>
      </c>
      <c r="H69" s="188">
        <f t="shared" si="0"/>
        <v>1.039840749847379</v>
      </c>
    </row>
    <row r="70" spans="1:11" ht="22.5" customHeight="1" thickBot="1" x14ac:dyDescent="0.45">
      <c r="A70" s="196" t="s">
        <v>106</v>
      </c>
      <c r="B70" s="197">
        <f>(D47*B69)/D56*D58</f>
        <v>4.1582654101255816</v>
      </c>
      <c r="C70" s="336"/>
      <c r="D70" s="339"/>
      <c r="E70" s="192">
        <v>2</v>
      </c>
      <c r="F70" s="137">
        <v>77852862</v>
      </c>
      <c r="G70" s="187">
        <f>IF(ISBLANK(F70),"-",(F70/$D$50*$D$47*$B$69)*$D$58/$D$69)</f>
        <v>207.61376350330178</v>
      </c>
      <c r="H70" s="188">
        <f t="shared" si="0"/>
        <v>1.0380688175165089</v>
      </c>
    </row>
    <row r="71" spans="1:11" ht="23.25" customHeight="1" x14ac:dyDescent="0.4">
      <c r="A71" s="331" t="s">
        <v>75</v>
      </c>
      <c r="B71" s="342"/>
      <c r="C71" s="336"/>
      <c r="D71" s="339"/>
      <c r="E71" s="192">
        <v>3</v>
      </c>
      <c r="F71" s="137">
        <v>78190171</v>
      </c>
      <c r="G71" s="187">
        <f>IF(ISBLANK(F71),"-",(F71/$D$50*$D$47*$B$69)*$D$58/$D$69)</f>
        <v>208.51328073561024</v>
      </c>
      <c r="H71" s="188">
        <f t="shared" si="0"/>
        <v>1.0425664036780511</v>
      </c>
    </row>
    <row r="72" spans="1:11" ht="23.25" customHeight="1" thickBot="1" x14ac:dyDescent="0.45">
      <c r="A72" s="333"/>
      <c r="B72" s="343"/>
      <c r="C72" s="341"/>
      <c r="D72" s="340"/>
      <c r="E72" s="193">
        <v>4</v>
      </c>
      <c r="F72" s="190"/>
      <c r="G72" s="194" t="str">
        <f>IF(ISBLANK(F72),"-",(F72/$D$50*$D$47*$B$69)*$D$58/$D$69)</f>
        <v>-</v>
      </c>
      <c r="H72" s="195" t="str">
        <f t="shared" si="0"/>
        <v>-</v>
      </c>
    </row>
    <row r="73" spans="1:11" ht="26.25" customHeight="1" x14ac:dyDescent="0.4">
      <c r="A73" s="155"/>
      <c r="B73" s="155"/>
      <c r="C73" s="155"/>
      <c r="D73" s="155"/>
      <c r="E73" s="155"/>
      <c r="F73" s="155"/>
      <c r="G73" s="198" t="s">
        <v>68</v>
      </c>
      <c r="H73" s="199">
        <f>AVERAGE(H61:H72)</f>
        <v>1.028341354396453</v>
      </c>
    </row>
    <row r="74" spans="1:11" ht="26.25" customHeight="1" x14ac:dyDescent="0.4">
      <c r="C74" s="155"/>
      <c r="D74" s="155"/>
      <c r="E74" s="155"/>
      <c r="F74" s="155"/>
      <c r="G74" s="168" t="s">
        <v>81</v>
      </c>
      <c r="H74" s="200">
        <f>STDEV(H61:H72)/H73</f>
        <v>1.5679882946774547E-2</v>
      </c>
    </row>
    <row r="75" spans="1:11" ht="27" customHeight="1" thickBot="1" x14ac:dyDescent="0.45">
      <c r="A75" s="155"/>
      <c r="B75" s="155"/>
      <c r="C75" s="155"/>
      <c r="D75" s="157"/>
      <c r="E75" s="157"/>
      <c r="F75" s="155"/>
      <c r="G75" s="170" t="s">
        <v>20</v>
      </c>
      <c r="H75" s="201">
        <f>COUNT(H61:H72)</f>
        <v>9</v>
      </c>
    </row>
    <row r="76" spans="1:11" ht="18.75" x14ac:dyDescent="0.3">
      <c r="A76" s="155"/>
      <c r="B76" s="155"/>
      <c r="C76" s="155"/>
      <c r="D76" s="157"/>
      <c r="E76" s="157"/>
      <c r="F76" s="157"/>
      <c r="G76" s="157"/>
      <c r="H76" s="155"/>
      <c r="I76" s="122"/>
      <c r="J76" s="108"/>
      <c r="K76" s="113"/>
    </row>
    <row r="77" spans="1:11" ht="26.25" customHeight="1" x14ac:dyDescent="0.4">
      <c r="A77" s="107" t="s">
        <v>107</v>
      </c>
      <c r="B77" s="108" t="s">
        <v>108</v>
      </c>
      <c r="C77" s="330" t="str">
        <f>B20</f>
        <v xml:space="preserve"> Sulphamethoxazole BP 200mg</v>
      </c>
      <c r="D77" s="330"/>
      <c r="E77" s="122" t="s">
        <v>109</v>
      </c>
      <c r="F77" s="122"/>
      <c r="G77" s="202">
        <f>H73</f>
        <v>1.028341354396453</v>
      </c>
      <c r="H77" s="155"/>
      <c r="I77" s="122"/>
      <c r="J77" s="108"/>
      <c r="K77" s="113"/>
    </row>
    <row r="78" spans="1:11" ht="19.5" customHeight="1" thickBot="1" x14ac:dyDescent="0.35">
      <c r="A78" s="203"/>
      <c r="B78" s="204"/>
      <c r="C78" s="205"/>
      <c r="D78" s="205"/>
      <c r="E78" s="204"/>
      <c r="F78" s="204"/>
      <c r="G78" s="204"/>
      <c r="H78" s="204"/>
    </row>
    <row r="79" spans="1:11" ht="18.75" x14ac:dyDescent="0.3">
      <c r="B79" s="155" t="s">
        <v>25</v>
      </c>
      <c r="E79" s="155" t="s">
        <v>26</v>
      </c>
      <c r="F79" s="155"/>
      <c r="G79" s="155" t="s">
        <v>27</v>
      </c>
    </row>
    <row r="80" spans="1:11" ht="83.1" customHeight="1" x14ac:dyDescent="0.3">
      <c r="A80" s="108" t="s">
        <v>28</v>
      </c>
      <c r="B80" s="206"/>
      <c r="C80" s="206"/>
      <c r="D80" s="155"/>
      <c r="E80" s="207"/>
      <c r="F80" s="122"/>
      <c r="G80" s="207"/>
      <c r="H80" s="207"/>
      <c r="I80" s="122"/>
    </row>
    <row r="81" spans="1:9" ht="83.1" customHeight="1" x14ac:dyDescent="0.3">
      <c r="A81" s="108" t="s">
        <v>29</v>
      </c>
      <c r="B81" s="208"/>
      <c r="C81" s="208"/>
      <c r="D81" s="113"/>
      <c r="E81" s="209"/>
      <c r="F81" s="122"/>
      <c r="G81" s="209"/>
      <c r="H81" s="209"/>
      <c r="I81" s="122"/>
    </row>
    <row r="82" spans="1:9" ht="18.75" x14ac:dyDescent="0.3">
      <c r="A82" s="155"/>
      <c r="B82" s="155"/>
      <c r="C82" s="157"/>
      <c r="D82" s="157"/>
      <c r="E82" s="157"/>
      <c r="F82" s="157"/>
      <c r="G82" s="155"/>
      <c r="H82" s="155"/>
      <c r="I82" s="122"/>
    </row>
    <row r="83" spans="1:9" ht="18.75" x14ac:dyDescent="0.3">
      <c r="A83" s="155"/>
      <c r="B83" s="155"/>
      <c r="C83" s="155"/>
      <c r="D83" s="157"/>
      <c r="E83" s="157"/>
      <c r="F83" s="157"/>
      <c r="G83" s="157"/>
      <c r="H83" s="155"/>
      <c r="I83" s="122"/>
    </row>
    <row r="84" spans="1:9" ht="18.75" x14ac:dyDescent="0.3">
      <c r="A84" s="155"/>
      <c r="B84" s="155"/>
      <c r="C84" s="155"/>
      <c r="D84" s="157"/>
      <c r="E84" s="157"/>
      <c r="F84" s="157"/>
      <c r="G84" s="157"/>
      <c r="H84" s="155"/>
      <c r="I84" s="122"/>
    </row>
    <row r="85" spans="1:9" ht="18.75" x14ac:dyDescent="0.3">
      <c r="A85" s="155"/>
      <c r="B85" s="155"/>
      <c r="C85" s="155"/>
      <c r="D85" s="157"/>
      <c r="E85" s="157"/>
      <c r="F85" s="157"/>
      <c r="G85" s="157"/>
      <c r="H85" s="155"/>
      <c r="I85" s="122"/>
    </row>
    <row r="86" spans="1:9" ht="18.75" x14ac:dyDescent="0.3">
      <c r="A86" s="155"/>
      <c r="B86" s="155"/>
      <c r="C86" s="155"/>
      <c r="D86" s="157"/>
      <c r="E86" s="157"/>
      <c r="F86" s="157"/>
      <c r="G86" s="157"/>
      <c r="H86" s="155"/>
      <c r="I86" s="122"/>
    </row>
    <row r="87" spans="1:9" ht="18.75" x14ac:dyDescent="0.3">
      <c r="A87" s="155"/>
      <c r="B87" s="155"/>
      <c r="C87" s="155"/>
      <c r="D87" s="157"/>
      <c r="E87" s="157"/>
      <c r="F87" s="157"/>
      <c r="G87" s="157"/>
      <c r="H87" s="155"/>
      <c r="I87" s="122"/>
    </row>
    <row r="88" spans="1:9" ht="18.75" x14ac:dyDescent="0.3">
      <c r="A88" s="155"/>
      <c r="B88" s="155"/>
      <c r="C88" s="155"/>
      <c r="D88" s="157"/>
      <c r="E88" s="157"/>
      <c r="F88" s="157"/>
      <c r="G88" s="157"/>
      <c r="H88" s="155"/>
      <c r="I88" s="122"/>
    </row>
    <row r="89" spans="1:9" ht="18.75" x14ac:dyDescent="0.3">
      <c r="A89" s="155"/>
      <c r="B89" s="155"/>
      <c r="C89" s="155"/>
      <c r="D89" s="157"/>
      <c r="E89" s="157"/>
      <c r="F89" s="157"/>
      <c r="G89" s="157"/>
      <c r="H89" s="155"/>
      <c r="I89" s="122"/>
    </row>
    <row r="90" spans="1:9" ht="18.75" x14ac:dyDescent="0.3">
      <c r="A90" s="155"/>
      <c r="B90" s="155"/>
      <c r="C90" s="155"/>
      <c r="D90" s="157"/>
      <c r="E90" s="157"/>
      <c r="F90" s="157"/>
      <c r="G90" s="157"/>
      <c r="H90" s="155"/>
      <c r="I90" s="122"/>
    </row>
    <row r="250" spans="1:1" x14ac:dyDescent="0.25">
      <c r="A250" s="98">
        <v>0</v>
      </c>
    </row>
  </sheetData>
  <sheetProtection password="F258" sheet="1" objects="1" scenarios="1" formatCells="0" formatColumn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B45" zoomScale="55" zoomScaleNormal="75" workbookViewId="0">
      <selection activeCell="F61" sqref="F61:F63"/>
    </sheetView>
  </sheetViews>
  <sheetFormatPr defaultRowHeight="13.5" x14ac:dyDescent="0.25"/>
  <cols>
    <col min="1" max="1" width="55.42578125" style="210" customWidth="1"/>
    <col min="2" max="2" width="33.7109375" style="210" customWidth="1"/>
    <col min="3" max="3" width="42.28515625" style="210" customWidth="1"/>
    <col min="4" max="4" width="30.5703125" style="210" customWidth="1"/>
    <col min="5" max="5" width="35.42578125" style="210" customWidth="1"/>
    <col min="6" max="6" width="30.7109375" style="210" customWidth="1"/>
    <col min="7" max="7" width="35.42578125" style="210" customWidth="1"/>
    <col min="8" max="9" width="30.28515625" style="210" customWidth="1"/>
    <col min="10" max="10" width="30.42578125" style="210" customWidth="1"/>
    <col min="11" max="11" width="21.28515625" style="210" customWidth="1"/>
    <col min="12" max="12" width="9.140625" style="210" customWidth="1"/>
    <col min="13" max="16384" width="9.140625" style="211"/>
  </cols>
  <sheetData>
    <row r="1" spans="1:8" x14ac:dyDescent="0.25">
      <c r="A1" s="381" t="s">
        <v>30</v>
      </c>
      <c r="B1" s="381"/>
      <c r="C1" s="381"/>
      <c r="D1" s="381"/>
      <c r="E1" s="381"/>
      <c r="F1" s="381"/>
      <c r="G1" s="381"/>
      <c r="H1" s="381"/>
    </row>
    <row r="2" spans="1:8" x14ac:dyDescent="0.25">
      <c r="A2" s="381"/>
      <c r="B2" s="381"/>
      <c r="C2" s="381"/>
      <c r="D2" s="381"/>
      <c r="E2" s="381"/>
      <c r="F2" s="381"/>
      <c r="G2" s="381"/>
      <c r="H2" s="381"/>
    </row>
    <row r="3" spans="1:8" x14ac:dyDescent="0.25">
      <c r="A3" s="381"/>
      <c r="B3" s="381"/>
      <c r="C3" s="381"/>
      <c r="D3" s="381"/>
      <c r="E3" s="381"/>
      <c r="F3" s="381"/>
      <c r="G3" s="381"/>
      <c r="H3" s="381"/>
    </row>
    <row r="4" spans="1:8" x14ac:dyDescent="0.25">
      <c r="A4" s="381"/>
      <c r="B4" s="381"/>
      <c r="C4" s="381"/>
      <c r="D4" s="381"/>
      <c r="E4" s="381"/>
      <c r="F4" s="381"/>
      <c r="G4" s="381"/>
      <c r="H4" s="381"/>
    </row>
    <row r="5" spans="1:8" x14ac:dyDescent="0.25">
      <c r="A5" s="381"/>
      <c r="B5" s="381"/>
      <c r="C5" s="381"/>
      <c r="D5" s="381"/>
      <c r="E5" s="381"/>
      <c r="F5" s="381"/>
      <c r="G5" s="381"/>
      <c r="H5" s="381"/>
    </row>
    <row r="6" spans="1:8" x14ac:dyDescent="0.25">
      <c r="A6" s="381"/>
      <c r="B6" s="381"/>
      <c r="C6" s="381"/>
      <c r="D6" s="381"/>
      <c r="E6" s="381"/>
      <c r="F6" s="381"/>
      <c r="G6" s="381"/>
      <c r="H6" s="381"/>
    </row>
    <row r="7" spans="1:8" x14ac:dyDescent="0.25">
      <c r="A7" s="381"/>
      <c r="B7" s="381"/>
      <c r="C7" s="381"/>
      <c r="D7" s="381"/>
      <c r="E7" s="381"/>
      <c r="F7" s="381"/>
      <c r="G7" s="381"/>
      <c r="H7" s="381"/>
    </row>
    <row r="8" spans="1:8" x14ac:dyDescent="0.25">
      <c r="A8" s="382" t="s">
        <v>31</v>
      </c>
      <c r="B8" s="382"/>
      <c r="C8" s="382"/>
      <c r="D8" s="382"/>
      <c r="E8" s="382"/>
      <c r="F8" s="382"/>
      <c r="G8" s="382"/>
      <c r="H8" s="382"/>
    </row>
    <row r="9" spans="1:8" x14ac:dyDescent="0.25">
      <c r="A9" s="382"/>
      <c r="B9" s="382"/>
      <c r="C9" s="382"/>
      <c r="D9" s="382"/>
      <c r="E9" s="382"/>
      <c r="F9" s="382"/>
      <c r="G9" s="382"/>
      <c r="H9" s="382"/>
    </row>
    <row r="10" spans="1:8" x14ac:dyDescent="0.25">
      <c r="A10" s="382"/>
      <c r="B10" s="382"/>
      <c r="C10" s="382"/>
      <c r="D10" s="382"/>
      <c r="E10" s="382"/>
      <c r="F10" s="382"/>
      <c r="G10" s="382"/>
      <c r="H10" s="382"/>
    </row>
    <row r="11" spans="1:8" x14ac:dyDescent="0.25">
      <c r="A11" s="382"/>
      <c r="B11" s="382"/>
      <c r="C11" s="382"/>
      <c r="D11" s="382"/>
      <c r="E11" s="382"/>
      <c r="F11" s="382"/>
      <c r="G11" s="382"/>
      <c r="H11" s="382"/>
    </row>
    <row r="12" spans="1:8" x14ac:dyDescent="0.25">
      <c r="A12" s="382"/>
      <c r="B12" s="382"/>
      <c r="C12" s="382"/>
      <c r="D12" s="382"/>
      <c r="E12" s="382"/>
      <c r="F12" s="382"/>
      <c r="G12" s="382"/>
      <c r="H12" s="382"/>
    </row>
    <row r="13" spans="1:8" x14ac:dyDescent="0.25">
      <c r="A13" s="382"/>
      <c r="B13" s="382"/>
      <c r="C13" s="382"/>
      <c r="D13" s="382"/>
      <c r="E13" s="382"/>
      <c r="F13" s="382"/>
      <c r="G13" s="382"/>
      <c r="H13" s="382"/>
    </row>
    <row r="14" spans="1:8" x14ac:dyDescent="0.25">
      <c r="A14" s="382"/>
      <c r="B14" s="382"/>
      <c r="C14" s="382"/>
      <c r="D14" s="382"/>
      <c r="E14" s="382"/>
      <c r="F14" s="382"/>
      <c r="G14" s="382"/>
      <c r="H14" s="382"/>
    </row>
    <row r="15" spans="1:8" ht="19.5" customHeight="1" thickBot="1" x14ac:dyDescent="0.3"/>
    <row r="16" spans="1:8" ht="19.5" customHeight="1" thickBot="1" x14ac:dyDescent="0.35">
      <c r="A16" s="383" t="s">
        <v>32</v>
      </c>
      <c r="B16" s="384"/>
      <c r="C16" s="384"/>
      <c r="D16" s="384"/>
      <c r="E16" s="384"/>
      <c r="F16" s="384"/>
      <c r="G16" s="384"/>
      <c r="H16" s="385"/>
    </row>
    <row r="17" spans="1:14" ht="20.25" customHeight="1" x14ac:dyDescent="0.25">
      <c r="A17" s="386" t="s">
        <v>45</v>
      </c>
      <c r="B17" s="386"/>
      <c r="C17" s="386"/>
      <c r="D17" s="386"/>
      <c r="E17" s="386"/>
      <c r="F17" s="386"/>
      <c r="G17" s="386"/>
      <c r="H17" s="386"/>
    </row>
    <row r="18" spans="1:14" ht="26.25" customHeight="1" x14ac:dyDescent="0.4">
      <c r="A18" s="212" t="s">
        <v>34</v>
      </c>
      <c r="B18" s="371" t="s">
        <v>5</v>
      </c>
      <c r="C18" s="371"/>
    </row>
    <row r="19" spans="1:14" ht="26.25" customHeight="1" x14ac:dyDescent="0.4">
      <c r="A19" s="212" t="s">
        <v>35</v>
      </c>
      <c r="B19" s="213" t="s">
        <v>7</v>
      </c>
      <c r="C19" s="214">
        <v>25</v>
      </c>
    </row>
    <row r="20" spans="1:14" ht="26.25" customHeight="1" x14ac:dyDescent="0.4">
      <c r="A20" s="212" t="s">
        <v>36</v>
      </c>
      <c r="B20" s="213" t="s">
        <v>116</v>
      </c>
      <c r="C20" s="215"/>
    </row>
    <row r="21" spans="1:14" ht="26.25" customHeight="1" x14ac:dyDescent="0.4">
      <c r="A21" s="212" t="s">
        <v>37</v>
      </c>
      <c r="B21" s="372" t="s">
        <v>113</v>
      </c>
      <c r="C21" s="372"/>
      <c r="D21" s="372"/>
      <c r="E21" s="372"/>
      <c r="F21" s="372"/>
      <c r="G21" s="372"/>
      <c r="H21" s="372"/>
      <c r="I21" s="372"/>
    </row>
    <row r="22" spans="1:14" ht="26.25" customHeight="1" x14ac:dyDescent="0.4">
      <c r="A22" s="212" t="s">
        <v>38</v>
      </c>
      <c r="B22" s="216" t="s">
        <v>114</v>
      </c>
      <c r="C22" s="215"/>
      <c r="D22" s="215"/>
      <c r="E22" s="215"/>
      <c r="F22" s="215"/>
      <c r="G22" s="215"/>
      <c r="H22" s="215"/>
      <c r="I22" s="215"/>
    </row>
    <row r="23" spans="1:14" ht="26.25" customHeight="1" x14ac:dyDescent="0.4">
      <c r="A23" s="212" t="s">
        <v>39</v>
      </c>
      <c r="B23" s="216"/>
      <c r="C23" s="215"/>
      <c r="D23" s="215"/>
      <c r="E23" s="215"/>
      <c r="F23" s="215"/>
      <c r="G23" s="215"/>
      <c r="H23" s="215"/>
      <c r="I23" s="215"/>
    </row>
    <row r="24" spans="1:14" ht="18.75" x14ac:dyDescent="0.3">
      <c r="A24" s="212"/>
      <c r="B24" s="217"/>
    </row>
    <row r="25" spans="1:14" ht="18.75" x14ac:dyDescent="0.3">
      <c r="A25" s="218" t="s">
        <v>1</v>
      </c>
      <c r="B25" s="217"/>
    </row>
    <row r="26" spans="1:14" ht="26.25" customHeight="1" x14ac:dyDescent="0.4">
      <c r="A26" s="219" t="s">
        <v>4</v>
      </c>
      <c r="B26" s="371" t="s">
        <v>111</v>
      </c>
      <c r="C26" s="371"/>
    </row>
    <row r="27" spans="1:14" ht="26.25" customHeight="1" x14ac:dyDescent="0.4">
      <c r="A27" s="220" t="s">
        <v>46</v>
      </c>
      <c r="B27" s="372" t="s">
        <v>117</v>
      </c>
      <c r="C27" s="372"/>
    </row>
    <row r="28" spans="1:14" ht="27" customHeight="1" thickBot="1" x14ac:dyDescent="0.45">
      <c r="A28" s="220" t="s">
        <v>6</v>
      </c>
      <c r="B28" s="221">
        <v>99.3</v>
      </c>
    </row>
    <row r="29" spans="1:14" s="224" customFormat="1" ht="27" customHeight="1" thickBot="1" x14ac:dyDescent="0.45">
      <c r="A29" s="220" t="s">
        <v>47</v>
      </c>
      <c r="B29" s="222">
        <v>0</v>
      </c>
      <c r="C29" s="373" t="s">
        <v>48</v>
      </c>
      <c r="D29" s="374"/>
      <c r="E29" s="374"/>
      <c r="F29" s="374"/>
      <c r="G29" s="374"/>
      <c r="H29" s="375"/>
      <c r="I29" s="223"/>
      <c r="J29" s="223"/>
      <c r="K29" s="223"/>
      <c r="L29" s="223"/>
    </row>
    <row r="30" spans="1:14" s="224" customFormat="1" ht="19.5" customHeight="1" thickBot="1" x14ac:dyDescent="0.35">
      <c r="A30" s="220" t="s">
        <v>49</v>
      </c>
      <c r="B30" s="225">
        <f>B28-B29</f>
        <v>99.3</v>
      </c>
      <c r="C30" s="226"/>
      <c r="D30" s="226"/>
      <c r="E30" s="226"/>
      <c r="F30" s="226"/>
      <c r="G30" s="226"/>
      <c r="H30" s="227"/>
      <c r="I30" s="223"/>
      <c r="J30" s="223"/>
      <c r="K30" s="223"/>
      <c r="L30" s="223"/>
    </row>
    <row r="31" spans="1:14" s="224" customFormat="1" ht="27" customHeight="1" thickBot="1" x14ac:dyDescent="0.45">
      <c r="A31" s="220" t="s">
        <v>50</v>
      </c>
      <c r="B31" s="228">
        <v>1</v>
      </c>
      <c r="C31" s="376" t="s">
        <v>51</v>
      </c>
      <c r="D31" s="377"/>
      <c r="E31" s="377"/>
      <c r="F31" s="377"/>
      <c r="G31" s="377"/>
      <c r="H31" s="378"/>
      <c r="I31" s="223"/>
      <c r="J31" s="223"/>
      <c r="K31" s="223"/>
      <c r="L31" s="223"/>
    </row>
    <row r="32" spans="1:14" s="224" customFormat="1" ht="27" customHeight="1" thickBot="1" x14ac:dyDescent="0.45">
      <c r="A32" s="220" t="s">
        <v>52</v>
      </c>
      <c r="B32" s="228">
        <v>1</v>
      </c>
      <c r="C32" s="376" t="s">
        <v>53</v>
      </c>
      <c r="D32" s="377"/>
      <c r="E32" s="377"/>
      <c r="F32" s="377"/>
      <c r="G32" s="377"/>
      <c r="H32" s="378"/>
      <c r="I32" s="223"/>
      <c r="J32" s="223"/>
      <c r="K32" s="223"/>
      <c r="L32" s="229"/>
      <c r="M32" s="229"/>
      <c r="N32" s="230"/>
    </row>
    <row r="33" spans="1:14" s="224" customFormat="1" ht="17.25" customHeight="1" x14ac:dyDescent="0.3">
      <c r="A33" s="220"/>
      <c r="B33" s="231"/>
      <c r="C33" s="232"/>
      <c r="D33" s="232"/>
      <c r="E33" s="232"/>
      <c r="F33" s="232"/>
      <c r="G33" s="232"/>
      <c r="H33" s="232"/>
      <c r="I33" s="223"/>
      <c r="J33" s="223"/>
      <c r="K33" s="223"/>
      <c r="L33" s="229"/>
      <c r="M33" s="229"/>
      <c r="N33" s="230"/>
    </row>
    <row r="34" spans="1:14" s="224" customFormat="1" ht="18.75" x14ac:dyDescent="0.3">
      <c r="A34" s="220" t="s">
        <v>54</v>
      </c>
      <c r="B34" s="233">
        <f>B31/B32</f>
        <v>1</v>
      </c>
      <c r="C34" s="234" t="s">
        <v>55</v>
      </c>
      <c r="D34" s="234"/>
      <c r="E34" s="234"/>
      <c r="F34" s="234"/>
      <c r="G34" s="234"/>
      <c r="H34" s="234"/>
      <c r="I34" s="223"/>
      <c r="J34" s="223"/>
      <c r="K34" s="223"/>
      <c r="L34" s="229"/>
      <c r="M34" s="229"/>
      <c r="N34" s="230"/>
    </row>
    <row r="35" spans="1:14" s="224" customFormat="1" ht="19.5" customHeight="1" thickBot="1" x14ac:dyDescent="0.35">
      <c r="A35" s="220"/>
      <c r="B35" s="225"/>
      <c r="H35" s="234"/>
      <c r="I35" s="223"/>
      <c r="J35" s="223"/>
      <c r="K35" s="223"/>
      <c r="L35" s="229"/>
      <c r="M35" s="229"/>
      <c r="N35" s="230"/>
    </row>
    <row r="36" spans="1:14" s="224" customFormat="1" ht="27" customHeight="1" thickBot="1" x14ac:dyDescent="0.45">
      <c r="A36" s="235" t="s">
        <v>56</v>
      </c>
      <c r="B36" s="236">
        <v>25</v>
      </c>
      <c r="C36" s="234"/>
      <c r="D36" s="379" t="s">
        <v>57</v>
      </c>
      <c r="E36" s="380"/>
      <c r="F36" s="237" t="s">
        <v>58</v>
      </c>
      <c r="G36" s="238"/>
      <c r="J36" s="223"/>
      <c r="K36" s="223"/>
      <c r="L36" s="229"/>
      <c r="M36" s="229"/>
      <c r="N36" s="230"/>
    </row>
    <row r="37" spans="1:14" s="224" customFormat="1" ht="26.25" customHeight="1" x14ac:dyDescent="0.4">
      <c r="A37" s="239" t="s">
        <v>59</v>
      </c>
      <c r="B37" s="240">
        <v>4</v>
      </c>
      <c r="C37" s="241" t="s">
        <v>60</v>
      </c>
      <c r="D37" s="242" t="s">
        <v>61</v>
      </c>
      <c r="E37" s="243" t="s">
        <v>62</v>
      </c>
      <c r="F37" s="242" t="s">
        <v>61</v>
      </c>
      <c r="G37" s="244" t="s">
        <v>62</v>
      </c>
      <c r="J37" s="223"/>
      <c r="K37" s="223"/>
      <c r="L37" s="229"/>
      <c r="M37" s="229"/>
      <c r="N37" s="230"/>
    </row>
    <row r="38" spans="1:14" s="224" customFormat="1" ht="26.25" customHeight="1" x14ac:dyDescent="0.4">
      <c r="A38" s="239" t="s">
        <v>63</v>
      </c>
      <c r="B38" s="240">
        <v>100</v>
      </c>
      <c r="C38" s="245">
        <v>1</v>
      </c>
      <c r="D38" s="392">
        <v>5626192</v>
      </c>
      <c r="E38" s="246">
        <f>IF(ISBLANK(D38),"-",$D$48/$D$45*D38)</f>
        <v>5643279.8513900097</v>
      </c>
      <c r="F38" s="392">
        <v>5844517</v>
      </c>
      <c r="G38" s="247">
        <f>IF(ISBLANK(F38),"-",$D$48/$F$45*F38)</f>
        <v>5632265.0900803236</v>
      </c>
      <c r="J38" s="223"/>
      <c r="K38" s="223"/>
      <c r="L38" s="229"/>
      <c r="M38" s="229"/>
      <c r="N38" s="230"/>
    </row>
    <row r="39" spans="1:14" s="224" customFormat="1" ht="26.25" customHeight="1" x14ac:dyDescent="0.4">
      <c r="A39" s="239" t="s">
        <v>64</v>
      </c>
      <c r="B39" s="240">
        <v>1</v>
      </c>
      <c r="C39" s="248">
        <v>2</v>
      </c>
      <c r="D39" s="393">
        <v>5630006</v>
      </c>
      <c r="E39" s="250">
        <f>IF(ISBLANK(D39),"-",$D$48/$D$45*D39)</f>
        <v>5647105.435257962</v>
      </c>
      <c r="F39" s="393">
        <v>5851392</v>
      </c>
      <c r="G39" s="251">
        <f>IF(ISBLANK(F39),"-",$D$48/$F$45*F39)</f>
        <v>5638890.414721231</v>
      </c>
      <c r="J39" s="223"/>
      <c r="K39" s="223"/>
      <c r="L39" s="229"/>
      <c r="M39" s="229"/>
      <c r="N39" s="230"/>
    </row>
    <row r="40" spans="1:14" ht="26.25" customHeight="1" x14ac:dyDescent="0.4">
      <c r="A40" s="239" t="s">
        <v>65</v>
      </c>
      <c r="B40" s="240">
        <v>1</v>
      </c>
      <c r="C40" s="248">
        <v>3</v>
      </c>
      <c r="D40" s="393">
        <v>5637555</v>
      </c>
      <c r="E40" s="250">
        <f>IF(ISBLANK(D40),"-",$D$48/$D$45*D40)</f>
        <v>5654677.3630553326</v>
      </c>
      <c r="F40" s="393">
        <v>5872914</v>
      </c>
      <c r="G40" s="251">
        <f>IF(ISBLANK(F40),"-",$D$48/$F$45*F40)</f>
        <v>5659630.8128189193</v>
      </c>
      <c r="L40" s="229"/>
      <c r="M40" s="229"/>
      <c r="N40" s="234"/>
    </row>
    <row r="41" spans="1:14" ht="26.25" customHeight="1" x14ac:dyDescent="0.4">
      <c r="A41" s="239" t="s">
        <v>66</v>
      </c>
      <c r="B41" s="240">
        <v>1</v>
      </c>
      <c r="C41" s="252">
        <v>4</v>
      </c>
      <c r="D41" s="253"/>
      <c r="E41" s="254" t="str">
        <f>IF(ISBLANK(D41),"-",$D$48/$D$45*D41)</f>
        <v>-</v>
      </c>
      <c r="F41" s="253"/>
      <c r="G41" s="255" t="str">
        <f>IF(ISBLANK(F41),"-",$D$48/$F$45*F41)</f>
        <v>-</v>
      </c>
      <c r="L41" s="229"/>
      <c r="M41" s="229"/>
      <c r="N41" s="234"/>
    </row>
    <row r="42" spans="1:14" ht="27" customHeight="1" thickBot="1" x14ac:dyDescent="0.45">
      <c r="A42" s="239" t="s">
        <v>67</v>
      </c>
      <c r="B42" s="240">
        <v>1</v>
      </c>
      <c r="C42" s="256" t="s">
        <v>68</v>
      </c>
      <c r="D42" s="257">
        <f>AVERAGE(D38:D41)</f>
        <v>5631251</v>
      </c>
      <c r="E42" s="258">
        <f>AVERAGE(E38:E41)</f>
        <v>5648354.2165677687</v>
      </c>
      <c r="F42" s="259">
        <f>AVERAGE(F38:F41)</f>
        <v>5856274.333333333</v>
      </c>
      <c r="G42" s="260">
        <f>AVERAGE(G38:G41)</f>
        <v>5643595.4392068246</v>
      </c>
    </row>
    <row r="43" spans="1:14" ht="26.25" customHeight="1" x14ac:dyDescent="0.4">
      <c r="A43" s="239" t="s">
        <v>69</v>
      </c>
      <c r="B43" s="221">
        <v>1</v>
      </c>
      <c r="C43" s="261" t="s">
        <v>70</v>
      </c>
      <c r="D43" s="262">
        <v>20.079999999999998</v>
      </c>
      <c r="E43" s="234"/>
      <c r="F43" s="263">
        <v>20.9</v>
      </c>
      <c r="G43" s="264"/>
    </row>
    <row r="44" spans="1:14" ht="26.25" customHeight="1" x14ac:dyDescent="0.4">
      <c r="A44" s="239" t="s">
        <v>71</v>
      </c>
      <c r="B44" s="221">
        <v>1</v>
      </c>
      <c r="C44" s="265" t="s">
        <v>72</v>
      </c>
      <c r="D44" s="266">
        <f>D43*$B$34</f>
        <v>20.079999999999998</v>
      </c>
      <c r="E44" s="267"/>
      <c r="F44" s="268">
        <f>F43*$B$34</f>
        <v>20.9</v>
      </c>
      <c r="G44" s="269"/>
    </row>
    <row r="45" spans="1:14" ht="19.5" customHeight="1" thickBot="1" x14ac:dyDescent="0.35">
      <c r="A45" s="239" t="s">
        <v>73</v>
      </c>
      <c r="B45" s="267">
        <f>(B44/B43)*(B42/B41)*(B40/B39)*(B38/B37)*B36</f>
        <v>625</v>
      </c>
      <c r="C45" s="265" t="s">
        <v>74</v>
      </c>
      <c r="D45" s="270">
        <f>D44*$B$30/100</f>
        <v>19.939439999999998</v>
      </c>
      <c r="E45" s="269"/>
      <c r="F45" s="271">
        <f>F44*$B$30/100</f>
        <v>20.753699999999998</v>
      </c>
      <c r="G45" s="269"/>
    </row>
    <row r="46" spans="1:14" ht="19.5" customHeight="1" thickBot="1" x14ac:dyDescent="0.35">
      <c r="A46" s="361" t="s">
        <v>75</v>
      </c>
      <c r="B46" s="362"/>
      <c r="C46" s="265" t="s">
        <v>76</v>
      </c>
      <c r="D46" s="266">
        <f>D45/$B$45</f>
        <v>3.1903103999999995E-2</v>
      </c>
      <c r="E46" s="269"/>
      <c r="F46" s="272">
        <f>F45/$B$45</f>
        <v>3.320592E-2</v>
      </c>
      <c r="G46" s="269"/>
    </row>
    <row r="47" spans="1:14" ht="27" customHeight="1" thickBot="1" x14ac:dyDescent="0.45">
      <c r="A47" s="363"/>
      <c r="B47" s="364"/>
      <c r="C47" s="265" t="s">
        <v>77</v>
      </c>
      <c r="D47" s="273">
        <v>3.2000000000000001E-2</v>
      </c>
      <c r="E47" s="264"/>
      <c r="F47" s="264"/>
      <c r="G47" s="264"/>
    </row>
    <row r="48" spans="1:14" ht="18.75" x14ac:dyDescent="0.3">
      <c r="C48" s="265" t="s">
        <v>78</v>
      </c>
      <c r="D48" s="270">
        <f>D47*$B$45</f>
        <v>20</v>
      </c>
      <c r="E48" s="269"/>
      <c r="F48" s="269"/>
      <c r="G48" s="269"/>
    </row>
    <row r="49" spans="1:12" ht="19.5" customHeight="1" thickBot="1" x14ac:dyDescent="0.35">
      <c r="C49" s="274" t="s">
        <v>79</v>
      </c>
      <c r="D49" s="275">
        <f>D48/B34</f>
        <v>20</v>
      </c>
      <c r="E49" s="276"/>
      <c r="F49" s="276"/>
      <c r="G49" s="276"/>
    </row>
    <row r="50" spans="1:12" ht="18.75" x14ac:dyDescent="0.3">
      <c r="C50" s="277" t="s">
        <v>80</v>
      </c>
      <c r="D50" s="278">
        <f>AVERAGE(E38:E41,G38:G41)</f>
        <v>5645974.8278872967</v>
      </c>
      <c r="E50" s="279"/>
      <c r="F50" s="279"/>
      <c r="G50" s="279"/>
    </row>
    <row r="51" spans="1:12" ht="18.75" x14ac:dyDescent="0.3">
      <c r="C51" s="280" t="s">
        <v>81</v>
      </c>
      <c r="D51" s="281">
        <f>STDEV(E38:E41,G38:G41)/D50</f>
        <v>1.786879586520069E-3</v>
      </c>
      <c r="E51" s="267"/>
      <c r="F51" s="267"/>
      <c r="G51" s="267"/>
    </row>
    <row r="52" spans="1:12" ht="19.5" customHeight="1" thickBot="1" x14ac:dyDescent="0.35">
      <c r="C52" s="282" t="s">
        <v>20</v>
      </c>
      <c r="D52" s="283">
        <f>COUNT(E38:E41,G38:G41)</f>
        <v>6</v>
      </c>
      <c r="E52" s="267"/>
      <c r="F52" s="267"/>
      <c r="G52" s="267"/>
    </row>
    <row r="54" spans="1:12" ht="18.75" x14ac:dyDescent="0.3">
      <c r="A54" s="218" t="s">
        <v>1</v>
      </c>
      <c r="B54" s="284" t="s">
        <v>82</v>
      </c>
    </row>
    <row r="55" spans="1:12" ht="18.75" x14ac:dyDescent="0.3">
      <c r="A55" s="234" t="s">
        <v>83</v>
      </c>
      <c r="B55" s="285" t="str">
        <f>B21</f>
        <v xml:space="preserve">Each 120ml powder for sulumefantrine 2160mg
each 5ml contains trimethoprim BP 40mg, sulphamethoxazole BP 200 mg
</v>
      </c>
    </row>
    <row r="56" spans="1:12" ht="26.25" customHeight="1" x14ac:dyDescent="0.4">
      <c r="A56" s="220" t="s">
        <v>84</v>
      </c>
      <c r="B56" s="286">
        <v>5</v>
      </c>
      <c r="C56" s="267" t="s">
        <v>85</v>
      </c>
      <c r="D56" s="287">
        <v>40</v>
      </c>
      <c r="E56" s="267" t="str">
        <f>B20</f>
        <v>Trimethoprim BP 40mg</v>
      </c>
    </row>
    <row r="57" spans="1:12" ht="19.5" thickBot="1" x14ac:dyDescent="0.35">
      <c r="A57" s="285" t="s">
        <v>86</v>
      </c>
      <c r="B57" s="288">
        <f>SULFAMETHOXAZOLE!C39</f>
        <v>1.0395663525313954</v>
      </c>
    </row>
    <row r="58" spans="1:12" s="291" customFormat="1" ht="19.5" thickBot="1" x14ac:dyDescent="0.35">
      <c r="A58" s="220" t="s">
        <v>87</v>
      </c>
      <c r="B58" s="289">
        <f>B56</f>
        <v>5</v>
      </c>
      <c r="C58" s="267" t="s">
        <v>88</v>
      </c>
      <c r="D58" s="290">
        <f>B57*B56</f>
        <v>5.1978317626569766</v>
      </c>
    </row>
    <row r="59" spans="1:12" ht="19.5" customHeight="1" thickBot="1" x14ac:dyDescent="0.3"/>
    <row r="60" spans="1:12" s="224" customFormat="1" ht="27" customHeight="1" thickBot="1" x14ac:dyDescent="0.45">
      <c r="A60" s="235" t="s">
        <v>89</v>
      </c>
      <c r="B60" s="236">
        <v>100</v>
      </c>
      <c r="C60" s="234"/>
      <c r="D60" s="292" t="s">
        <v>90</v>
      </c>
      <c r="E60" s="293" t="s">
        <v>91</v>
      </c>
      <c r="F60" s="293" t="s">
        <v>61</v>
      </c>
      <c r="G60" s="293" t="s">
        <v>92</v>
      </c>
      <c r="H60" s="241" t="s">
        <v>93</v>
      </c>
      <c r="L60" s="223"/>
    </row>
    <row r="61" spans="1:12" s="224" customFormat="1" ht="24" customHeight="1" x14ac:dyDescent="0.4">
      <c r="A61" s="239" t="s">
        <v>94</v>
      </c>
      <c r="B61" s="240">
        <v>2</v>
      </c>
      <c r="C61" s="365" t="s">
        <v>95</v>
      </c>
      <c r="D61" s="338">
        <v>5.6920400000000004</v>
      </c>
      <c r="E61" s="294">
        <v>1</v>
      </c>
      <c r="F61" s="295"/>
      <c r="G61" s="296" t="str">
        <f>IF(ISBLANK(F61),"-",(F61/$D$50*$D$47*$B$69)*$D$58/$D$61)</f>
        <v>-</v>
      </c>
      <c r="H61" s="297" t="str">
        <f t="shared" ref="H61:H72" si="0">IF(ISBLANK(F61),"-",G61/$D$56)</f>
        <v>-</v>
      </c>
      <c r="L61" s="223"/>
    </row>
    <row r="62" spans="1:12" s="224" customFormat="1" ht="26.25" customHeight="1" x14ac:dyDescent="0.4">
      <c r="A62" s="239" t="s">
        <v>96</v>
      </c>
      <c r="B62" s="240">
        <v>20</v>
      </c>
      <c r="C62" s="366"/>
      <c r="D62" s="339"/>
      <c r="E62" s="298">
        <v>2</v>
      </c>
      <c r="F62" s="249"/>
      <c r="G62" s="299" t="str">
        <f>IF(ISBLANK(F62),"-",(F62/$D$50*$D$47*$B$69)*$D$58/$D$61)</f>
        <v>-</v>
      </c>
      <c r="H62" s="300" t="str">
        <f t="shared" si="0"/>
        <v>-</v>
      </c>
      <c r="L62" s="223"/>
    </row>
    <row r="63" spans="1:12" s="224" customFormat="1" ht="24.75" customHeight="1" x14ac:dyDescent="0.4">
      <c r="A63" s="239" t="s">
        <v>97</v>
      </c>
      <c r="B63" s="240">
        <v>1</v>
      </c>
      <c r="C63" s="366"/>
      <c r="D63" s="339"/>
      <c r="E63" s="298">
        <v>3</v>
      </c>
      <c r="F63" s="249"/>
      <c r="G63" s="299" t="str">
        <f>IF(ISBLANK(F63),"-",(F63/$D$50*$D$47*$B$69)*$D$58/$D$61)</f>
        <v>-</v>
      </c>
      <c r="H63" s="300" t="str">
        <f t="shared" si="0"/>
        <v>-</v>
      </c>
      <c r="L63" s="223"/>
    </row>
    <row r="64" spans="1:12" ht="27" customHeight="1" thickBot="1" x14ac:dyDescent="0.45">
      <c r="A64" s="239" t="s">
        <v>98</v>
      </c>
      <c r="B64" s="240">
        <v>1</v>
      </c>
      <c r="C64" s="367"/>
      <c r="D64" s="340"/>
      <c r="E64" s="301">
        <v>4</v>
      </c>
      <c r="F64" s="302"/>
      <c r="G64" s="299" t="str">
        <f>IF(ISBLANK(F64),"-",(F64/$D$50*$D$47*$B$69)*$D$58/$D$61)</f>
        <v>-</v>
      </c>
      <c r="H64" s="300" t="str">
        <f t="shared" si="0"/>
        <v>-</v>
      </c>
    </row>
    <row r="65" spans="1:11" ht="24.75" customHeight="1" x14ac:dyDescent="0.4">
      <c r="A65" s="239" t="s">
        <v>99</v>
      </c>
      <c r="B65" s="240">
        <v>1</v>
      </c>
      <c r="C65" s="365" t="s">
        <v>100</v>
      </c>
      <c r="D65" s="338">
        <v>4.0878399999999999</v>
      </c>
      <c r="E65" s="303">
        <v>1</v>
      </c>
      <c r="F65" s="249">
        <v>5584506</v>
      </c>
      <c r="G65" s="296">
        <f>IF(ISBLANK(F65),"-",(F65/$D$50*$D$47*$B$69)*$D$58/$D$65)</f>
        <v>40.24613061667435</v>
      </c>
      <c r="H65" s="297">
        <f t="shared" si="0"/>
        <v>1.0061532654168588</v>
      </c>
    </row>
    <row r="66" spans="1:11" ht="23.25" customHeight="1" x14ac:dyDescent="0.4">
      <c r="A66" s="239" t="s">
        <v>101</v>
      </c>
      <c r="B66" s="240">
        <v>1</v>
      </c>
      <c r="C66" s="366"/>
      <c r="D66" s="339"/>
      <c r="E66" s="304">
        <v>2</v>
      </c>
      <c r="F66" s="249">
        <v>5613324</v>
      </c>
      <c r="G66" s="299">
        <f>IF(ISBLANK(F66),"-",(F66/$D$50*$D$47*$B$69)*$D$58/$D$65)</f>
        <v>40.453814696897616</v>
      </c>
      <c r="H66" s="300">
        <f t="shared" si="0"/>
        <v>1.0113453674224404</v>
      </c>
    </row>
    <row r="67" spans="1:11" ht="24.75" customHeight="1" x14ac:dyDescent="0.4">
      <c r="A67" s="239" t="s">
        <v>102</v>
      </c>
      <c r="B67" s="240">
        <v>1</v>
      </c>
      <c r="C67" s="366"/>
      <c r="D67" s="339"/>
      <c r="E67" s="304">
        <v>3</v>
      </c>
      <c r="F67" s="249">
        <v>5607329</v>
      </c>
      <c r="G67" s="299">
        <f>IF(ISBLANK(F67),"-",(F67/$D$50*$D$47*$B$69)*$D$58/$D$65)</f>
        <v>40.410610239234394</v>
      </c>
      <c r="H67" s="300">
        <f t="shared" si="0"/>
        <v>1.0102652559808598</v>
      </c>
    </row>
    <row r="68" spans="1:11" ht="27" customHeight="1" thickBot="1" x14ac:dyDescent="0.45">
      <c r="A68" s="239" t="s">
        <v>103</v>
      </c>
      <c r="B68" s="240">
        <v>1</v>
      </c>
      <c r="C68" s="367"/>
      <c r="D68" s="340"/>
      <c r="E68" s="305">
        <v>4</v>
      </c>
      <c r="F68" s="302"/>
      <c r="G68" s="306" t="str">
        <f>IF(ISBLANK(F68),"-",(F68/$D$50*$D$47*$B$69)*$D$58/$D$65)</f>
        <v>-</v>
      </c>
      <c r="H68" s="307" t="str">
        <f t="shared" si="0"/>
        <v>-</v>
      </c>
    </row>
    <row r="69" spans="1:11" ht="23.25" customHeight="1" x14ac:dyDescent="0.4">
      <c r="A69" s="239" t="s">
        <v>104</v>
      </c>
      <c r="B69" s="248">
        <f>(B68/B67)*(B66/B65)*(B64/B63)*(B62/B61)*B60</f>
        <v>1000</v>
      </c>
      <c r="C69" s="365" t="s">
        <v>105</v>
      </c>
      <c r="D69" s="338">
        <v>4.1275399999999998</v>
      </c>
      <c r="E69" s="303">
        <v>1</v>
      </c>
      <c r="F69" s="295">
        <v>5609860</v>
      </c>
      <c r="G69" s="296">
        <f>IF(ISBLANK(F69),"-",(F69/$D$50*$D$47*$B$69)*$D$58/$D$69)</f>
        <v>40.039992903545745</v>
      </c>
      <c r="H69" s="300">
        <f t="shared" si="0"/>
        <v>1.0009998225886436</v>
      </c>
    </row>
    <row r="70" spans="1:11" ht="22.5" customHeight="1" thickBot="1" x14ac:dyDescent="0.45">
      <c r="A70" s="308" t="s">
        <v>106</v>
      </c>
      <c r="B70" s="309">
        <f>(D47*B69)/D56*D58</f>
        <v>4.1582654101255816</v>
      </c>
      <c r="C70" s="366"/>
      <c r="D70" s="339"/>
      <c r="E70" s="304">
        <v>2</v>
      </c>
      <c r="F70" s="249">
        <v>5609275</v>
      </c>
      <c r="G70" s="299">
        <f>IF(ISBLANK(F70),"-",(F70/$D$50*$D$47*$B$69)*$D$58/$D$69)</f>
        <v>40.035817505969227</v>
      </c>
      <c r="H70" s="300">
        <f t="shared" si="0"/>
        <v>1.0008954376492307</v>
      </c>
    </row>
    <row r="71" spans="1:11" ht="23.25" customHeight="1" x14ac:dyDescent="0.4">
      <c r="A71" s="361" t="s">
        <v>75</v>
      </c>
      <c r="B71" s="369"/>
      <c r="C71" s="366"/>
      <c r="D71" s="339"/>
      <c r="E71" s="304">
        <v>3</v>
      </c>
      <c r="F71" s="249">
        <v>5636901</v>
      </c>
      <c r="G71" s="299">
        <f>IF(ISBLANK(F71),"-",(F71/$D$50*$D$47*$B$69)*$D$58/$D$69)</f>
        <v>40.232996195625176</v>
      </c>
      <c r="H71" s="300">
        <f t="shared" si="0"/>
        <v>1.0058249048906294</v>
      </c>
    </row>
    <row r="72" spans="1:11" ht="23.25" customHeight="1" thickBot="1" x14ac:dyDescent="0.45">
      <c r="A72" s="363"/>
      <c r="B72" s="370"/>
      <c r="C72" s="368"/>
      <c r="D72" s="340"/>
      <c r="E72" s="305">
        <v>4</v>
      </c>
      <c r="F72" s="302"/>
      <c r="G72" s="306" t="str">
        <f>IF(ISBLANK(F72),"-",(F72/$D$50*$D$47*$B$69)*$D$58/$D$69)</f>
        <v>-</v>
      </c>
      <c r="H72" s="307" t="str">
        <f t="shared" si="0"/>
        <v>-</v>
      </c>
    </row>
    <row r="73" spans="1:11" ht="26.25" customHeight="1" x14ac:dyDescent="0.4">
      <c r="A73" s="267"/>
      <c r="B73" s="267"/>
      <c r="C73" s="267"/>
      <c r="D73" s="267"/>
      <c r="E73" s="267"/>
      <c r="F73" s="267"/>
      <c r="G73" s="310" t="s">
        <v>68</v>
      </c>
      <c r="H73" s="311">
        <f>AVERAGE(H61:H72)</f>
        <v>1.0059140089914438</v>
      </c>
    </row>
    <row r="74" spans="1:11" ht="26.25" customHeight="1" x14ac:dyDescent="0.4">
      <c r="C74" s="267"/>
      <c r="D74" s="267"/>
      <c r="E74" s="267"/>
      <c r="F74" s="267"/>
      <c r="G74" s="280" t="s">
        <v>81</v>
      </c>
      <c r="H74" s="312">
        <f>STDEV(H61:H72)/H73</f>
        <v>4.3974193146760045E-3</v>
      </c>
    </row>
    <row r="75" spans="1:11" ht="27" customHeight="1" thickBot="1" x14ac:dyDescent="0.45">
      <c r="A75" s="267"/>
      <c r="B75" s="267"/>
      <c r="C75" s="267"/>
      <c r="D75" s="269"/>
      <c r="E75" s="269"/>
      <c r="F75" s="267"/>
      <c r="G75" s="282" t="s">
        <v>20</v>
      </c>
      <c r="H75" s="313">
        <f>COUNT(H61:H72)</f>
        <v>6</v>
      </c>
    </row>
    <row r="76" spans="1:11" ht="18.75" x14ac:dyDescent="0.3">
      <c r="A76" s="267"/>
      <c r="B76" s="267"/>
      <c r="C76" s="267"/>
      <c r="D76" s="269"/>
      <c r="E76" s="269"/>
      <c r="F76" s="269"/>
      <c r="G76" s="269"/>
      <c r="H76" s="267"/>
      <c r="I76" s="234"/>
      <c r="J76" s="220"/>
      <c r="K76" s="225"/>
    </row>
    <row r="77" spans="1:11" ht="26.25" customHeight="1" x14ac:dyDescent="0.4">
      <c r="A77" s="219" t="s">
        <v>107</v>
      </c>
      <c r="B77" s="220" t="s">
        <v>108</v>
      </c>
      <c r="C77" s="360" t="str">
        <f>B20</f>
        <v>Trimethoprim BP 40mg</v>
      </c>
      <c r="D77" s="360"/>
      <c r="E77" s="234" t="s">
        <v>109</v>
      </c>
      <c r="F77" s="234"/>
      <c r="G77" s="314">
        <f>H73</f>
        <v>1.0059140089914438</v>
      </c>
      <c r="H77" s="267"/>
      <c r="I77" s="234"/>
      <c r="J77" s="220"/>
      <c r="K77" s="225"/>
    </row>
    <row r="78" spans="1:11" ht="19.5" customHeight="1" thickBot="1" x14ac:dyDescent="0.35">
      <c r="A78" s="315"/>
      <c r="B78" s="316"/>
      <c r="C78" s="317"/>
      <c r="D78" s="317"/>
      <c r="E78" s="316"/>
      <c r="F78" s="316"/>
      <c r="G78" s="316"/>
      <c r="H78" s="316"/>
    </row>
    <row r="79" spans="1:11" ht="18.75" x14ac:dyDescent="0.3">
      <c r="B79" s="267" t="s">
        <v>25</v>
      </c>
      <c r="E79" s="267" t="s">
        <v>26</v>
      </c>
      <c r="F79" s="267"/>
      <c r="G79" s="267" t="s">
        <v>27</v>
      </c>
    </row>
    <row r="80" spans="1:11" ht="83.1" customHeight="1" x14ac:dyDescent="0.3">
      <c r="A80" s="220" t="s">
        <v>28</v>
      </c>
      <c r="B80" s="318"/>
      <c r="C80" s="318"/>
      <c r="D80" s="267"/>
      <c r="E80" s="319"/>
      <c r="F80" s="234"/>
      <c r="G80" s="319"/>
      <c r="H80" s="319"/>
      <c r="I80" s="234"/>
    </row>
    <row r="81" spans="1:9" ht="83.1" customHeight="1" x14ac:dyDescent="0.3">
      <c r="A81" s="220" t="s">
        <v>29</v>
      </c>
      <c r="B81" s="320"/>
      <c r="C81" s="320"/>
      <c r="D81" s="225"/>
      <c r="E81" s="321"/>
      <c r="F81" s="234"/>
      <c r="G81" s="321"/>
      <c r="H81" s="321"/>
      <c r="I81" s="234"/>
    </row>
    <row r="82" spans="1:9" ht="18.75" x14ac:dyDescent="0.3">
      <c r="A82" s="267"/>
      <c r="B82" s="267"/>
      <c r="C82" s="269"/>
      <c r="D82" s="269"/>
      <c r="E82" s="269"/>
      <c r="F82" s="269"/>
      <c r="G82" s="267"/>
      <c r="H82" s="267"/>
      <c r="I82" s="234"/>
    </row>
    <row r="83" spans="1:9" ht="18.75" x14ac:dyDescent="0.3">
      <c r="A83" s="267"/>
      <c r="B83" s="267"/>
      <c r="C83" s="267"/>
      <c r="D83" s="269"/>
      <c r="E83" s="269"/>
      <c r="F83" s="269"/>
      <c r="G83" s="269"/>
      <c r="H83" s="267"/>
      <c r="I83" s="234"/>
    </row>
    <row r="84" spans="1:9" ht="18.75" x14ac:dyDescent="0.3">
      <c r="A84" s="267"/>
      <c r="B84" s="267"/>
      <c r="C84" s="267"/>
      <c r="D84" s="269"/>
      <c r="E84" s="269"/>
      <c r="F84" s="269"/>
      <c r="G84" s="269"/>
      <c r="H84" s="267"/>
      <c r="I84" s="234"/>
    </row>
    <row r="85" spans="1:9" ht="18.75" x14ac:dyDescent="0.3">
      <c r="A85" s="267"/>
      <c r="B85" s="267"/>
      <c r="C85" s="267"/>
      <c r="D85" s="269"/>
      <c r="E85" s="269"/>
      <c r="F85" s="269"/>
      <c r="G85" s="269"/>
      <c r="H85" s="267"/>
      <c r="I85" s="234"/>
    </row>
    <row r="86" spans="1:9" ht="18.75" x14ac:dyDescent="0.3">
      <c r="A86" s="267"/>
      <c r="B86" s="267"/>
      <c r="C86" s="267"/>
      <c r="D86" s="269"/>
      <c r="E86" s="269"/>
      <c r="F86" s="269"/>
      <c r="G86" s="269"/>
      <c r="H86" s="267"/>
      <c r="I86" s="234"/>
    </row>
    <row r="87" spans="1:9" ht="18.75" x14ac:dyDescent="0.3">
      <c r="A87" s="267"/>
      <c r="B87" s="267"/>
      <c r="C87" s="267"/>
      <c r="D87" s="269"/>
      <c r="E87" s="269"/>
      <c r="F87" s="269"/>
      <c r="G87" s="269"/>
      <c r="H87" s="267"/>
      <c r="I87" s="234"/>
    </row>
    <row r="88" spans="1:9" ht="18.75" x14ac:dyDescent="0.3">
      <c r="A88" s="267"/>
      <c r="B88" s="267"/>
      <c r="C88" s="267"/>
      <c r="D88" s="269"/>
      <c r="E88" s="269"/>
      <c r="F88" s="269"/>
      <c r="G88" s="269"/>
      <c r="H88" s="267"/>
      <c r="I88" s="234"/>
    </row>
    <row r="89" spans="1:9" ht="18.75" x14ac:dyDescent="0.3">
      <c r="A89" s="267"/>
      <c r="B89" s="267"/>
      <c r="C89" s="267"/>
      <c r="D89" s="269"/>
      <c r="E89" s="269"/>
      <c r="F89" s="269"/>
      <c r="G89" s="269"/>
      <c r="H89" s="267"/>
      <c r="I89" s="234"/>
    </row>
    <row r="90" spans="1:9" ht="18.75" x14ac:dyDescent="0.3">
      <c r="A90" s="267"/>
      <c r="B90" s="267"/>
      <c r="C90" s="267"/>
      <c r="D90" s="269"/>
      <c r="E90" s="269"/>
      <c r="F90" s="269"/>
      <c r="G90" s="269"/>
      <c r="H90" s="267"/>
      <c r="I90" s="234"/>
    </row>
    <row r="250" spans="1:1" x14ac:dyDescent="0.25">
      <c r="A250" s="210">
        <v>0</v>
      </c>
    </row>
  </sheetData>
  <sheetProtection password="F258" sheet="1" objects="1" scenarios="1" formatCells="0" formatColumn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SULFAMETHOXAZOLE</vt:lpstr>
      <vt:lpstr>SULFAMETHOXAZOLE 1 </vt:lpstr>
      <vt:lpstr>TRIMETHOPRIM </vt:lpstr>
      <vt:lpstr>'SULFAMETHOXAZOLE 1 '!Print_Area</vt:lpstr>
      <vt:lpstr>'TRIMETHOPRIM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dcterms:created xsi:type="dcterms:W3CDTF">2005-07-05T10:19:27Z</dcterms:created>
  <dcterms:modified xsi:type="dcterms:W3CDTF">2017-04-13T07:01:49Z</dcterms:modified>
</cp:coreProperties>
</file>