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2"/>
  </bookViews>
  <sheets>
    <sheet name="ZIDOVUDINE" sheetId="4" r:id="rId1"/>
    <sheet name="SST" sheetId="1" r:id="rId2"/>
    <sheet name="Zidovudine USP 1" sheetId="3" r:id="rId3"/>
  </sheets>
  <externalReferences>
    <externalReference r:id="rId4"/>
  </externalReferences>
  <definedNames>
    <definedName name="_xlnm.Print_Area" localSheetId="0">ZIDOVUDINE!$A$1:$I$85</definedName>
  </definedNames>
  <calcPr calcId="145621"/>
  <fileRecoveryPr repairLoad="1"/>
</workbook>
</file>

<file path=xl/calcChain.xml><?xml version="1.0" encoding="utf-8"?>
<calcChain xmlns="http://schemas.openxmlformats.org/spreadsheetml/2006/main">
  <c r="B21" i="1" l="1"/>
  <c r="B57" i="4"/>
  <c r="D58" i="4" s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F44" i="4"/>
  <c r="F42" i="4"/>
  <c r="D42" i="4"/>
  <c r="G41" i="4"/>
  <c r="E41" i="4"/>
  <c r="B34" i="4"/>
  <c r="D44" i="4" s="1"/>
  <c r="B30" i="4"/>
  <c r="D45" i="4" l="1"/>
  <c r="D46" i="4" s="1"/>
  <c r="F45" i="4"/>
  <c r="F46" i="4" s="1"/>
  <c r="G38" i="4"/>
  <c r="D49" i="4"/>
  <c r="E40" i="4"/>
  <c r="E38" i="4"/>
  <c r="G39" i="4"/>
  <c r="B70" i="4"/>
  <c r="G40" i="4" l="1"/>
  <c r="G42" i="4" s="1"/>
  <c r="E39" i="4"/>
  <c r="D50" i="4" l="1"/>
  <c r="G66" i="4" s="1"/>
  <c r="H66" i="4" s="1"/>
  <c r="D52" i="4"/>
  <c r="E42" i="4"/>
  <c r="G70" i="4" l="1"/>
  <c r="H70" i="4" s="1"/>
  <c r="G69" i="4"/>
  <c r="H69" i="4" s="1"/>
  <c r="G71" i="4"/>
  <c r="H71" i="4" s="1"/>
  <c r="G61" i="4"/>
  <c r="H61" i="4" s="1"/>
  <c r="D51" i="4"/>
  <c r="G63" i="4"/>
  <c r="H63" i="4" s="1"/>
  <c r="G67" i="4"/>
  <c r="H67" i="4" s="1"/>
  <c r="G62" i="4"/>
  <c r="H62" i="4" s="1"/>
  <c r="G65" i="4"/>
  <c r="H65" i="4" s="1"/>
  <c r="D33" i="3"/>
  <c r="C33" i="3"/>
  <c r="B33" i="3"/>
  <c r="B18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H73" i="4" l="1"/>
  <c r="G77" i="4" s="1"/>
  <c r="H75" i="4"/>
  <c r="C37" i="3"/>
  <c r="C35" i="3"/>
  <c r="C39" i="3" s="1"/>
  <c r="H74" i="4" l="1"/>
</calcChain>
</file>

<file path=xl/sharedStrings.xml><?xml version="1.0" encoding="utf-8"?>
<sst xmlns="http://schemas.openxmlformats.org/spreadsheetml/2006/main" count="164" uniqueCount="115">
  <si>
    <t>HPLC System Suitability Report</t>
  </si>
  <si>
    <t>Analysis Data</t>
  </si>
  <si>
    <t>Assay</t>
  </si>
  <si>
    <t>Sample(s)</t>
  </si>
  <si>
    <t>Reference Substance:</t>
  </si>
  <si>
    <t>ZIDOVUDINE ORAL SOLUTION 50 MG/ 5 ML</t>
  </si>
  <si>
    <t>% age Purity:</t>
  </si>
  <si>
    <t>NDQB201705382</t>
  </si>
  <si>
    <t>Weight (mg):</t>
  </si>
  <si>
    <t>ZIDOVUDINE USP 50 MG</t>
  </si>
  <si>
    <t>Standard Conc (mg/mL):</t>
  </si>
  <si>
    <t>2017-05-10 06:50:39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</si>
  <si>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</si>
  <si>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</si>
  <si>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</si>
  <si>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</si>
  <si>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</si>
  <si>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</si>
  <si>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</si>
  <si>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</si>
  <si>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</si>
  <si>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</si>
  <si>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</si>
  <si>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</si>
  <si>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</si>
  <si>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</si>
  <si>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</si>
  <si>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</si>
  <si>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</si>
  <si>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</si>
  <si>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</si>
  <si>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</si>
  <si>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</si>
  <si>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</si>
  <si>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</si>
  <si>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</si>
  <si>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</si>
  <si>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</si>
  <si>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</si>
  <si>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</si>
  <si>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</si>
  <si>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</si>
  <si>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</si>
  <si>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</si>
  <si>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</si>
  <si>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</si>
  <si>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</si>
  <si>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</si>
  <si>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</si>
  <si>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</si>
  <si>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</si>
  <si>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</si>
  <si>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</si>
  <si>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</si>
  <si>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</si>
  <si>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</si>
  <si>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</si>
  <si>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</si>
  <si>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</si>
  <si>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</si>
  <si>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</si>
  <si>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</si>
  <si>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</si>
  <si>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</si>
  <si>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</si>
  <si>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</si>
  <si>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</si>
  <si>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</si>
  <si>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</si>
  <si>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</si>
  <si>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t>Assay Smp A</t>
  </si>
  <si>
    <t>Assay Smp B</t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</si>
  <si>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</si>
  <si>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</si>
  <si>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</si>
  <si>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</si>
  <si>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</si>
  <si>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</si>
  <si>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</si>
  <si>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</si>
  <si>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</si>
  <si>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</si>
  <si>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</si>
  <si>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</si>
  <si>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NDQE201607027</t>
  </si>
  <si>
    <t>ZIDOVUDINE ORA; SOLUTION</t>
  </si>
  <si>
    <t>NDQD201705382</t>
  </si>
  <si>
    <t>ZIDOVUDINE</t>
  </si>
  <si>
    <t>If correction for water content is not needed please enter 0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</si>
  <si>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</si>
  <si>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</si>
  <si>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</si>
  <si>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</si>
  <si>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</si>
  <si>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</si>
  <si>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</si>
  <si>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</si>
  <si>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</si>
  <si>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</si>
  <si>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</si>
  <si>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Desired Concentration (mg/mL):</t>
  </si>
  <si>
    <t>Determination of Content of Active Ingredient in the Sample</t>
  </si>
  <si>
    <t xml:space="preserve">Each </t>
  </si>
  <si>
    <t>Relative Density of sample:</t>
  </si>
  <si>
    <t>is equivalent to</t>
  </si>
  <si>
    <t>Powder Weight (g)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</si>
  <si>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</si>
  <si>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</si>
  <si>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</si>
  <si>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</si>
  <si>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</si>
  <si>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</si>
  <si>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</si>
  <si>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</si>
  <si>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Desired Powder Weight (g):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</si>
</sst>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7" formatCode="dd\-mmm\-yy"/>
    <numFmt numFmtId="168" formatCode="0.0000\ &quot;mg&quot;"/>
    <numFmt numFmtId="169" formatCode="0.000"/>
    <numFmt numFmtId="170" formatCode="0.0\ &quot;mL&quot;"/>
    <numFmt numFmtId="172" formatCode="0.0000000"/>
    <numFmt numFmtId="173" formatCode="0.0000"/>
    <numFmt numFmtId="174" formatCode="[$-409]d/mmm/yy;@"/>
    <numFmt numFmtId="175" formatCode="0.0\ &quot;mg&quot;"/>
    <numFmt numFmtId="176" formatCode="0.0000\ &quot;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2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2" borderId="0"/>
  </cellStyleXfs>
  <cellXfs count="2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38" xfId="0" applyNumberFormat="1" applyFont="1" applyFill="1" applyBorder="1" applyAlignment="1">
      <alignment horizontal="center" wrapText="1"/>
    </xf>
    <xf numFmtId="2" fontId="5" fillId="2" borderId="27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43" xfId="0" applyNumberFormat="1" applyFont="1" applyFill="1" applyBorder="1" applyAlignment="1" applyProtection="1">
      <alignment horizontal="center"/>
      <protection locked="0"/>
    </xf>
    <xf numFmtId="164" fontId="6" fillId="3" borderId="28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6" fillId="3" borderId="2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72" fontId="5" fillId="5" borderId="43" xfId="0" applyNumberFormat="1" applyFont="1" applyFill="1" applyBorder="1" applyAlignment="1">
      <alignment horizontal="center"/>
    </xf>
    <xf numFmtId="17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/>
    </xf>
    <xf numFmtId="172" fontId="6" fillId="2" borderId="43" xfId="0" applyNumberFormat="1" applyFont="1" applyFill="1" applyBorder="1" applyAlignment="1">
      <alignment horizontal="center"/>
    </xf>
    <xf numFmtId="172" fontId="2" fillId="2" borderId="0" xfId="0" applyNumberFormat="1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 wrapText="1"/>
    </xf>
    <xf numFmtId="173" fontId="5" fillId="5" borderId="4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3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5" fillId="2" borderId="0" xfId="1" applyFont="1" applyFill="1"/>
    <xf numFmtId="0" fontId="16" fillId="2" borderId="0" xfId="1" applyFont="1" applyFill="1" applyAlignment="1">
      <alignment horizontal="center" vertical="center"/>
    </xf>
    <xf numFmtId="0" fontId="17" fillId="2" borderId="38" xfId="1" applyFont="1" applyFill="1" applyBorder="1" applyAlignment="1">
      <alignment horizontal="center"/>
    </xf>
    <xf numFmtId="0" fontId="17" fillId="2" borderId="39" xfId="1" applyFont="1" applyFill="1" applyBorder="1" applyAlignment="1">
      <alignment horizontal="center"/>
    </xf>
    <xf numFmtId="0" fontId="17" fillId="2" borderId="40" xfId="1" applyFont="1" applyFill="1" applyBorder="1" applyAlignment="1">
      <alignment horizontal="center"/>
    </xf>
    <xf numFmtId="0" fontId="18" fillId="2" borderId="10" xfId="1" applyFont="1" applyFill="1" applyBorder="1" applyAlignment="1">
      <alignment horizontal="center" vertical="center"/>
    </xf>
    <xf numFmtId="0" fontId="13" fillId="2" borderId="0" xfId="1" applyFill="1"/>
    <xf numFmtId="0" fontId="19" fillId="2" borderId="0" xfId="1" applyFont="1" applyFill="1"/>
    <xf numFmtId="0" fontId="20" fillId="3" borderId="0" xfId="1" applyFont="1" applyFill="1" applyAlignment="1" applyProtection="1">
      <alignment horizontal="left"/>
      <protection locked="0"/>
    </xf>
    <xf numFmtId="0" fontId="21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Protection="1">
      <protection locked="0"/>
    </xf>
    <xf numFmtId="0" fontId="21" fillId="2" borderId="0" xfId="1" applyFont="1" applyFill="1"/>
    <xf numFmtId="0" fontId="21" fillId="3" borderId="0" xfId="1" applyFont="1" applyFill="1" applyAlignment="1" applyProtection="1">
      <alignment horizontal="left"/>
      <protection locked="0"/>
    </xf>
    <xf numFmtId="167" fontId="21" fillId="3" borderId="0" xfId="1" applyNumberFormat="1" applyFont="1" applyFill="1" applyAlignment="1" applyProtection="1">
      <alignment horizontal="left"/>
      <protection locked="0"/>
    </xf>
    <xf numFmtId="167" fontId="22" fillId="2" borderId="0" xfId="1" applyNumberFormat="1" applyFont="1" applyFill="1" applyAlignment="1">
      <alignment horizontal="left"/>
    </xf>
    <xf numFmtId="0" fontId="23" fillId="2" borderId="0" xfId="1" applyFont="1" applyFill="1"/>
    <xf numFmtId="0" fontId="19" fillId="2" borderId="0" xfId="1" applyFont="1" applyFill="1" applyAlignment="1">
      <alignment horizontal="right"/>
    </xf>
    <xf numFmtId="0" fontId="22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21" fillId="3" borderId="0" xfId="1" applyFont="1" applyFill="1" applyAlignment="1" applyProtection="1">
      <alignment horizontal="center"/>
      <protection locked="0"/>
    </xf>
    <xf numFmtId="0" fontId="17" fillId="2" borderId="38" xfId="1" applyFont="1" applyFill="1" applyBorder="1" applyAlignment="1">
      <alignment horizontal="justify" vertical="center" wrapText="1"/>
    </xf>
    <xf numFmtId="0" fontId="17" fillId="2" borderId="39" xfId="1" applyFont="1" applyFill="1" applyBorder="1" applyAlignment="1">
      <alignment horizontal="justify" vertical="center" wrapText="1"/>
    </xf>
    <xf numFmtId="0" fontId="17" fillId="2" borderId="40" xfId="1" applyFont="1" applyFill="1" applyBorder="1" applyAlignment="1">
      <alignment horizontal="justify" vertical="center" wrapText="1"/>
    </xf>
    <xf numFmtId="0" fontId="24" fillId="2" borderId="0" xfId="1" applyFont="1" applyFill="1" applyAlignment="1">
      <alignment vertical="center" wrapText="1"/>
    </xf>
    <xf numFmtId="0" fontId="25" fillId="2" borderId="0" xfId="1" applyFont="1" applyFill="1" applyAlignment="1">
      <alignment horizontal="center"/>
    </xf>
    <xf numFmtId="0" fontId="19" fillId="2" borderId="0" xfId="1" applyFont="1" applyFill="1" applyAlignment="1">
      <alignment horizontal="center"/>
    </xf>
    <xf numFmtId="0" fontId="26" fillId="2" borderId="0" xfId="1" applyFont="1" applyFill="1"/>
    <xf numFmtId="0" fontId="27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7" fillId="2" borderId="38" xfId="1" applyFont="1" applyFill="1" applyBorder="1" applyAlignment="1">
      <alignment horizontal="left" vertical="center" wrapText="1"/>
    </xf>
    <xf numFmtId="0" fontId="17" fillId="2" borderId="39" xfId="1" applyFont="1" applyFill="1" applyBorder="1" applyAlignment="1">
      <alignment horizontal="left" vertical="center" wrapText="1"/>
    </xf>
    <xf numFmtId="0" fontId="17" fillId="2" borderId="40" xfId="1" applyFont="1" applyFill="1" applyBorder="1" applyAlignment="1">
      <alignment horizontal="left" vertical="center" wrapText="1"/>
    </xf>
    <xf numFmtId="0" fontId="19" fillId="2" borderId="0" xfId="1" applyFont="1" applyFill="1" applyAlignment="1">
      <alignment vertical="center" wrapText="1"/>
    </xf>
    <xf numFmtId="0" fontId="28" fillId="2" borderId="0" xfId="1" applyFont="1" applyFill="1"/>
    <xf numFmtId="2" fontId="19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8" fontId="19" fillId="2" borderId="0" xfId="1" applyNumberFormat="1" applyFont="1" applyFill="1" applyAlignment="1">
      <alignment horizontal="center"/>
    </xf>
    <xf numFmtId="0" fontId="22" fillId="2" borderId="0" xfId="1" applyFont="1" applyFill="1"/>
    <xf numFmtId="0" fontId="22" fillId="2" borderId="12" xfId="1" applyFont="1" applyFill="1" applyBorder="1" applyAlignment="1">
      <alignment horizontal="right"/>
    </xf>
    <xf numFmtId="0" fontId="20" fillId="3" borderId="13" xfId="1" applyFont="1" applyFill="1" applyBorder="1" applyAlignment="1" applyProtection="1">
      <alignment horizontal="center"/>
      <protection locked="0"/>
    </xf>
    <xf numFmtId="0" fontId="19" fillId="2" borderId="26" xfId="1" applyFont="1" applyFill="1" applyBorder="1" applyAlignment="1">
      <alignment horizontal="center"/>
    </xf>
    <xf numFmtId="0" fontId="19" fillId="2" borderId="42" xfId="1" applyFont="1" applyFill="1" applyBorder="1" applyAlignment="1">
      <alignment horizontal="center"/>
    </xf>
    <xf numFmtId="0" fontId="19" fillId="2" borderId="26" xfId="1" applyFont="1" applyFill="1" applyBorder="1"/>
    <xf numFmtId="0" fontId="19" fillId="2" borderId="41" xfId="1" applyFont="1" applyFill="1" applyBorder="1"/>
    <xf numFmtId="0" fontId="22" fillId="2" borderId="14" xfId="1" applyFont="1" applyFill="1" applyBorder="1" applyAlignment="1">
      <alignment horizontal="right"/>
    </xf>
    <xf numFmtId="0" fontId="20" fillId="3" borderId="15" xfId="1" applyFont="1" applyFill="1" applyBorder="1" applyAlignment="1" applyProtection="1">
      <alignment horizontal="center"/>
      <protection locked="0"/>
    </xf>
    <xf numFmtId="0" fontId="19" fillId="2" borderId="13" xfId="1" applyFont="1" applyFill="1" applyBorder="1" applyAlignment="1">
      <alignment horizontal="center"/>
    </xf>
    <xf numFmtId="0" fontId="19" fillId="2" borderId="16" xfId="1" applyFont="1" applyFill="1" applyBorder="1" applyAlignment="1">
      <alignment horizontal="center"/>
    </xf>
    <xf numFmtId="0" fontId="19" fillId="2" borderId="44" xfId="1" applyFont="1" applyFill="1" applyBorder="1" applyAlignment="1">
      <alignment horizontal="center"/>
    </xf>
    <xf numFmtId="0" fontId="19" fillId="2" borderId="17" xfId="1" applyFont="1" applyFill="1" applyBorder="1" applyAlignment="1">
      <alignment horizontal="center"/>
    </xf>
    <xf numFmtId="0" fontId="22" fillId="2" borderId="18" xfId="1" applyFont="1" applyFill="1" applyBorder="1" applyAlignment="1">
      <alignment horizontal="center"/>
    </xf>
    <xf numFmtId="0" fontId="20" fillId="3" borderId="19" xfId="1" applyFont="1" applyFill="1" applyBorder="1" applyAlignment="1" applyProtection="1">
      <alignment horizontal="center"/>
      <protection locked="0"/>
    </xf>
    <xf numFmtId="169" fontId="22" fillId="2" borderId="44" xfId="1" applyNumberFormat="1" applyFont="1" applyFill="1" applyBorder="1" applyAlignment="1">
      <alignment horizontal="center"/>
    </xf>
    <xf numFmtId="169" fontId="22" fillId="2" borderId="17" xfId="1" applyNumberFormat="1" applyFont="1" applyFill="1" applyBorder="1" applyAlignment="1">
      <alignment horizontal="center"/>
    </xf>
    <xf numFmtId="0" fontId="22" fillId="2" borderId="15" xfId="1" applyFont="1" applyFill="1" applyBorder="1" applyAlignment="1">
      <alignment horizontal="center"/>
    </xf>
    <xf numFmtId="0" fontId="20" fillId="3" borderId="14" xfId="1" applyFont="1" applyFill="1" applyBorder="1" applyAlignment="1" applyProtection="1">
      <alignment horizontal="center"/>
      <protection locked="0"/>
    </xf>
    <xf numFmtId="169" fontId="22" fillId="2" borderId="45" xfId="1" applyNumberFormat="1" applyFont="1" applyFill="1" applyBorder="1" applyAlignment="1">
      <alignment horizontal="center"/>
    </xf>
    <xf numFmtId="169" fontId="22" fillId="2" borderId="20" xfId="1" applyNumberFormat="1" applyFont="1" applyFill="1" applyBorder="1" applyAlignment="1">
      <alignment horizontal="center"/>
    </xf>
    <xf numFmtId="0" fontId="22" fillId="2" borderId="21" xfId="1" applyFont="1" applyFill="1" applyBorder="1" applyAlignment="1">
      <alignment horizontal="center"/>
    </xf>
    <xf numFmtId="0" fontId="20" fillId="3" borderId="22" xfId="1" applyFont="1" applyFill="1" applyBorder="1" applyAlignment="1" applyProtection="1">
      <alignment horizontal="center"/>
      <protection locked="0"/>
    </xf>
    <xf numFmtId="169" fontId="22" fillId="2" borderId="46" xfId="1" applyNumberFormat="1" applyFont="1" applyFill="1" applyBorder="1" applyAlignment="1">
      <alignment horizontal="center"/>
    </xf>
    <xf numFmtId="169" fontId="22" fillId="2" borderId="23" xfId="1" applyNumberFormat="1" applyFont="1" applyFill="1" applyBorder="1" applyAlignment="1">
      <alignment horizontal="center"/>
    </xf>
    <xf numFmtId="0" fontId="22" fillId="2" borderId="15" xfId="1" applyFont="1" applyFill="1" applyBorder="1" applyAlignment="1">
      <alignment horizontal="right"/>
    </xf>
    <xf numFmtId="1" fontId="19" fillId="6" borderId="24" xfId="1" applyNumberFormat="1" applyFont="1" applyFill="1" applyBorder="1" applyAlignment="1">
      <alignment horizontal="center"/>
    </xf>
    <xf numFmtId="169" fontId="19" fillId="6" borderId="47" xfId="1" applyNumberFormat="1" applyFont="1" applyFill="1" applyBorder="1" applyAlignment="1">
      <alignment horizontal="center"/>
    </xf>
    <xf numFmtId="1" fontId="19" fillId="6" borderId="48" xfId="1" applyNumberFormat="1" applyFont="1" applyFill="1" applyBorder="1" applyAlignment="1">
      <alignment horizontal="center"/>
    </xf>
    <xf numFmtId="169" fontId="19" fillId="6" borderId="25" xfId="1" applyNumberFormat="1" applyFont="1" applyFill="1" applyBorder="1" applyAlignment="1">
      <alignment horizontal="center"/>
    </xf>
    <xf numFmtId="0" fontId="22" fillId="2" borderId="49" xfId="1" applyFont="1" applyFill="1" applyBorder="1" applyAlignment="1">
      <alignment horizontal="right"/>
    </xf>
    <xf numFmtId="0" fontId="20" fillId="3" borderId="50" xfId="1" applyFont="1" applyFill="1" applyBorder="1" applyAlignment="1" applyProtection="1">
      <alignment horizontal="center"/>
      <protection locked="0"/>
    </xf>
    <xf numFmtId="0" fontId="20" fillId="3" borderId="27" xfId="1" applyFont="1" applyFill="1" applyBorder="1" applyAlignment="1" applyProtection="1">
      <alignment horizontal="center"/>
      <protection locked="0"/>
    </xf>
    <xf numFmtId="0" fontId="22" fillId="2" borderId="0" xfId="1" applyFont="1" applyFill="1" applyAlignment="1" applyProtection="1">
      <alignment horizontal="center"/>
      <protection locked="0"/>
    </xf>
    <xf numFmtId="0" fontId="22" fillId="2" borderId="16" xfId="1" applyFont="1" applyFill="1" applyBorder="1" applyAlignment="1">
      <alignment horizontal="right"/>
    </xf>
    <xf numFmtId="2" fontId="22" fillId="6" borderId="51" xfId="1" applyNumberFormat="1" applyFont="1" applyFill="1" applyBorder="1" applyAlignment="1">
      <alignment horizontal="center"/>
    </xf>
    <xf numFmtId="0" fontId="22" fillId="2" borderId="0" xfId="1" applyFont="1" applyFill="1" applyAlignment="1">
      <alignment horizontal="center"/>
    </xf>
    <xf numFmtId="2" fontId="22" fillId="6" borderId="28" xfId="1" applyNumberFormat="1" applyFont="1" applyFill="1" applyBorder="1" applyAlignment="1">
      <alignment horizontal="center"/>
    </xf>
    <xf numFmtId="2" fontId="22" fillId="2" borderId="0" xfId="1" applyNumberFormat="1" applyFont="1" applyFill="1" applyAlignment="1">
      <alignment horizontal="center"/>
    </xf>
    <xf numFmtId="2" fontId="22" fillId="7" borderId="51" xfId="1" applyNumberFormat="1" applyFont="1" applyFill="1" applyBorder="1" applyAlignment="1">
      <alignment horizontal="center"/>
    </xf>
    <xf numFmtId="2" fontId="22" fillId="7" borderId="28" xfId="1" applyNumberFormat="1" applyFont="1" applyFill="1" applyBorder="1" applyAlignment="1">
      <alignment horizontal="center"/>
    </xf>
    <xf numFmtId="0" fontId="17" fillId="2" borderId="12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left" vertical="center" wrapText="1"/>
    </xf>
    <xf numFmtId="2" fontId="22" fillId="6" borderId="29" xfId="1" applyNumberFormat="1" applyFont="1" applyFill="1" applyBorder="1" applyAlignment="1">
      <alignment horizontal="center"/>
    </xf>
    <xf numFmtId="0" fontId="17" fillId="2" borderId="33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20" fillId="3" borderId="51" xfId="1" applyFont="1" applyFill="1" applyBorder="1" applyAlignment="1" applyProtection="1">
      <alignment horizontal="center"/>
      <protection locked="0"/>
    </xf>
    <xf numFmtId="0" fontId="22" fillId="2" borderId="24" xfId="1" applyFont="1" applyFill="1" applyBorder="1" applyAlignment="1">
      <alignment horizontal="right"/>
    </xf>
    <xf numFmtId="2" fontId="22" fillId="6" borderId="17" xfId="1" applyNumberFormat="1" applyFont="1" applyFill="1" applyBorder="1" applyAlignment="1">
      <alignment horizontal="center"/>
    </xf>
    <xf numFmtId="169" fontId="19" fillId="2" borderId="0" xfId="1" applyNumberFormat="1" applyFont="1" applyFill="1" applyAlignment="1">
      <alignment horizontal="center"/>
    </xf>
    <xf numFmtId="0" fontId="22" fillId="2" borderId="27" xfId="1" applyFont="1" applyFill="1" applyBorder="1" applyAlignment="1">
      <alignment horizontal="right"/>
    </xf>
    <xf numFmtId="169" fontId="19" fillId="7" borderId="27" xfId="1" applyNumberFormat="1" applyFont="1" applyFill="1" applyBorder="1" applyAlignment="1">
      <alignment horizontal="center"/>
    </xf>
    <xf numFmtId="10" fontId="22" fillId="2" borderId="0" xfId="1" applyNumberFormat="1" applyFont="1" applyFill="1" applyAlignment="1">
      <alignment horizontal="center"/>
    </xf>
    <xf numFmtId="0" fontId="22" fillId="2" borderId="28" xfId="1" applyFont="1" applyFill="1" applyBorder="1" applyAlignment="1">
      <alignment horizontal="right"/>
    </xf>
    <xf numFmtId="10" fontId="22" fillId="6" borderId="28" xfId="1" applyNumberFormat="1" applyFont="1" applyFill="1" applyBorder="1" applyAlignment="1">
      <alignment horizontal="center"/>
    </xf>
    <xf numFmtId="0" fontId="22" fillId="2" borderId="29" xfId="1" applyFont="1" applyFill="1" applyBorder="1" applyAlignment="1">
      <alignment horizontal="right"/>
    </xf>
    <xf numFmtId="0" fontId="22" fillId="7" borderId="29" xfId="1" applyFont="1" applyFill="1" applyBorder="1" applyAlignment="1">
      <alignment horizontal="center"/>
    </xf>
    <xf numFmtId="0" fontId="19" fillId="2" borderId="0" xfId="1" applyFont="1" applyFill="1" applyAlignment="1">
      <alignment horizontal="left"/>
    </xf>
    <xf numFmtId="0" fontId="22" fillId="2" borderId="0" xfId="1" applyFont="1" applyFill="1" applyAlignment="1">
      <alignment horizontal="left"/>
    </xf>
    <xf numFmtId="170" fontId="20" fillId="3" borderId="0" xfId="1" applyNumberFormat="1" applyFont="1" applyFill="1" applyAlignment="1" applyProtection="1">
      <alignment horizontal="center"/>
      <protection locked="0"/>
    </xf>
    <xf numFmtId="175" fontId="20" fillId="3" borderId="0" xfId="1" applyNumberFormat="1" applyFont="1" applyFill="1" applyAlignment="1" applyProtection="1">
      <alignment horizontal="center"/>
      <protection locked="0"/>
    </xf>
    <xf numFmtId="173" fontId="19" fillId="2" borderId="0" xfId="1" applyNumberFormat="1" applyFont="1" applyFill="1" applyAlignment="1" applyProtection="1">
      <alignment horizontal="center"/>
      <protection locked="0"/>
    </xf>
    <xf numFmtId="170" fontId="19" fillId="2" borderId="0" xfId="1" applyNumberFormat="1" applyFont="1" applyFill="1" applyAlignment="1">
      <alignment horizontal="center"/>
    </xf>
    <xf numFmtId="176" fontId="19" fillId="2" borderId="0" xfId="1" applyNumberFormat="1" applyFont="1" applyFill="1" applyAlignment="1">
      <alignment horizontal="center"/>
    </xf>
    <xf numFmtId="2" fontId="30" fillId="2" borderId="43" xfId="1" applyNumberFormat="1" applyFont="1" applyFill="1" applyBorder="1" applyAlignment="1">
      <alignment horizontal="center" wrapText="1"/>
    </xf>
    <xf numFmtId="2" fontId="19" fillId="2" borderId="30" xfId="1" applyNumberFormat="1" applyFont="1" applyFill="1" applyBorder="1" applyAlignment="1">
      <alignment horizontal="center"/>
    </xf>
    <xf numFmtId="0" fontId="19" fillId="2" borderId="30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 vertical="center"/>
    </xf>
    <xf numFmtId="2" fontId="20" fillId="3" borderId="30" xfId="1" applyNumberFormat="1" applyFont="1" applyFill="1" applyBorder="1" applyAlignment="1" applyProtection="1">
      <alignment horizontal="center" vertical="center"/>
      <protection locked="0"/>
    </xf>
    <xf numFmtId="0" fontId="22" fillId="2" borderId="12" xfId="1" applyFont="1" applyFill="1" applyBorder="1" applyAlignment="1">
      <alignment horizontal="center"/>
    </xf>
    <xf numFmtId="0" fontId="20" fillId="3" borderId="12" xfId="1" applyFont="1" applyFill="1" applyBorder="1" applyAlignment="1" applyProtection="1">
      <alignment horizontal="center"/>
      <protection locked="0"/>
    </xf>
    <xf numFmtId="2" fontId="22" fillId="2" borderId="30" xfId="1" applyNumberFormat="1" applyFont="1" applyFill="1" applyBorder="1" applyAlignment="1">
      <alignment horizontal="center"/>
    </xf>
    <xf numFmtId="10" fontId="22" fillId="2" borderId="13" xfId="1" applyNumberFormat="1" applyFont="1" applyFill="1" applyBorder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2" fontId="20" fillId="3" borderId="31" xfId="1" applyNumberFormat="1" applyFont="1" applyFill="1" applyBorder="1" applyAlignment="1" applyProtection="1">
      <alignment horizontal="center" vertical="center"/>
      <protection locked="0"/>
    </xf>
    <xf numFmtId="0" fontId="22" fillId="2" borderId="14" xfId="1" applyFont="1" applyFill="1" applyBorder="1" applyAlignment="1">
      <alignment horizontal="center"/>
    </xf>
    <xf numFmtId="2" fontId="22" fillId="2" borderId="31" xfId="1" applyNumberFormat="1" applyFont="1" applyFill="1" applyBorder="1" applyAlignment="1">
      <alignment horizontal="center"/>
    </xf>
    <xf numFmtId="10" fontId="22" fillId="2" borderId="15" xfId="1" applyNumberFormat="1" applyFont="1" applyFill="1" applyBorder="1" applyAlignment="1">
      <alignment horizontal="center" vertical="center"/>
    </xf>
    <xf numFmtId="0" fontId="19" fillId="2" borderId="9" xfId="1" applyFont="1" applyFill="1" applyBorder="1" applyAlignment="1">
      <alignment horizontal="center" vertical="center"/>
    </xf>
    <xf numFmtId="2" fontId="20" fillId="3" borderId="32" xfId="1" applyNumberFormat="1" applyFont="1" applyFill="1" applyBorder="1" applyAlignment="1" applyProtection="1">
      <alignment horizontal="center" vertical="center"/>
      <protection locked="0"/>
    </xf>
    <xf numFmtId="0" fontId="22" fillId="2" borderId="33" xfId="1" applyFont="1" applyFill="1" applyBorder="1" applyAlignment="1">
      <alignment horizontal="center"/>
    </xf>
    <xf numFmtId="0" fontId="20" fillId="3" borderId="33" xfId="1" applyFont="1" applyFill="1" applyBorder="1" applyAlignment="1" applyProtection="1">
      <alignment horizontal="center"/>
      <protection locked="0"/>
    </xf>
    <xf numFmtId="0" fontId="22" fillId="2" borderId="30" xfId="1" applyFont="1" applyFill="1" applyBorder="1" applyAlignment="1">
      <alignment horizontal="center"/>
    </xf>
    <xf numFmtId="0" fontId="22" fillId="2" borderId="31" xfId="1" applyFont="1" applyFill="1" applyBorder="1" applyAlignment="1">
      <alignment horizontal="center"/>
    </xf>
    <xf numFmtId="0" fontId="22" fillId="2" borderId="32" xfId="1" applyFont="1" applyFill="1" applyBorder="1" applyAlignment="1">
      <alignment horizontal="center"/>
    </xf>
    <xf numFmtId="2" fontId="22" fillId="2" borderId="32" xfId="1" applyNumberFormat="1" applyFont="1" applyFill="1" applyBorder="1" applyAlignment="1">
      <alignment horizontal="center"/>
    </xf>
    <xf numFmtId="10" fontId="22" fillId="2" borderId="34" xfId="1" applyNumberFormat="1" applyFont="1" applyFill="1" applyBorder="1" applyAlignment="1">
      <alignment horizontal="center" vertical="center"/>
    </xf>
    <xf numFmtId="0" fontId="22" fillId="2" borderId="33" xfId="1" applyFont="1" applyFill="1" applyBorder="1" applyAlignment="1">
      <alignment horizontal="right"/>
    </xf>
    <xf numFmtId="2" fontId="21" fillId="2" borderId="34" xfId="1" applyNumberFormat="1" applyFont="1" applyFill="1" applyBorder="1" applyAlignment="1">
      <alignment horizontal="center"/>
    </xf>
    <xf numFmtId="0" fontId="17" fillId="2" borderId="13" xfId="1" applyFont="1" applyFill="1" applyBorder="1" applyAlignment="1">
      <alignment horizontal="left" vertical="center" wrapText="1"/>
    </xf>
    <xf numFmtId="0" fontId="17" fillId="2" borderId="34" xfId="1" applyFont="1" applyFill="1" applyBorder="1" applyAlignment="1">
      <alignment horizontal="left" vertical="center" wrapText="1"/>
    </xf>
    <xf numFmtId="0" fontId="19" fillId="2" borderId="33" xfId="1" applyFont="1" applyFill="1" applyBorder="1" applyAlignment="1">
      <alignment horizontal="center" vertical="center"/>
    </xf>
    <xf numFmtId="0" fontId="22" fillId="2" borderId="35" xfId="1" applyFont="1" applyFill="1" applyBorder="1" applyAlignment="1">
      <alignment horizontal="right"/>
    </xf>
    <xf numFmtId="10" fontId="20" fillId="7" borderId="21" xfId="1" applyNumberFormat="1" applyFont="1" applyFill="1" applyBorder="1" applyAlignment="1">
      <alignment horizontal="center"/>
    </xf>
    <xf numFmtId="10" fontId="20" fillId="6" borderId="36" xfId="1" applyNumberFormat="1" applyFont="1" applyFill="1" applyBorder="1" applyAlignment="1">
      <alignment horizontal="center"/>
    </xf>
    <xf numFmtId="0" fontId="20" fillId="7" borderId="37" xfId="1" applyFont="1" applyFill="1" applyBorder="1" applyAlignment="1">
      <alignment horizontal="center"/>
    </xf>
    <xf numFmtId="0" fontId="19" fillId="2" borderId="0" xfId="1" applyFont="1" applyFill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22" fillId="2" borderId="9" xfId="1" applyFont="1" applyFill="1" applyBorder="1"/>
    <xf numFmtId="0" fontId="22" fillId="2" borderId="9" xfId="1" applyFont="1" applyFill="1" applyBorder="1" applyAlignment="1">
      <alignment horizontal="center"/>
    </xf>
    <xf numFmtId="0" fontId="22" fillId="2" borderId="7" xfId="1" applyFont="1" applyFill="1" applyBorder="1" applyProtection="1">
      <protection locked="0"/>
    </xf>
    <xf numFmtId="0" fontId="22" fillId="2" borderId="7" xfId="1" applyFont="1" applyFill="1" applyBorder="1"/>
    <xf numFmtId="0" fontId="19" fillId="2" borderId="11" xfId="1" applyFont="1" applyFill="1" applyBorder="1" applyProtection="1">
      <protection locked="0"/>
    </xf>
    <xf numFmtId="0" fontId="22" fillId="2" borderId="11" xfId="1" applyFont="1" applyFill="1" applyBorder="1"/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8" zoomScale="55" zoomScaleNormal="75" workbookViewId="0">
      <selection activeCell="B80" sqref="B80"/>
    </sheetView>
  </sheetViews>
  <sheetFormatPr defaultRowHeight="13.5" x14ac:dyDescent="0.25"/>
  <cols>
    <col min="1" max="1" width="55.42578125" style="118" customWidth="1"/>
    <col min="2" max="2" width="33.7109375" style="118" customWidth="1"/>
    <col min="3" max="3" width="42.28515625" style="118" customWidth="1"/>
    <col min="4" max="4" width="30.5703125" style="118" customWidth="1"/>
    <col min="5" max="5" width="35.42578125" style="118" customWidth="1"/>
    <col min="6" max="6" width="30.7109375" style="118" customWidth="1"/>
    <col min="7" max="7" width="35.42578125" style="118" customWidth="1"/>
    <col min="8" max="9" width="30.28515625" style="118" customWidth="1"/>
    <col min="10" max="10" width="30.42578125" style="118" customWidth="1"/>
    <col min="11" max="11" width="21.28515625" style="118" customWidth="1"/>
    <col min="12" max="12" width="9.140625" style="118" customWidth="1"/>
    <col min="13" max="16384" width="9.140625" style="124"/>
  </cols>
  <sheetData>
    <row r="1" spans="1:8" x14ac:dyDescent="0.25">
      <c r="A1" s="117" t="s">
        <v>30</v>
      </c>
      <c r="B1" s="117"/>
      <c r="C1" s="117"/>
      <c r="D1" s="117"/>
      <c r="E1" s="117"/>
      <c r="F1" s="117"/>
      <c r="G1" s="117"/>
      <c r="H1" s="117"/>
    </row>
    <row r="2" spans="1:8" x14ac:dyDescent="0.25">
      <c r="A2" s="117"/>
      <c r="B2" s="117"/>
      <c r="C2" s="117"/>
      <c r="D2" s="117"/>
      <c r="E2" s="117"/>
      <c r="F2" s="117"/>
      <c r="G2" s="117"/>
      <c r="H2" s="117"/>
    </row>
    <row r="3" spans="1:8" x14ac:dyDescent="0.25">
      <c r="A3" s="117"/>
      <c r="B3" s="117"/>
      <c r="C3" s="117"/>
      <c r="D3" s="117"/>
      <c r="E3" s="117"/>
      <c r="F3" s="117"/>
      <c r="G3" s="117"/>
      <c r="H3" s="117"/>
    </row>
    <row r="4" spans="1:8" x14ac:dyDescent="0.25">
      <c r="A4" s="117"/>
      <c r="B4" s="117"/>
      <c r="C4" s="117"/>
      <c r="D4" s="117"/>
      <c r="E4" s="117"/>
      <c r="F4" s="117"/>
      <c r="G4" s="117"/>
      <c r="H4" s="117"/>
    </row>
    <row r="5" spans="1:8" x14ac:dyDescent="0.25">
      <c r="A5" s="117"/>
      <c r="B5" s="117"/>
      <c r="C5" s="117"/>
      <c r="D5" s="117"/>
      <c r="E5" s="117"/>
      <c r="F5" s="117"/>
      <c r="G5" s="117"/>
      <c r="H5" s="117"/>
    </row>
    <row r="6" spans="1:8" x14ac:dyDescent="0.25">
      <c r="A6" s="117"/>
      <c r="B6" s="117"/>
      <c r="C6" s="117"/>
      <c r="D6" s="117"/>
      <c r="E6" s="117"/>
      <c r="F6" s="117"/>
      <c r="G6" s="117"/>
      <c r="H6" s="117"/>
    </row>
    <row r="7" spans="1:8" x14ac:dyDescent="0.25">
      <c r="A7" s="117"/>
      <c r="B7" s="117"/>
      <c r="C7" s="117"/>
      <c r="D7" s="117"/>
      <c r="E7" s="117"/>
      <c r="F7" s="117"/>
      <c r="G7" s="117"/>
      <c r="H7" s="117"/>
    </row>
    <row r="8" spans="1:8" x14ac:dyDescent="0.25">
      <c r="A8" s="119" t="s">
        <v>31</v>
      </c>
      <c r="B8" s="119"/>
      <c r="C8" s="119"/>
      <c r="D8" s="119"/>
      <c r="E8" s="119"/>
      <c r="F8" s="119"/>
      <c r="G8" s="119"/>
      <c r="H8" s="119"/>
    </row>
    <row r="9" spans="1:8" x14ac:dyDescent="0.25">
      <c r="A9" s="119"/>
      <c r="B9" s="119"/>
      <c r="C9" s="119"/>
      <c r="D9" s="119"/>
      <c r="E9" s="119"/>
      <c r="F9" s="119"/>
      <c r="G9" s="119"/>
      <c r="H9" s="119"/>
    </row>
    <row r="10" spans="1:8" x14ac:dyDescent="0.25">
      <c r="A10" s="119"/>
      <c r="B10" s="119"/>
      <c r="C10" s="119"/>
      <c r="D10" s="119"/>
      <c r="E10" s="119"/>
      <c r="F10" s="119"/>
      <c r="G10" s="119"/>
      <c r="H10" s="119"/>
    </row>
    <row r="11" spans="1:8" x14ac:dyDescent="0.25">
      <c r="A11" s="119"/>
      <c r="B11" s="119"/>
      <c r="C11" s="119"/>
      <c r="D11" s="119"/>
      <c r="E11" s="119"/>
      <c r="F11" s="119"/>
      <c r="G11" s="119"/>
      <c r="H11" s="119"/>
    </row>
    <row r="12" spans="1:8" x14ac:dyDescent="0.25">
      <c r="A12" s="119"/>
      <c r="B12" s="119"/>
      <c r="C12" s="119"/>
      <c r="D12" s="119"/>
      <c r="E12" s="119"/>
      <c r="F12" s="119"/>
      <c r="G12" s="119"/>
      <c r="H12" s="119"/>
    </row>
    <row r="13" spans="1:8" x14ac:dyDescent="0.25">
      <c r="A13" s="119"/>
      <c r="B13" s="119"/>
      <c r="C13" s="119"/>
      <c r="D13" s="119"/>
      <c r="E13" s="119"/>
      <c r="F13" s="119"/>
      <c r="G13" s="119"/>
      <c r="H13" s="119"/>
    </row>
    <row r="14" spans="1:8" x14ac:dyDescent="0.25">
      <c r="A14" s="119"/>
      <c r="B14" s="119"/>
      <c r="C14" s="119"/>
      <c r="D14" s="119"/>
      <c r="E14" s="119"/>
      <c r="F14" s="119"/>
      <c r="G14" s="119"/>
      <c r="H14" s="119"/>
    </row>
    <row r="15" spans="1:8" ht="19.5" customHeight="1" thickBot="1" x14ac:dyDescent="0.3"/>
    <row r="16" spans="1:8" ht="19.5" customHeight="1" thickBot="1" x14ac:dyDescent="0.35">
      <c r="A16" s="120" t="s">
        <v>32</v>
      </c>
      <c r="B16" s="121"/>
      <c r="C16" s="121"/>
      <c r="D16" s="121"/>
      <c r="E16" s="121"/>
      <c r="F16" s="121"/>
      <c r="G16" s="121"/>
      <c r="H16" s="122"/>
    </row>
    <row r="17" spans="1:14" ht="20.25" customHeight="1" x14ac:dyDescent="0.25">
      <c r="A17" s="123" t="s">
        <v>33</v>
      </c>
      <c r="B17" s="123"/>
      <c r="C17" s="123"/>
      <c r="D17" s="123"/>
      <c r="E17" s="123"/>
      <c r="F17" s="123"/>
      <c r="G17" s="123"/>
      <c r="H17" s="123"/>
    </row>
    <row r="18" spans="1:14" ht="26.25" customHeight="1" x14ac:dyDescent="0.4">
      <c r="A18" s="125" t="s">
        <v>34</v>
      </c>
      <c r="B18" s="126" t="s">
        <v>85</v>
      </c>
      <c r="C18" s="126"/>
    </row>
    <row r="19" spans="1:14" ht="26.25" customHeight="1" x14ac:dyDescent="0.4">
      <c r="A19" s="125" t="s">
        <v>35</v>
      </c>
      <c r="B19" s="127" t="s">
        <v>86</v>
      </c>
      <c r="C19" s="128">
        <v>25</v>
      </c>
    </row>
    <row r="20" spans="1:14" ht="26.25" customHeight="1" x14ac:dyDescent="0.4">
      <c r="A20" s="125" t="s">
        <v>36</v>
      </c>
      <c r="B20" s="127" t="s">
        <v>87</v>
      </c>
      <c r="C20" s="129"/>
    </row>
    <row r="21" spans="1:14" ht="26.25" customHeight="1" x14ac:dyDescent="0.4">
      <c r="A21" s="125" t="s">
        <v>37</v>
      </c>
      <c r="B21" s="130" t="s">
        <v>9</v>
      </c>
      <c r="C21" s="130"/>
      <c r="D21" s="130"/>
      <c r="E21" s="130"/>
      <c r="F21" s="130"/>
      <c r="G21" s="130"/>
      <c r="H21" s="130"/>
      <c r="I21" s="130"/>
    </row>
    <row r="22" spans="1:14" ht="26.25" customHeight="1" x14ac:dyDescent="0.4">
      <c r="A22" s="125" t="s">
        <v>38</v>
      </c>
      <c r="B22" s="131">
        <v>42867</v>
      </c>
      <c r="C22" s="129"/>
      <c r="D22" s="129"/>
      <c r="E22" s="129"/>
      <c r="F22" s="129"/>
      <c r="G22" s="129"/>
      <c r="H22" s="129"/>
      <c r="I22" s="129"/>
    </row>
    <row r="23" spans="1:14" ht="26.25" customHeight="1" x14ac:dyDescent="0.4">
      <c r="A23" s="125" t="s">
        <v>39</v>
      </c>
      <c r="B23" s="131">
        <v>42867</v>
      </c>
      <c r="C23" s="129"/>
      <c r="D23" s="129"/>
      <c r="E23" s="129"/>
      <c r="F23" s="129"/>
      <c r="G23" s="129"/>
      <c r="H23" s="129"/>
      <c r="I23" s="129"/>
    </row>
    <row r="24" spans="1:14" ht="18.75" x14ac:dyDescent="0.3">
      <c r="A24" s="125"/>
      <c r="B24" s="132"/>
    </row>
    <row r="25" spans="1:14" ht="18.75" x14ac:dyDescent="0.3">
      <c r="A25" s="133" t="s">
        <v>1</v>
      </c>
      <c r="B25" s="132"/>
    </row>
    <row r="26" spans="1:14" ht="26.25" customHeight="1" x14ac:dyDescent="0.4">
      <c r="A26" s="134" t="s">
        <v>4</v>
      </c>
      <c r="B26" s="126" t="s">
        <v>87</v>
      </c>
      <c r="C26" s="126"/>
    </row>
    <row r="27" spans="1:14" ht="26.25" customHeight="1" x14ac:dyDescent="0.4">
      <c r="A27" s="135" t="s">
        <v>40</v>
      </c>
      <c r="B27" s="130" t="s">
        <v>84</v>
      </c>
      <c r="C27" s="130"/>
    </row>
    <row r="28" spans="1:14" ht="27" customHeight="1" thickBot="1" x14ac:dyDescent="0.45">
      <c r="A28" s="135" t="s">
        <v>6</v>
      </c>
      <c r="B28" s="136">
        <v>100.8</v>
      </c>
    </row>
    <row r="29" spans="1:14" s="142" customFormat="1" ht="27" customHeight="1" thickBot="1" x14ac:dyDescent="0.45">
      <c r="A29" s="135" t="s">
        <v>41</v>
      </c>
      <c r="B29" s="137">
        <v>0</v>
      </c>
      <c r="C29" s="138" t="s">
        <v>88</v>
      </c>
      <c r="D29" s="139"/>
      <c r="E29" s="139"/>
      <c r="F29" s="139"/>
      <c r="G29" s="139"/>
      <c r="H29" s="140"/>
      <c r="I29" s="141"/>
      <c r="J29" s="141"/>
      <c r="K29" s="141"/>
      <c r="L29" s="141"/>
    </row>
    <row r="30" spans="1:14" s="142" customFormat="1" ht="19.5" customHeight="1" thickBot="1" x14ac:dyDescent="0.35">
      <c r="A30" s="135" t="s">
        <v>42</v>
      </c>
      <c r="B30" s="143">
        <f>B28-B29</f>
        <v>100.8</v>
      </c>
      <c r="C30" s="144"/>
      <c r="D30" s="144"/>
      <c r="E30" s="144"/>
      <c r="F30" s="144"/>
      <c r="G30" s="144"/>
      <c r="H30" s="145"/>
      <c r="I30" s="141"/>
      <c r="J30" s="141"/>
      <c r="K30" s="141"/>
      <c r="L30" s="141"/>
    </row>
    <row r="31" spans="1:14" s="142" customFormat="1" ht="27" customHeight="1" thickBot="1" x14ac:dyDescent="0.45">
      <c r="A31" s="135" t="s">
        <v>43</v>
      </c>
      <c r="B31" s="146">
        <v>1</v>
      </c>
      <c r="C31" s="147" t="s">
        <v>44</v>
      </c>
      <c r="D31" s="148"/>
      <c r="E31" s="148"/>
      <c r="F31" s="148"/>
      <c r="G31" s="148"/>
      <c r="H31" s="149"/>
      <c r="I31" s="141"/>
      <c r="J31" s="141"/>
      <c r="K31" s="141"/>
      <c r="L31" s="141"/>
    </row>
    <row r="32" spans="1:14" s="142" customFormat="1" ht="27" customHeight="1" thickBot="1" x14ac:dyDescent="0.45">
      <c r="A32" s="135" t="s">
        <v>45</v>
      </c>
      <c r="B32" s="146">
        <v>1</v>
      </c>
      <c r="C32" s="147" t="s">
        <v>46</v>
      </c>
      <c r="D32" s="148"/>
      <c r="E32" s="148"/>
      <c r="F32" s="148"/>
      <c r="G32" s="148"/>
      <c r="H32" s="149"/>
      <c r="I32" s="141"/>
      <c r="J32" s="141"/>
      <c r="K32" s="141"/>
      <c r="L32" s="150"/>
      <c r="M32" s="150"/>
      <c r="N32" s="151"/>
    </row>
    <row r="33" spans="1:14" s="142" customFormat="1" ht="17.25" customHeight="1" x14ac:dyDescent="0.3">
      <c r="A33" s="135"/>
      <c r="B33" s="152"/>
      <c r="C33" s="153"/>
      <c r="D33" s="153"/>
      <c r="E33" s="153"/>
      <c r="F33" s="153"/>
      <c r="G33" s="153"/>
      <c r="H33" s="153"/>
      <c r="I33" s="141"/>
      <c r="J33" s="141"/>
      <c r="K33" s="141"/>
      <c r="L33" s="150"/>
      <c r="M33" s="150"/>
      <c r="N33" s="151"/>
    </row>
    <row r="34" spans="1:14" s="142" customFormat="1" ht="18.75" x14ac:dyDescent="0.3">
      <c r="A34" s="135" t="s">
        <v>47</v>
      </c>
      <c r="B34" s="154">
        <f>B31/B32</f>
        <v>1</v>
      </c>
      <c r="C34" s="155" t="s">
        <v>48</v>
      </c>
      <c r="D34" s="155"/>
      <c r="E34" s="155"/>
      <c r="F34" s="155"/>
      <c r="G34" s="155"/>
      <c r="H34" s="155"/>
      <c r="I34" s="141"/>
      <c r="J34" s="141"/>
      <c r="K34" s="141"/>
      <c r="L34" s="150"/>
      <c r="M34" s="150"/>
      <c r="N34" s="151"/>
    </row>
    <row r="35" spans="1:14" s="142" customFormat="1" ht="19.5" customHeight="1" thickBot="1" x14ac:dyDescent="0.35">
      <c r="A35" s="135"/>
      <c r="B35" s="143"/>
      <c r="H35" s="155"/>
      <c r="I35" s="141"/>
      <c r="J35" s="141"/>
      <c r="K35" s="141"/>
      <c r="L35" s="150"/>
      <c r="M35" s="150"/>
      <c r="N35" s="151"/>
    </row>
    <row r="36" spans="1:14" s="142" customFormat="1" ht="27" customHeight="1" thickBot="1" x14ac:dyDescent="0.45">
      <c r="A36" s="156" t="s">
        <v>49</v>
      </c>
      <c r="B36" s="157">
        <v>50</v>
      </c>
      <c r="C36" s="155"/>
      <c r="D36" s="158" t="s">
        <v>50</v>
      </c>
      <c r="E36" s="159"/>
      <c r="F36" s="160" t="s">
        <v>51</v>
      </c>
      <c r="G36" s="161"/>
      <c r="J36" s="141"/>
      <c r="K36" s="141"/>
      <c r="L36" s="150"/>
      <c r="M36" s="150"/>
      <c r="N36" s="151"/>
    </row>
    <row r="37" spans="1:14" s="142" customFormat="1" ht="26.25" customHeight="1" x14ac:dyDescent="0.4">
      <c r="A37" s="162" t="s">
        <v>89</v>
      </c>
      <c r="B37" s="163">
        <v>3</v>
      </c>
      <c r="C37" s="164" t="s">
        <v>90</v>
      </c>
      <c r="D37" s="165" t="s">
        <v>53</v>
      </c>
      <c r="E37" s="166" t="s">
        <v>54</v>
      </c>
      <c r="F37" s="165" t="s">
        <v>53</v>
      </c>
      <c r="G37" s="167" t="s">
        <v>54</v>
      </c>
      <c r="J37" s="141"/>
      <c r="K37" s="141"/>
      <c r="L37" s="150"/>
      <c r="M37" s="150"/>
      <c r="N37" s="151"/>
    </row>
    <row r="38" spans="1:14" s="142" customFormat="1" ht="26.25" customHeight="1" x14ac:dyDescent="0.4">
      <c r="A38" s="162" t="s">
        <v>91</v>
      </c>
      <c r="B38" s="163">
        <v>5</v>
      </c>
      <c r="C38" s="168">
        <v>1</v>
      </c>
      <c r="D38" s="169">
        <v>1273699</v>
      </c>
      <c r="E38" s="170">
        <f>IF(ISBLANK(D38),"-",$D$48/$D$45*D38)</f>
        <v>1126194.5434739552</v>
      </c>
      <c r="F38" s="169">
        <v>1337630</v>
      </c>
      <c r="G38" s="171">
        <f>IF(ISBLANK(F38),"-",$D$48/$F$45*F38)</f>
        <v>1090576.8317627292</v>
      </c>
      <c r="J38" s="141"/>
      <c r="K38" s="141"/>
      <c r="L38" s="150"/>
      <c r="M38" s="150"/>
      <c r="N38" s="151"/>
    </row>
    <row r="39" spans="1:14" s="142" customFormat="1" ht="26.25" customHeight="1" x14ac:dyDescent="0.4">
      <c r="A39" s="162" t="s">
        <v>92</v>
      </c>
      <c r="B39" s="163">
        <v>1</v>
      </c>
      <c r="C39" s="172">
        <v>2</v>
      </c>
      <c r="D39" s="173">
        <v>1275395</v>
      </c>
      <c r="E39" s="174">
        <f>IF(ISBLANK(D39),"-",$D$48/$D$45*D39)</f>
        <v>1127694.1332088392</v>
      </c>
      <c r="F39" s="173">
        <v>1334017</v>
      </c>
      <c r="G39" s="175">
        <f>IF(ISBLANK(F39),"-",$D$48/$F$45*F39)</f>
        <v>1087631.1337048516</v>
      </c>
      <c r="J39" s="141"/>
      <c r="K39" s="141"/>
      <c r="L39" s="150"/>
      <c r="M39" s="150"/>
      <c r="N39" s="151"/>
    </row>
    <row r="40" spans="1:14" ht="26.25" customHeight="1" x14ac:dyDescent="0.4">
      <c r="A40" s="162" t="s">
        <v>93</v>
      </c>
      <c r="B40" s="163">
        <v>1</v>
      </c>
      <c r="C40" s="172">
        <v>3</v>
      </c>
      <c r="D40" s="173">
        <v>1278548</v>
      </c>
      <c r="E40" s="174">
        <f>IF(ISBLANK(D40),"-",$D$48/$D$45*D40)</f>
        <v>1130481.9907761086</v>
      </c>
      <c r="F40" s="173">
        <v>1336597</v>
      </c>
      <c r="G40" s="175">
        <f>IF(ISBLANK(F40),"-",$D$48/$F$45*F40)</f>
        <v>1089734.6213852623</v>
      </c>
      <c r="L40" s="150"/>
      <c r="M40" s="150"/>
      <c r="N40" s="155"/>
    </row>
    <row r="41" spans="1:14" ht="26.25" customHeight="1" x14ac:dyDescent="0.4">
      <c r="A41" s="162" t="s">
        <v>94</v>
      </c>
      <c r="B41" s="163">
        <v>1</v>
      </c>
      <c r="C41" s="176">
        <v>4</v>
      </c>
      <c r="D41" s="177"/>
      <c r="E41" s="178" t="str">
        <f>IF(ISBLANK(D41),"-",$D$48/$D$45*D41)</f>
        <v>-</v>
      </c>
      <c r="F41" s="177"/>
      <c r="G41" s="179" t="str">
        <f>IF(ISBLANK(F41),"-",$D$48/$F$45*F41)</f>
        <v>-</v>
      </c>
      <c r="L41" s="150"/>
      <c r="M41" s="150"/>
      <c r="N41" s="155"/>
    </row>
    <row r="42" spans="1:14" ht="27" customHeight="1" thickBot="1" x14ac:dyDescent="0.45">
      <c r="A42" s="162" t="s">
        <v>95</v>
      </c>
      <c r="B42" s="163">
        <v>1</v>
      </c>
      <c r="C42" s="180" t="s">
        <v>55</v>
      </c>
      <c r="D42" s="181">
        <f>AVERAGE(D38:D41)</f>
        <v>1275880.6666666667</v>
      </c>
      <c r="E42" s="182">
        <f>AVERAGE(E38:E41)</f>
        <v>1128123.5558196343</v>
      </c>
      <c r="F42" s="183">
        <f>AVERAGE(F38:F41)</f>
        <v>1336081.3333333333</v>
      </c>
      <c r="G42" s="184">
        <f>AVERAGE(G38:G41)</f>
        <v>1089314.1956176143</v>
      </c>
    </row>
    <row r="43" spans="1:14" ht="26.25" customHeight="1" x14ac:dyDescent="0.4">
      <c r="A43" s="162" t="s">
        <v>96</v>
      </c>
      <c r="B43" s="136">
        <v>1</v>
      </c>
      <c r="C43" s="185" t="s">
        <v>97</v>
      </c>
      <c r="D43" s="186">
        <v>9.35</v>
      </c>
      <c r="E43" s="155"/>
      <c r="F43" s="187">
        <v>10.14</v>
      </c>
      <c r="G43" s="188"/>
    </row>
    <row r="44" spans="1:14" ht="26.25" customHeight="1" x14ac:dyDescent="0.4">
      <c r="A44" s="162" t="s">
        <v>98</v>
      </c>
      <c r="B44" s="136">
        <v>1</v>
      </c>
      <c r="C44" s="189" t="s">
        <v>99</v>
      </c>
      <c r="D44" s="190">
        <f>D43*$B$34</f>
        <v>9.35</v>
      </c>
      <c r="E44" s="191"/>
      <c r="F44" s="192">
        <f>F43*$B$34</f>
        <v>10.14</v>
      </c>
      <c r="G44" s="193"/>
    </row>
    <row r="45" spans="1:14" ht="19.5" customHeight="1" thickBot="1" x14ac:dyDescent="0.35">
      <c r="A45" s="162" t="s">
        <v>56</v>
      </c>
      <c r="B45" s="191">
        <f>(B44/B43)*(B42/B41)*(B40/B39)*(B38/B37)*B36</f>
        <v>83.333333333333343</v>
      </c>
      <c r="C45" s="189" t="s">
        <v>57</v>
      </c>
      <c r="D45" s="194">
        <f>D44*$B$30/100</f>
        <v>9.4247999999999994</v>
      </c>
      <c r="E45" s="193"/>
      <c r="F45" s="195">
        <f>F44*$B$30/100</f>
        <v>10.221120000000001</v>
      </c>
      <c r="G45" s="193"/>
    </row>
    <row r="46" spans="1:14" ht="19.5" customHeight="1" thickBot="1" x14ac:dyDescent="0.35">
      <c r="A46" s="196" t="s">
        <v>58</v>
      </c>
      <c r="B46" s="197"/>
      <c r="C46" s="189" t="s">
        <v>59</v>
      </c>
      <c r="D46" s="190">
        <f>D45/$B$45</f>
        <v>0.11309759999999998</v>
      </c>
      <c r="E46" s="193"/>
      <c r="F46" s="198">
        <f>F45/$B$45</f>
        <v>0.12265344</v>
      </c>
      <c r="G46" s="193"/>
    </row>
    <row r="47" spans="1:14" ht="27" customHeight="1" thickBot="1" x14ac:dyDescent="0.45">
      <c r="A47" s="199"/>
      <c r="B47" s="200"/>
      <c r="C47" s="189" t="s">
        <v>100</v>
      </c>
      <c r="D47" s="201">
        <v>0.1</v>
      </c>
      <c r="E47" s="188"/>
      <c r="F47" s="188"/>
      <c r="G47" s="188"/>
    </row>
    <row r="48" spans="1:14" ht="18.75" x14ac:dyDescent="0.3">
      <c r="C48" s="189" t="s">
        <v>60</v>
      </c>
      <c r="D48" s="194">
        <f>D47*$B$45</f>
        <v>8.3333333333333339</v>
      </c>
      <c r="E48" s="193"/>
      <c r="F48" s="193"/>
      <c r="G48" s="193"/>
    </row>
    <row r="49" spans="1:12" ht="19.5" customHeight="1" thickBot="1" x14ac:dyDescent="0.35">
      <c r="C49" s="202" t="s">
        <v>61</v>
      </c>
      <c r="D49" s="203">
        <f>D48/B34</f>
        <v>8.3333333333333339</v>
      </c>
      <c r="E49" s="204"/>
      <c r="F49" s="204"/>
      <c r="G49" s="204"/>
    </row>
    <row r="50" spans="1:12" ht="18.75" x14ac:dyDescent="0.3">
      <c r="C50" s="205" t="s">
        <v>62</v>
      </c>
      <c r="D50" s="206">
        <f>AVERAGE(E38:E41,G38:G41)</f>
        <v>1108718.8757186243</v>
      </c>
      <c r="E50" s="207"/>
      <c r="F50" s="207"/>
      <c r="G50" s="207"/>
    </row>
    <row r="51" spans="1:12" ht="18.75" x14ac:dyDescent="0.3">
      <c r="C51" s="208" t="s">
        <v>63</v>
      </c>
      <c r="D51" s="209">
        <f>STDEV(E38:E41,G38:G41)/D50</f>
        <v>1.9231977633237515E-2</v>
      </c>
      <c r="E51" s="191"/>
      <c r="F51" s="191"/>
      <c r="G51" s="191"/>
    </row>
    <row r="52" spans="1:12" ht="19.5" customHeight="1" thickBot="1" x14ac:dyDescent="0.35">
      <c r="C52" s="210" t="s">
        <v>19</v>
      </c>
      <c r="D52" s="211">
        <f>COUNT(E38:E41,G38:G41)</f>
        <v>6</v>
      </c>
      <c r="E52" s="191"/>
      <c r="F52" s="191"/>
      <c r="G52" s="191"/>
    </row>
    <row r="54" spans="1:12" ht="18.75" x14ac:dyDescent="0.3">
      <c r="A54" s="133" t="s">
        <v>1</v>
      </c>
      <c r="B54" s="212" t="s">
        <v>101</v>
      </c>
    </row>
    <row r="55" spans="1:12" ht="18.75" x14ac:dyDescent="0.3">
      <c r="A55" s="155" t="s">
        <v>64</v>
      </c>
      <c r="B55" s="213" t="str">
        <f>B21</f>
        <v>ZIDOVUDINE USP 50 MG</v>
      </c>
    </row>
    <row r="56" spans="1:12" ht="26.25" customHeight="1" x14ac:dyDescent="0.4">
      <c r="A56" s="135" t="s">
        <v>102</v>
      </c>
      <c r="B56" s="214">
        <v>5</v>
      </c>
      <c r="C56" s="191" t="s">
        <v>66</v>
      </c>
      <c r="D56" s="215">
        <v>50</v>
      </c>
      <c r="E56" s="191" t="str">
        <f>B20</f>
        <v>ZIDOVUDINE</v>
      </c>
    </row>
    <row r="57" spans="1:12" ht="19.5" thickBot="1" x14ac:dyDescent="0.35">
      <c r="A57" s="213" t="s">
        <v>103</v>
      </c>
      <c r="B57" s="216">
        <f>'Zidovudine USP 1'!C39</f>
        <v>1.2000536520138665</v>
      </c>
    </row>
    <row r="58" spans="1:12" s="219" customFormat="1" ht="19.5" thickBot="1" x14ac:dyDescent="0.35">
      <c r="A58" s="135" t="s">
        <v>65</v>
      </c>
      <c r="B58" s="217">
        <f>B56</f>
        <v>5</v>
      </c>
      <c r="C58" s="191" t="s">
        <v>104</v>
      </c>
      <c r="D58" s="218">
        <f>B57*B56</f>
        <v>6.0002682600693324</v>
      </c>
    </row>
    <row r="59" spans="1:12" ht="19.5" customHeight="1" thickBot="1" x14ac:dyDescent="0.3"/>
    <row r="60" spans="1:12" s="142" customFormat="1" ht="27" customHeight="1" thickBot="1" x14ac:dyDescent="0.45">
      <c r="A60" s="156" t="s">
        <v>67</v>
      </c>
      <c r="B60" s="157">
        <v>100</v>
      </c>
      <c r="C60" s="155"/>
      <c r="D60" s="220" t="s">
        <v>105</v>
      </c>
      <c r="E60" s="221" t="s">
        <v>52</v>
      </c>
      <c r="F60" s="221" t="s">
        <v>53</v>
      </c>
      <c r="G60" s="221" t="s">
        <v>68</v>
      </c>
      <c r="H60" s="164" t="s">
        <v>69</v>
      </c>
      <c r="L60" s="141"/>
    </row>
    <row r="61" spans="1:12" s="142" customFormat="1" ht="24" customHeight="1" x14ac:dyDescent="0.4">
      <c r="A61" s="162" t="s">
        <v>106</v>
      </c>
      <c r="B61" s="163">
        <v>1</v>
      </c>
      <c r="C61" s="222" t="s">
        <v>70</v>
      </c>
      <c r="D61" s="223">
        <v>1.19746</v>
      </c>
      <c r="E61" s="224">
        <v>1</v>
      </c>
      <c r="F61" s="225">
        <v>1170897</v>
      </c>
      <c r="G61" s="226">
        <f>IF(ISBLANK(F61),"-",(F61/$D$50*$D$47*$B$69)*$D$58/$D$61)</f>
        <v>52.918424286020368</v>
      </c>
      <c r="H61" s="227">
        <f t="shared" ref="H61:H72" si="0">IF(ISBLANK(F61),"-",G61/$D$56)</f>
        <v>1.0583684857204074</v>
      </c>
      <c r="L61" s="141"/>
    </row>
    <row r="62" spans="1:12" s="142" customFormat="1" ht="26.25" customHeight="1" x14ac:dyDescent="0.4">
      <c r="A62" s="162" t="s">
        <v>107</v>
      </c>
      <c r="B62" s="163">
        <v>1</v>
      </c>
      <c r="C62" s="228"/>
      <c r="D62" s="229"/>
      <c r="E62" s="230">
        <v>2</v>
      </c>
      <c r="F62" s="173">
        <v>1170289</v>
      </c>
      <c r="G62" s="231">
        <f>IF(ISBLANK(F62),"-",(F62/$D$50*$D$47*$B$69)*$D$58/$D$61)</f>
        <v>52.890945863950876</v>
      </c>
      <c r="H62" s="232">
        <f t="shared" si="0"/>
        <v>1.0578189172790176</v>
      </c>
      <c r="L62" s="141"/>
    </row>
    <row r="63" spans="1:12" s="142" customFormat="1" ht="24.75" customHeight="1" x14ac:dyDescent="0.4">
      <c r="A63" s="162" t="s">
        <v>108</v>
      </c>
      <c r="B63" s="163">
        <v>1</v>
      </c>
      <c r="C63" s="228"/>
      <c r="D63" s="229"/>
      <c r="E63" s="230">
        <v>3</v>
      </c>
      <c r="F63" s="173">
        <v>1161867</v>
      </c>
      <c r="G63" s="231">
        <f>IF(ISBLANK(F63),"-",(F63/$D$50*$D$47*$B$69)*$D$58/$D$61)</f>
        <v>52.510315484560671</v>
      </c>
      <c r="H63" s="232">
        <f t="shared" si="0"/>
        <v>1.0502063096912133</v>
      </c>
      <c r="L63" s="141"/>
    </row>
    <row r="64" spans="1:12" ht="27" customHeight="1" thickBot="1" x14ac:dyDescent="0.45">
      <c r="A64" s="162" t="s">
        <v>109</v>
      </c>
      <c r="B64" s="163">
        <v>1</v>
      </c>
      <c r="C64" s="233"/>
      <c r="D64" s="234"/>
      <c r="E64" s="235">
        <v>4</v>
      </c>
      <c r="F64" s="236"/>
      <c r="G64" s="231" t="str">
        <f>IF(ISBLANK(F64),"-",(F64/$D$50*$D$47*$B$69)*$D$58/$D$61)</f>
        <v>-</v>
      </c>
      <c r="H64" s="232" t="str">
        <f t="shared" si="0"/>
        <v>-</v>
      </c>
    </row>
    <row r="65" spans="1:11" ht="24.75" customHeight="1" x14ac:dyDescent="0.4">
      <c r="A65" s="162" t="s">
        <v>110</v>
      </c>
      <c r="B65" s="163">
        <v>1</v>
      </c>
      <c r="C65" s="222" t="s">
        <v>71</v>
      </c>
      <c r="D65" s="223">
        <v>1.18137</v>
      </c>
      <c r="E65" s="237">
        <v>1</v>
      </c>
      <c r="F65" s="173">
        <v>1137287</v>
      </c>
      <c r="G65" s="226">
        <f>IF(ISBLANK(F65),"-",(F65/$D$50*$D$47*$B$69)*$D$58/$D$65)</f>
        <v>52.099476883531011</v>
      </c>
      <c r="H65" s="227">
        <f t="shared" si="0"/>
        <v>1.0419895376706203</v>
      </c>
    </row>
    <row r="66" spans="1:11" ht="23.25" customHeight="1" x14ac:dyDescent="0.4">
      <c r="A66" s="162" t="s">
        <v>111</v>
      </c>
      <c r="B66" s="163">
        <v>1</v>
      </c>
      <c r="C66" s="228"/>
      <c r="D66" s="229"/>
      <c r="E66" s="238">
        <v>2</v>
      </c>
      <c r="F66" s="173">
        <v>1125530</v>
      </c>
      <c r="G66" s="231">
        <f>IF(ISBLANK(F66),"-",(F66/$D$50*$D$47*$B$69)*$D$58/$D$65)</f>
        <v>51.560884998000212</v>
      </c>
      <c r="H66" s="232">
        <f t="shared" si="0"/>
        <v>1.0312176999600042</v>
      </c>
    </row>
    <row r="67" spans="1:11" ht="24.75" customHeight="1" x14ac:dyDescent="0.4">
      <c r="A67" s="162" t="s">
        <v>112</v>
      </c>
      <c r="B67" s="163">
        <v>1</v>
      </c>
      <c r="C67" s="228"/>
      <c r="D67" s="229"/>
      <c r="E67" s="238">
        <v>3</v>
      </c>
      <c r="F67" s="173">
        <v>1129768</v>
      </c>
      <c r="G67" s="231">
        <f>IF(ISBLANK(F67),"-",(F67/$D$50*$D$47*$B$69)*$D$58/$D$65)</f>
        <v>51.755029117323119</v>
      </c>
      <c r="H67" s="232">
        <f t="shared" si="0"/>
        <v>1.0351005823464623</v>
      </c>
    </row>
    <row r="68" spans="1:11" ht="27" customHeight="1" thickBot="1" x14ac:dyDescent="0.45">
      <c r="A68" s="162" t="s">
        <v>113</v>
      </c>
      <c r="B68" s="163">
        <v>1</v>
      </c>
      <c r="C68" s="233"/>
      <c r="D68" s="234"/>
      <c r="E68" s="239">
        <v>4</v>
      </c>
      <c r="F68" s="236"/>
      <c r="G68" s="240" t="str">
        <f>IF(ISBLANK(F68),"-",(F68/$D$50*$D$47*$B$69)*$D$58/$D$65)</f>
        <v>-</v>
      </c>
      <c r="H68" s="241" t="str">
        <f t="shared" si="0"/>
        <v>-</v>
      </c>
    </row>
    <row r="69" spans="1:11" ht="23.25" customHeight="1" x14ac:dyDescent="0.4">
      <c r="A69" s="162" t="s">
        <v>72</v>
      </c>
      <c r="B69" s="172">
        <f>(B68/B67)*(B66/B65)*(B64/B63)*(B62/B61)*B60</f>
        <v>100</v>
      </c>
      <c r="C69" s="222" t="s">
        <v>73</v>
      </c>
      <c r="D69" s="223">
        <v>1.22817</v>
      </c>
      <c r="E69" s="237">
        <v>1</v>
      </c>
      <c r="F69" s="225">
        <v>1201777</v>
      </c>
      <c r="G69" s="226">
        <f>IF(ISBLANK(F69),"-",(F69/$D$50*$D$47*$B$69)*$D$58/$D$69)</f>
        <v>52.955933623167915</v>
      </c>
      <c r="H69" s="232">
        <f t="shared" si="0"/>
        <v>1.0591186724633583</v>
      </c>
    </row>
    <row r="70" spans="1:11" ht="22.5" customHeight="1" thickBot="1" x14ac:dyDescent="0.45">
      <c r="A70" s="242" t="s">
        <v>114</v>
      </c>
      <c r="B70" s="243">
        <f>(D47*B69)/D56*D58</f>
        <v>1.2000536520138665</v>
      </c>
      <c r="C70" s="228"/>
      <c r="D70" s="229"/>
      <c r="E70" s="238">
        <v>2</v>
      </c>
      <c r="F70" s="173">
        <v>1201658</v>
      </c>
      <c r="G70" s="231">
        <f>IF(ISBLANK(F70),"-",(F70/$D$50*$D$47*$B$69)*$D$58/$D$69)</f>
        <v>52.950689924793636</v>
      </c>
      <c r="H70" s="232">
        <f t="shared" si="0"/>
        <v>1.0590137984958727</v>
      </c>
    </row>
    <row r="71" spans="1:11" ht="23.25" customHeight="1" x14ac:dyDescent="0.4">
      <c r="A71" s="196" t="s">
        <v>58</v>
      </c>
      <c r="B71" s="244"/>
      <c r="C71" s="228"/>
      <c r="D71" s="229"/>
      <c r="E71" s="238">
        <v>3</v>
      </c>
      <c r="F71" s="173">
        <v>1193189</v>
      </c>
      <c r="G71" s="231">
        <f>IF(ISBLANK(F71),"-",(F71/$D$50*$D$47*$B$69)*$D$58/$D$69)</f>
        <v>52.577506046374758</v>
      </c>
      <c r="H71" s="232">
        <f t="shared" si="0"/>
        <v>1.0515501209274951</v>
      </c>
    </row>
    <row r="72" spans="1:11" ht="23.25" customHeight="1" thickBot="1" x14ac:dyDescent="0.45">
      <c r="A72" s="199"/>
      <c r="B72" s="245"/>
      <c r="C72" s="246"/>
      <c r="D72" s="234"/>
      <c r="E72" s="239">
        <v>4</v>
      </c>
      <c r="F72" s="236"/>
      <c r="G72" s="240" t="str">
        <f>IF(ISBLANK(F72),"-",(F72/$D$50*$D$47*$B$69)*$D$58/$D$69)</f>
        <v>-</v>
      </c>
      <c r="H72" s="241" t="str">
        <f t="shared" si="0"/>
        <v>-</v>
      </c>
    </row>
    <row r="73" spans="1:11" ht="26.25" customHeight="1" x14ac:dyDescent="0.4">
      <c r="A73" s="191"/>
      <c r="B73" s="191"/>
      <c r="C73" s="191"/>
      <c r="D73" s="191"/>
      <c r="E73" s="191"/>
      <c r="F73" s="191"/>
      <c r="G73" s="247" t="s">
        <v>55</v>
      </c>
      <c r="H73" s="248">
        <f>AVERAGE(H61:H72)</f>
        <v>1.0493760138393835</v>
      </c>
    </row>
    <row r="74" spans="1:11" ht="26.25" customHeight="1" x14ac:dyDescent="0.4">
      <c r="C74" s="191"/>
      <c r="D74" s="191"/>
      <c r="E74" s="191"/>
      <c r="F74" s="191"/>
      <c r="G74" s="208" t="s">
        <v>63</v>
      </c>
      <c r="H74" s="249">
        <f>STDEV(H61:H72)/H73</f>
        <v>1.0293605642311424E-2</v>
      </c>
    </row>
    <row r="75" spans="1:11" ht="27" customHeight="1" thickBot="1" x14ac:dyDescent="0.45">
      <c r="A75" s="191"/>
      <c r="B75" s="191"/>
      <c r="C75" s="191"/>
      <c r="D75" s="193"/>
      <c r="E75" s="193"/>
      <c r="F75" s="191"/>
      <c r="G75" s="210" t="s">
        <v>19</v>
      </c>
      <c r="H75" s="250">
        <f>COUNT(H61:H72)</f>
        <v>9</v>
      </c>
    </row>
    <row r="76" spans="1:11" ht="18.75" x14ac:dyDescent="0.3">
      <c r="A76" s="191"/>
      <c r="B76" s="191"/>
      <c r="C76" s="191"/>
      <c r="D76" s="193"/>
      <c r="E76" s="193"/>
      <c r="F76" s="193"/>
      <c r="G76" s="193"/>
      <c r="H76" s="191"/>
      <c r="I76" s="155"/>
      <c r="J76" s="135"/>
      <c r="K76" s="143"/>
    </row>
    <row r="77" spans="1:11" ht="26.25" customHeight="1" x14ac:dyDescent="0.4">
      <c r="A77" s="134" t="s">
        <v>74</v>
      </c>
      <c r="B77" s="135" t="s">
        <v>75</v>
      </c>
      <c r="C77" s="251" t="str">
        <f>B20</f>
        <v>ZIDOVUDINE</v>
      </c>
      <c r="D77" s="251"/>
      <c r="E77" s="155" t="s">
        <v>76</v>
      </c>
      <c r="F77" s="155"/>
      <c r="G77" s="252">
        <f>H73</f>
        <v>1.0493760138393835</v>
      </c>
      <c r="H77" s="191"/>
      <c r="I77" s="155"/>
      <c r="J77" s="135"/>
      <c r="K77" s="143"/>
    </row>
    <row r="78" spans="1:11" ht="19.5" customHeight="1" thickBot="1" x14ac:dyDescent="0.35">
      <c r="A78" s="253"/>
      <c r="B78" s="254"/>
      <c r="C78" s="255"/>
      <c r="D78" s="255"/>
      <c r="E78" s="254"/>
      <c r="F78" s="254"/>
      <c r="G78" s="254"/>
      <c r="H78" s="254"/>
    </row>
    <row r="79" spans="1:11" ht="18.75" x14ac:dyDescent="0.3">
      <c r="B79" s="191" t="s">
        <v>25</v>
      </c>
      <c r="E79" s="191" t="s">
        <v>26</v>
      </c>
      <c r="F79" s="191"/>
      <c r="G79" s="191" t="s">
        <v>27</v>
      </c>
    </row>
    <row r="80" spans="1:11" ht="83.1" customHeight="1" x14ac:dyDescent="0.3">
      <c r="A80" s="135" t="s">
        <v>28</v>
      </c>
      <c r="B80" s="256"/>
      <c r="C80" s="256"/>
      <c r="D80" s="191"/>
      <c r="E80" s="257"/>
      <c r="F80" s="155"/>
      <c r="G80" s="257"/>
      <c r="H80" s="257"/>
      <c r="I80" s="155"/>
    </row>
    <row r="81" spans="1:9" ht="83.1" customHeight="1" x14ac:dyDescent="0.3">
      <c r="A81" s="135" t="s">
        <v>29</v>
      </c>
      <c r="B81" s="258"/>
      <c r="C81" s="258"/>
      <c r="D81" s="143"/>
      <c r="E81" s="259"/>
      <c r="F81" s="155"/>
      <c r="G81" s="259"/>
      <c r="H81" s="259"/>
      <c r="I81" s="155"/>
    </row>
    <row r="82" spans="1:9" ht="18.75" x14ac:dyDescent="0.3">
      <c r="A82" s="191"/>
      <c r="B82" s="191"/>
      <c r="C82" s="193"/>
      <c r="D82" s="193"/>
      <c r="E82" s="193"/>
      <c r="F82" s="193"/>
      <c r="G82" s="191"/>
      <c r="H82" s="191"/>
      <c r="I82" s="155"/>
    </row>
    <row r="83" spans="1:9" ht="18.75" x14ac:dyDescent="0.3">
      <c r="A83" s="191"/>
      <c r="B83" s="191"/>
      <c r="C83" s="191"/>
      <c r="D83" s="193"/>
      <c r="E83" s="193"/>
      <c r="F83" s="193"/>
      <c r="G83" s="193"/>
      <c r="H83" s="191"/>
      <c r="I83" s="155"/>
    </row>
    <row r="84" spans="1:9" ht="18.75" x14ac:dyDescent="0.3">
      <c r="A84" s="191"/>
      <c r="B84" s="191"/>
      <c r="C84" s="191"/>
      <c r="D84" s="193"/>
      <c r="E84" s="193"/>
      <c r="F84" s="193"/>
      <c r="G84" s="193"/>
      <c r="H84" s="191"/>
      <c r="I84" s="155"/>
    </row>
    <row r="85" spans="1:9" ht="18.75" x14ac:dyDescent="0.3">
      <c r="A85" s="191"/>
      <c r="B85" s="191"/>
      <c r="C85" s="191"/>
      <c r="D85" s="193"/>
      <c r="E85" s="193"/>
      <c r="F85" s="193"/>
      <c r="G85" s="193"/>
      <c r="H85" s="191"/>
      <c r="I85" s="155"/>
    </row>
    <row r="86" spans="1:9" ht="18.75" x14ac:dyDescent="0.3">
      <c r="A86" s="191"/>
      <c r="B86" s="191"/>
      <c r="C86" s="191"/>
      <c r="D86" s="193"/>
      <c r="E86" s="193"/>
      <c r="F86" s="193"/>
      <c r="G86" s="193"/>
      <c r="H86" s="191"/>
      <c r="I86" s="155"/>
    </row>
    <row r="87" spans="1:9" ht="18.75" x14ac:dyDescent="0.3">
      <c r="A87" s="191"/>
      <c r="B87" s="191"/>
      <c r="C87" s="191"/>
      <c r="D87" s="193"/>
      <c r="E87" s="193"/>
      <c r="F87" s="193"/>
      <c r="G87" s="193"/>
      <c r="H87" s="191"/>
      <c r="I87" s="155"/>
    </row>
    <row r="88" spans="1:9" ht="18.75" x14ac:dyDescent="0.3">
      <c r="A88" s="191"/>
      <c r="B88" s="191"/>
      <c r="C88" s="191"/>
      <c r="D88" s="193"/>
      <c r="E88" s="193"/>
      <c r="F88" s="193"/>
      <c r="G88" s="193"/>
      <c r="H88" s="191"/>
      <c r="I88" s="155"/>
    </row>
    <row r="89" spans="1:9" ht="18.75" x14ac:dyDescent="0.3">
      <c r="A89" s="191"/>
      <c r="B89" s="191"/>
      <c r="C89" s="191"/>
      <c r="D89" s="193"/>
      <c r="E89" s="193"/>
      <c r="F89" s="193"/>
      <c r="G89" s="193"/>
      <c r="H89" s="191"/>
      <c r="I89" s="155"/>
    </row>
    <row r="90" spans="1:9" ht="18.75" x14ac:dyDescent="0.3">
      <c r="A90" s="191"/>
      <c r="B90" s="191"/>
      <c r="C90" s="191"/>
      <c r="D90" s="193"/>
      <c r="E90" s="193"/>
      <c r="F90" s="193"/>
      <c r="G90" s="193"/>
      <c r="H90" s="191"/>
      <c r="I90" s="155"/>
    </row>
    <row r="250" spans="1:1" x14ac:dyDescent="0.25">
      <c r="A250" s="118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60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09" t="s">
        <v>0</v>
      </c>
      <c r="B15" s="109"/>
      <c r="C15" s="109"/>
      <c r="D15" s="109"/>
      <c r="E15" s="10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100.8</v>
      </c>
      <c r="C19" s="10"/>
      <c r="D19" s="10"/>
      <c r="E19" s="10"/>
    </row>
    <row r="20" spans="1:6" ht="16.5" customHeight="1" x14ac:dyDescent="0.3">
      <c r="A20" s="7" t="s">
        <v>8</v>
      </c>
      <c r="B20" s="12">
        <v>9.35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B20/50*3/5</f>
        <v>0.11219999999999999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1303106</v>
      </c>
      <c r="C24" s="18">
        <v>1503.7</v>
      </c>
      <c r="D24" s="19">
        <v>1.2</v>
      </c>
      <c r="E24" s="20">
        <v>4.7</v>
      </c>
    </row>
    <row r="25" spans="1:6" ht="16.5" customHeight="1" x14ac:dyDescent="0.3">
      <c r="A25" s="17">
        <v>2</v>
      </c>
      <c r="B25" s="18">
        <v>1311675</v>
      </c>
      <c r="C25" s="18">
        <v>1472.8</v>
      </c>
      <c r="D25" s="19">
        <v>1.2</v>
      </c>
      <c r="E25" s="19">
        <v>4.7</v>
      </c>
    </row>
    <row r="26" spans="1:6" ht="16.5" customHeight="1" x14ac:dyDescent="0.3">
      <c r="A26" s="17">
        <v>3</v>
      </c>
      <c r="B26" s="18">
        <v>1268888</v>
      </c>
      <c r="C26" s="18">
        <v>1482.7</v>
      </c>
      <c r="D26" s="19">
        <v>1.2</v>
      </c>
      <c r="E26" s="19">
        <v>4.7</v>
      </c>
    </row>
    <row r="27" spans="1:6" ht="16.5" customHeight="1" x14ac:dyDescent="0.3">
      <c r="A27" s="17">
        <v>4</v>
      </c>
      <c r="B27" s="18">
        <v>1283153</v>
      </c>
      <c r="C27" s="18">
        <v>1463.2</v>
      </c>
      <c r="D27" s="19">
        <v>1.2</v>
      </c>
      <c r="E27" s="19">
        <v>4.7</v>
      </c>
    </row>
    <row r="28" spans="1:6" ht="16.5" customHeight="1" x14ac:dyDescent="0.3">
      <c r="A28" s="17">
        <v>5</v>
      </c>
      <c r="B28" s="18">
        <v>1287138</v>
      </c>
      <c r="C28" s="18">
        <v>1472.2</v>
      </c>
      <c r="D28" s="19">
        <v>1.2</v>
      </c>
      <c r="E28" s="19">
        <v>4.7</v>
      </c>
    </row>
    <row r="29" spans="1:6" ht="16.5" customHeight="1" x14ac:dyDescent="0.3">
      <c r="A29" s="17">
        <v>6</v>
      </c>
      <c r="B29" s="21">
        <v>1284960</v>
      </c>
      <c r="C29" s="21">
        <v>1460.4</v>
      </c>
      <c r="D29" s="22">
        <v>1.2</v>
      </c>
      <c r="E29" s="22">
        <v>4.7</v>
      </c>
    </row>
    <row r="30" spans="1:6" ht="16.5" customHeight="1" x14ac:dyDescent="0.3">
      <c r="A30" s="23" t="s">
        <v>17</v>
      </c>
      <c r="B30" s="24">
        <f>AVERAGE(B24:B29)</f>
        <v>1289820</v>
      </c>
      <c r="C30" s="25">
        <f>AVERAGE(C24:C29)</f>
        <v>1475.8333333333333</v>
      </c>
      <c r="D30" s="26">
        <f>AVERAGE(D24:D29)</f>
        <v>1.2</v>
      </c>
      <c r="E30" s="26">
        <f>AVERAGE(E24:E29)</f>
        <v>4.7</v>
      </c>
    </row>
    <row r="31" spans="1:6" ht="16.5" customHeight="1" x14ac:dyDescent="0.3">
      <c r="A31" s="27" t="s">
        <v>18</v>
      </c>
      <c r="B31" s="28">
        <f>(STDEV(B24:B29)/B30)</f>
        <v>1.184751260843433E-2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10" t="s">
        <v>25</v>
      </c>
      <c r="C59" s="11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topLeftCell="A13" zoomScale="60" workbookViewId="0">
      <selection activeCell="B29" sqref="B2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116" t="s">
        <v>30</v>
      </c>
      <c r="B1" s="116"/>
      <c r="C1" s="116"/>
      <c r="D1" s="116"/>
      <c r="E1" s="116"/>
      <c r="F1" s="116"/>
      <c r="G1" s="105"/>
    </row>
    <row r="2" spans="1:7" ht="12.75" customHeight="1" x14ac:dyDescent="0.3">
      <c r="A2" s="116"/>
      <c r="B2" s="116"/>
      <c r="C2" s="116"/>
      <c r="D2" s="116"/>
      <c r="E2" s="116"/>
      <c r="F2" s="116"/>
      <c r="G2" s="105"/>
    </row>
    <row r="3" spans="1:7" ht="12.75" customHeight="1" x14ac:dyDescent="0.3">
      <c r="A3" s="116"/>
      <c r="B3" s="116"/>
      <c r="C3" s="116"/>
      <c r="D3" s="116"/>
      <c r="E3" s="116"/>
      <c r="F3" s="116"/>
      <c r="G3" s="105"/>
    </row>
    <row r="4" spans="1:7" ht="12.75" customHeight="1" x14ac:dyDescent="0.3">
      <c r="A4" s="116"/>
      <c r="B4" s="116"/>
      <c r="C4" s="116"/>
      <c r="D4" s="116"/>
      <c r="E4" s="116"/>
      <c r="F4" s="116"/>
      <c r="G4" s="105"/>
    </row>
    <row r="5" spans="1:7" ht="12.75" customHeight="1" x14ac:dyDescent="0.3">
      <c r="A5" s="116"/>
      <c r="B5" s="116"/>
      <c r="C5" s="116"/>
      <c r="D5" s="116"/>
      <c r="E5" s="116"/>
      <c r="F5" s="116"/>
      <c r="G5" s="105"/>
    </row>
    <row r="6" spans="1:7" ht="12.75" customHeight="1" x14ac:dyDescent="0.3">
      <c r="A6" s="116"/>
      <c r="B6" s="116"/>
      <c r="C6" s="116"/>
      <c r="D6" s="116"/>
      <c r="E6" s="116"/>
      <c r="F6" s="116"/>
      <c r="G6" s="105"/>
    </row>
    <row r="7" spans="1:7" ht="12.75" customHeight="1" x14ac:dyDescent="0.3">
      <c r="A7" s="116"/>
      <c r="B7" s="116"/>
      <c r="C7" s="116"/>
      <c r="D7" s="116"/>
      <c r="E7" s="116"/>
      <c r="F7" s="116"/>
      <c r="G7" s="105"/>
    </row>
    <row r="8" spans="1:7" ht="15" customHeight="1" x14ac:dyDescent="0.3">
      <c r="A8" s="115" t="s">
        <v>31</v>
      </c>
      <c r="B8" s="115"/>
      <c r="C8" s="115"/>
      <c r="D8" s="115"/>
      <c r="E8" s="115"/>
      <c r="F8" s="115"/>
      <c r="G8" s="106"/>
    </row>
    <row r="9" spans="1:7" ht="12.75" customHeight="1" x14ac:dyDescent="0.3">
      <c r="A9" s="115"/>
      <c r="B9" s="115"/>
      <c r="C9" s="115"/>
      <c r="D9" s="115"/>
      <c r="E9" s="115"/>
      <c r="F9" s="115"/>
      <c r="G9" s="106"/>
    </row>
    <row r="10" spans="1:7" ht="12.75" customHeight="1" x14ac:dyDescent="0.3">
      <c r="A10" s="115"/>
      <c r="B10" s="115"/>
      <c r="C10" s="115"/>
      <c r="D10" s="115"/>
      <c r="E10" s="115"/>
      <c r="F10" s="115"/>
      <c r="G10" s="106"/>
    </row>
    <row r="11" spans="1:7" ht="12.75" customHeight="1" x14ac:dyDescent="0.3">
      <c r="A11" s="115"/>
      <c r="B11" s="115"/>
      <c r="C11" s="115"/>
      <c r="D11" s="115"/>
      <c r="E11" s="115"/>
      <c r="F11" s="115"/>
      <c r="G11" s="106"/>
    </row>
    <row r="12" spans="1:7" ht="12.75" customHeight="1" x14ac:dyDescent="0.3">
      <c r="A12" s="115"/>
      <c r="B12" s="115"/>
      <c r="C12" s="115"/>
      <c r="D12" s="115"/>
      <c r="E12" s="115"/>
      <c r="F12" s="115"/>
      <c r="G12" s="106"/>
    </row>
    <row r="13" spans="1:7" ht="12.75" customHeight="1" x14ac:dyDescent="0.3">
      <c r="A13" s="115"/>
      <c r="B13" s="115"/>
      <c r="C13" s="115"/>
      <c r="D13" s="115"/>
      <c r="E13" s="115"/>
      <c r="F13" s="115"/>
      <c r="G13" s="106"/>
    </row>
    <row r="14" spans="1:7" ht="12.75" customHeight="1" x14ac:dyDescent="0.3">
      <c r="A14" s="115"/>
      <c r="B14" s="115"/>
      <c r="C14" s="115"/>
      <c r="D14" s="115"/>
      <c r="E14" s="115"/>
      <c r="F14" s="115"/>
      <c r="G14" s="106"/>
    </row>
    <row r="15" spans="1:7" ht="13.5" customHeight="1" x14ac:dyDescent="0.3"/>
    <row r="16" spans="1:7" ht="19.5" customHeight="1" x14ac:dyDescent="0.3">
      <c r="A16" s="111" t="s">
        <v>32</v>
      </c>
      <c r="B16" s="112"/>
      <c r="C16" s="112"/>
      <c r="D16" s="112"/>
      <c r="E16" s="112"/>
      <c r="F16" s="113"/>
    </row>
    <row r="17" spans="1:13" ht="18.75" customHeight="1" x14ac:dyDescent="0.3">
      <c r="A17" s="114" t="s">
        <v>77</v>
      </c>
      <c r="B17" s="114"/>
      <c r="C17" s="114"/>
      <c r="D17" s="114"/>
      <c r="E17" s="114"/>
      <c r="F17" s="114"/>
    </row>
    <row r="18" spans="1:13" x14ac:dyDescent="0.3">
      <c r="B18" s="1" t="e">
        <f>[1]Relative!B13</f>
        <v>#REF!</v>
      </c>
    </row>
    <row r="20" spans="1:13" ht="16.5" customHeight="1" x14ac:dyDescent="0.3">
      <c r="A20" s="52" t="s">
        <v>34</v>
      </c>
      <c r="B20" s="107">
        <v>0</v>
      </c>
    </row>
    <row r="21" spans="1:13" ht="16.5" customHeight="1" x14ac:dyDescent="0.3">
      <c r="A21" s="52" t="s">
        <v>35</v>
      </c>
      <c r="B21" s="107">
        <v>0</v>
      </c>
    </row>
    <row r="22" spans="1:13" ht="16.5" customHeight="1" x14ac:dyDescent="0.3">
      <c r="A22" s="52" t="s">
        <v>36</v>
      </c>
      <c r="B22" s="107">
        <v>0</v>
      </c>
    </row>
    <row r="23" spans="1:13" ht="16.5" customHeight="1" x14ac:dyDescent="0.3">
      <c r="A23" s="52" t="s">
        <v>37</v>
      </c>
      <c r="B23" s="107">
        <v>0</v>
      </c>
    </row>
    <row r="24" spans="1:13" ht="16.5" customHeight="1" x14ac:dyDescent="0.3">
      <c r="A24" s="52" t="s">
        <v>38</v>
      </c>
      <c r="B24" s="108">
        <v>0</v>
      </c>
    </row>
    <row r="25" spans="1:13" ht="16.5" customHeight="1" x14ac:dyDescent="0.3">
      <c r="A25" s="52" t="s">
        <v>39</v>
      </c>
      <c r="B25" s="108">
        <v>0</v>
      </c>
    </row>
    <row r="27" spans="1:13" ht="13.5" customHeight="1" x14ac:dyDescent="0.3"/>
    <row r="28" spans="1:13" ht="17.25" customHeight="1" x14ac:dyDescent="0.3">
      <c r="B28" s="54" t="s">
        <v>78</v>
      </c>
      <c r="C28" s="55" t="s">
        <v>79</v>
      </c>
      <c r="D28" s="55" t="s">
        <v>80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10.412100000000001</v>
      </c>
      <c r="C29" s="60">
        <v>16.848710000000001</v>
      </c>
      <c r="D29" s="60">
        <v>18.136320000000001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16.848680000000002</v>
      </c>
      <c r="D30" s="60">
        <v>18.136289999999999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16.84853</v>
      </c>
      <c r="D31" s="63">
        <v>18.13627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10.412100000000001</v>
      </c>
      <c r="C33" s="66">
        <f>AVERAGE(C29:C32)</f>
        <v>16.84864</v>
      </c>
      <c r="D33" s="66">
        <f>AVERAGE(D29:D32)</f>
        <v>18.136293333333331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81</v>
      </c>
      <c r="C35" s="70">
        <f>C33-B33</f>
        <v>6.436539999999999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82</v>
      </c>
      <c r="C37" s="70">
        <f>D33-B33</f>
        <v>7.7241933333333304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83</v>
      </c>
      <c r="C39" s="76">
        <f>C37/C35</f>
        <v>1.2000536520138665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ZIDOVUDINE</vt:lpstr>
      <vt:lpstr>SST</vt:lpstr>
      <vt:lpstr>Zidovudine USP 1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2017-05-15T06:04:03Z</cp:lastPrinted>
  <dcterms:created xsi:type="dcterms:W3CDTF">2005-07-05T10:19:27Z</dcterms:created>
  <dcterms:modified xsi:type="dcterms:W3CDTF">2017-05-15T09:04:44Z</dcterms:modified>
</cp:coreProperties>
</file>