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/>
  </bookViews>
  <sheets>
    <sheet name="SST" sheetId="1" r:id="rId1"/>
    <sheet name="Uniformity" sheetId="2" r:id="rId2"/>
    <sheet name="AZITHYROMYCIN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 l="1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4" i="3"/>
  <c r="F42" i="3"/>
  <c r="D42" i="3"/>
  <c r="B34" i="3"/>
  <c r="B30" i="3"/>
  <c r="C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F99" i="3"/>
  <c r="D101" i="3"/>
  <c r="G93" i="3" s="1"/>
  <c r="I39" i="3"/>
  <c r="D49" i="3"/>
  <c r="F45" i="3"/>
  <c r="F46" i="3" s="1"/>
  <c r="B69" i="3"/>
  <c r="C50" i="2"/>
  <c r="D97" i="3"/>
  <c r="D98" i="3" s="1"/>
  <c r="D99" i="3" s="1"/>
  <c r="B49" i="2"/>
  <c r="D50" i="2"/>
  <c r="D44" i="3"/>
  <c r="D45" i="3" s="1"/>
  <c r="D49" i="2"/>
  <c r="G91" i="3" l="1"/>
  <c r="D102" i="3"/>
  <c r="G94" i="3"/>
  <c r="G92" i="3"/>
  <c r="G40" i="3"/>
  <c r="G38" i="3"/>
  <c r="G39" i="3"/>
  <c r="G41" i="3"/>
  <c r="E41" i="3"/>
  <c r="E39" i="3"/>
  <c r="E40" i="3"/>
  <c r="D46" i="3"/>
  <c r="E38" i="3"/>
  <c r="E94" i="3"/>
  <c r="E91" i="3"/>
  <c r="E92" i="3"/>
  <c r="E93" i="3"/>
  <c r="G95" i="3" l="1"/>
  <c r="G42" i="3"/>
  <c r="E95" i="3"/>
  <c r="D105" i="3"/>
  <c r="D103" i="3"/>
  <c r="D50" i="3"/>
  <c r="E42" i="3"/>
  <c r="D52" i="3"/>
  <c r="D51" i="3" l="1"/>
  <c r="G65" i="3"/>
  <c r="H65" i="3" s="1"/>
  <c r="G68" i="3"/>
  <c r="H68" i="3" s="1"/>
  <c r="G67" i="3"/>
  <c r="H67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0" i="3"/>
  <c r="H70" i="3" s="1"/>
  <c r="G63" i="3"/>
  <c r="H63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7" i="3" l="1"/>
  <c r="F108" i="3"/>
  <c r="E115" i="3"/>
  <c r="E116" i="3" s="1"/>
  <c r="E120" i="3"/>
  <c r="E119" i="3"/>
  <c r="H60" i="3"/>
  <c r="G72" i="3"/>
  <c r="G73" i="3" s="1"/>
  <c r="G74" i="3"/>
  <c r="H74" i="3" l="1"/>
  <c r="H72" i="3"/>
  <c r="F125" i="3"/>
  <c r="F120" i="3"/>
  <c r="F117" i="3"/>
  <c r="F119" i="3"/>
  <c r="D125" i="3"/>
  <c r="F115" i="3"/>
  <c r="G124" i="3" l="1"/>
  <c r="F116" i="3"/>
  <c r="G76" i="3"/>
  <c r="H73" i="3"/>
</calcChain>
</file>

<file path=xl/sharedStrings.xml><?xml version="1.0" encoding="utf-8"?>
<sst xmlns="http://schemas.openxmlformats.org/spreadsheetml/2006/main" count="243" uniqueCount="135">
  <si>
    <t>HPLC System Suitability Report</t>
  </si>
  <si>
    <t>Analysis Data</t>
  </si>
  <si>
    <t>Assay</t>
  </si>
  <si>
    <t>Sample(s)</t>
  </si>
  <si>
    <t>Reference Substance:</t>
  </si>
  <si>
    <t>AZITHROMYCI 500MG</t>
  </si>
  <si>
    <t>% age Purity:</t>
  </si>
  <si>
    <t>NDQB201705385</t>
  </si>
  <si>
    <t>Weight (mg):</t>
  </si>
  <si>
    <t>Azithromycin Dihydrate USP equivalent to azithromycin 500mg</t>
  </si>
  <si>
    <t>Standard Conc (mg/mL):</t>
  </si>
  <si>
    <t>Each film coated tablets contains Azithromycin Dihydrate Ph.Eur equivalent to Azithromycin 500mg</t>
  </si>
  <si>
    <t>2017-05-10 07:03:04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</si>
  <si>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</si>
  <si>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</si>
  <si>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</si>
  <si>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</si>
  <si>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</si>
  <si>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</si>
  <si>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</si>
  <si>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</si>
  <si>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</si>
  <si>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</si>
  <si>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</si>
  <si>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</si>
  <si>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</si>
  <si>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</si>
  <si>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</si>
  <si>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</si>
  <si>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</si>
  <si>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</si>
  <si>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</si>
  <si>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</si>
  <si>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</si>
  <si>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</si>
  <si>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</si>
  <si>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</si>
  <si>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</si>
  <si>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</si>
  <si>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</si>
  <si>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</si>
  <si>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</si>
  <si>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</si>
  <si>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</si>
  <si>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</si>
  <si>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</si>
  <si>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</si>
  <si>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</si>
  <si>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</si>
  <si>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</si>
  <si>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</si>
  <si>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</si>
  <si>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</si>
  <si>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</si>
  <si>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</si>
  <si>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</si>
  <si>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</si>
  <si>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</si>
  <si>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</si>
  <si>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</si>
  <si>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</si>
  <si>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</si>
  <si>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</si>
  <si>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</si>
  <si>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</si>
  <si>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</si>
  <si>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</si>
  <si>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</si>
  <si>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</si>
  <si>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</si>
  <si>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</si>
  <si>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</si>
  <si>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</si>
  <si>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</si>
  <si>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</si>
  <si>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</si>
  <si>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</si>
  <si>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</si>
  <si>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</si>
  <si>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</si>
  <si>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</si>
  <si>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</si>
  <si>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</si>
  <si>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</si>
  <si>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</si>
  <si>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</si>
  <si>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</si>
  <si>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</si>
  <si>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</si>
  <si>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</si>
  <si>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</si>
  <si>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</si>
  <si>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</si>
  <si>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</si>
  <si>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</si>
  <si>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</si>
  <si>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</si>
  <si>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</si>
  <si>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</si>
  <si>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</si>
  <si>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</si>
  <si>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</si>
  <si>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</si>
  <si>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</si>
  <si>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</si>
  <si>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</si>
  <si>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</si>
  <si>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</si>
  <si>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</si>
  <si>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</si>
  <si>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</si>
  <si>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</si>
  <si>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</si>
  <si>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</si>
  <si>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</si>
  <si>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</si>
  <si>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</si>
  <si>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</si>
  <si>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</si>
  <si>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</si>
  <si>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</si>
  <si>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</si>
  <si>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</si>
  <si>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</si>
  <si>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</si>
  <si>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</si>
  <si>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</si>
  <si>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</si>
  <si>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</si>
  <si>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</si>
  <si>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</si>
  <si>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Azithromycin</t>
  </si>
  <si>
    <t>A4-1</t>
  </si>
  <si>
    <t>Azithromycin Dihydrate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</si>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</sst>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0" workbookViewId="0">
      <selection activeCell="B42" sqref="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22.29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1.1145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12267925</v>
      </c>
      <c r="C24" s="18">
        <v>8253.2999999999993</v>
      </c>
      <c r="D24" s="19">
        <v>1.2</v>
      </c>
      <c r="E24" s="20">
        <v>6.2</v>
      </c>
    </row>
    <row r="25" spans="1:6" ht="16.5" customHeight="1" x14ac:dyDescent="0.3">
      <c r="A25" s="17">
        <v>2</v>
      </c>
      <c r="B25" s="18">
        <v>12545794</v>
      </c>
      <c r="C25" s="18">
        <v>8094.7</v>
      </c>
      <c r="D25" s="19">
        <v>1.2</v>
      </c>
      <c r="E25" s="19">
        <v>6.2</v>
      </c>
    </row>
    <row r="26" spans="1:6" ht="16.5" customHeight="1" x14ac:dyDescent="0.3">
      <c r="A26" s="17">
        <v>3</v>
      </c>
      <c r="B26" s="18">
        <v>12678971</v>
      </c>
      <c r="C26" s="18">
        <v>8281.2000000000007</v>
      </c>
      <c r="D26" s="19">
        <v>1.2</v>
      </c>
      <c r="E26" s="19">
        <v>6.2</v>
      </c>
    </row>
    <row r="27" spans="1:6" ht="16.5" customHeight="1" x14ac:dyDescent="0.3">
      <c r="A27" s="17">
        <v>4</v>
      </c>
      <c r="B27" s="18">
        <v>12633766</v>
      </c>
      <c r="C27" s="18">
        <v>8221.7999999999993</v>
      </c>
      <c r="D27" s="19">
        <v>1.2</v>
      </c>
      <c r="E27" s="19">
        <v>6.2</v>
      </c>
    </row>
    <row r="28" spans="1:6" ht="16.5" customHeight="1" x14ac:dyDescent="0.3">
      <c r="A28" s="17">
        <v>5</v>
      </c>
      <c r="B28" s="18">
        <v>12655333</v>
      </c>
      <c r="C28" s="18">
        <v>8301.4</v>
      </c>
      <c r="D28" s="19">
        <v>1.2</v>
      </c>
      <c r="E28" s="19">
        <v>6.2</v>
      </c>
    </row>
    <row r="29" spans="1:6" ht="16.5" customHeight="1" x14ac:dyDescent="0.3">
      <c r="A29" s="17">
        <v>6</v>
      </c>
      <c r="B29" s="21">
        <v>12676730</v>
      </c>
      <c r="C29" s="21">
        <v>8128.7</v>
      </c>
      <c r="D29" s="22">
        <v>1.2</v>
      </c>
      <c r="E29" s="22">
        <v>6.2</v>
      </c>
    </row>
    <row r="30" spans="1:6" ht="16.5" customHeight="1" x14ac:dyDescent="0.3">
      <c r="A30" s="23" t="s">
        <v>18</v>
      </c>
      <c r="B30" s="24">
        <f>AVERAGE(B24:B29)</f>
        <v>12576419.833333334</v>
      </c>
      <c r="C30" s="25">
        <f>AVERAGE(C24:C29)</f>
        <v>8213.5166666666664</v>
      </c>
      <c r="D30" s="26">
        <f>AVERAGE(D24:D29)</f>
        <v>1.2</v>
      </c>
      <c r="E30" s="26">
        <f>AVERAGE(E24:E29)</f>
        <v>6.2</v>
      </c>
    </row>
    <row r="31" spans="1:6" ht="16.5" customHeight="1" x14ac:dyDescent="0.3">
      <c r="A31" s="27" t="s">
        <v>19</v>
      </c>
      <c r="B31" s="28">
        <f>(STDEV(B24:B29)/B30)</f>
        <v>1.263253914078975E-2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7</v>
      </c>
      <c r="C40" s="10"/>
      <c r="D40" s="10"/>
      <c r="E40" s="10"/>
    </row>
    <row r="41" spans="1:6" ht="16.5" customHeight="1" x14ac:dyDescent="0.3">
      <c r="A41" s="7" t="s">
        <v>8</v>
      </c>
      <c r="B41" s="12">
        <v>22.29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B41/20*4/20</f>
        <v>0.22290000000000001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4280446</v>
      </c>
      <c r="C45" s="18">
        <v>6849.1</v>
      </c>
      <c r="D45" s="19">
        <v>1.2</v>
      </c>
      <c r="E45" s="20">
        <v>4.2</v>
      </c>
    </row>
    <row r="46" spans="1:6" ht="16.5" customHeight="1" x14ac:dyDescent="0.3">
      <c r="A46" s="17">
        <v>2</v>
      </c>
      <c r="B46" s="18">
        <v>4278055</v>
      </c>
      <c r="C46" s="18">
        <v>6883.3</v>
      </c>
      <c r="D46" s="19">
        <v>1.2</v>
      </c>
      <c r="E46" s="19">
        <v>4.2</v>
      </c>
    </row>
    <row r="47" spans="1:6" ht="16.5" customHeight="1" x14ac:dyDescent="0.3">
      <c r="A47" s="17">
        <v>3</v>
      </c>
      <c r="B47" s="18">
        <v>4280537</v>
      </c>
      <c r="C47" s="18">
        <v>6916.5</v>
      </c>
      <c r="D47" s="19">
        <v>1.2</v>
      </c>
      <c r="E47" s="19">
        <v>4.2</v>
      </c>
    </row>
    <row r="48" spans="1:6" ht="16.5" customHeight="1" x14ac:dyDescent="0.3">
      <c r="A48" s="17">
        <v>4</v>
      </c>
      <c r="B48" s="18">
        <v>4336666</v>
      </c>
      <c r="C48" s="18">
        <v>6877.8</v>
      </c>
      <c r="D48" s="19">
        <v>1.2</v>
      </c>
      <c r="E48" s="19">
        <v>4.2</v>
      </c>
    </row>
    <row r="49" spans="1:7" ht="16.5" customHeight="1" x14ac:dyDescent="0.3">
      <c r="A49" s="17">
        <v>5</v>
      </c>
      <c r="B49" s="18">
        <v>4405131</v>
      </c>
      <c r="C49" s="18">
        <v>6674.9</v>
      </c>
      <c r="D49" s="19">
        <v>1.2</v>
      </c>
      <c r="E49" s="19">
        <v>4.2</v>
      </c>
    </row>
    <row r="50" spans="1:7" ht="16.5" customHeight="1" x14ac:dyDescent="0.3">
      <c r="A50" s="17">
        <v>6</v>
      </c>
      <c r="B50" s="21">
        <v>4335877</v>
      </c>
      <c r="C50" s="21">
        <v>6915.2</v>
      </c>
      <c r="D50" s="22">
        <v>1.2</v>
      </c>
      <c r="E50" s="22">
        <v>4.2</v>
      </c>
    </row>
    <row r="51" spans="1:7" ht="16.5" customHeight="1" x14ac:dyDescent="0.3">
      <c r="A51" s="23" t="s">
        <v>18</v>
      </c>
      <c r="B51" s="24">
        <f>AVERAGE(B45:B50)</f>
        <v>4319452</v>
      </c>
      <c r="C51" s="25">
        <f>AVERAGE(C45:C50)</f>
        <v>6852.7999999999993</v>
      </c>
      <c r="D51" s="26">
        <f>AVERAGE(D45:D50)</f>
        <v>1.2</v>
      </c>
      <c r="E51" s="26">
        <f>AVERAGE(E45:E50)</f>
        <v>4.2</v>
      </c>
    </row>
    <row r="52" spans="1:7" ht="16.5" customHeight="1" x14ac:dyDescent="0.3">
      <c r="A52" s="27" t="s">
        <v>19</v>
      </c>
      <c r="B52" s="28">
        <f>(STDEV(B45:B50)/B51)</f>
        <v>1.1647803109025509E-2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52" sqref="B5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642.54</v>
      </c>
      <c r="D24" s="87">
        <f t="shared" ref="D24:D43" si="0">(C24-$C$46)/$C$46</f>
        <v>-7.5813242823977915E-4</v>
      </c>
      <c r="E24" s="53"/>
    </row>
    <row r="25" spans="1:5" ht="15.75" customHeight="1" x14ac:dyDescent="0.3">
      <c r="C25" s="95">
        <v>645.91</v>
      </c>
      <c r="D25" s="88">
        <f t="shared" si="0"/>
        <v>4.4827009731310879E-3</v>
      </c>
      <c r="E25" s="53"/>
    </row>
    <row r="26" spans="1:5" ht="15.75" customHeight="1" x14ac:dyDescent="0.3">
      <c r="C26" s="95">
        <v>635.32000000000005</v>
      </c>
      <c r="D26" s="88">
        <f t="shared" si="0"/>
        <v>-1.1986268083402139E-2</v>
      </c>
      <c r="E26" s="53"/>
    </row>
    <row r="27" spans="1:5" ht="15.75" customHeight="1" x14ac:dyDescent="0.3">
      <c r="C27" s="95">
        <v>651.66999999999996</v>
      </c>
      <c r="D27" s="88">
        <f t="shared" si="0"/>
        <v>1.3440327202180377E-2</v>
      </c>
      <c r="E27" s="53"/>
    </row>
    <row r="28" spans="1:5" ht="15.75" customHeight="1" x14ac:dyDescent="0.3">
      <c r="C28" s="95">
        <v>645.45000000000005</v>
      </c>
      <c r="D28" s="88">
        <f t="shared" si="0"/>
        <v>3.7673349895612981E-3</v>
      </c>
      <c r="E28" s="53"/>
    </row>
    <row r="29" spans="1:5" ht="15.75" customHeight="1" x14ac:dyDescent="0.3">
      <c r="C29" s="95">
        <v>623.15</v>
      </c>
      <c r="D29" s="88">
        <f t="shared" si="0"/>
        <v>-3.0912363779153993E-2</v>
      </c>
      <c r="E29" s="53"/>
    </row>
    <row r="30" spans="1:5" ht="15.75" customHeight="1" x14ac:dyDescent="0.3">
      <c r="C30" s="95">
        <v>640.61</v>
      </c>
      <c r="D30" s="88">
        <f t="shared" si="0"/>
        <v>-3.7595592723482351E-3</v>
      </c>
      <c r="E30" s="53"/>
    </row>
    <row r="31" spans="1:5" ht="15.75" customHeight="1" x14ac:dyDescent="0.3">
      <c r="C31" s="95">
        <v>636.78</v>
      </c>
      <c r="D31" s="88">
        <f t="shared" si="0"/>
        <v>-9.7157586572890683E-3</v>
      </c>
      <c r="E31" s="53"/>
    </row>
    <row r="32" spans="1:5" ht="15.75" customHeight="1" x14ac:dyDescent="0.3">
      <c r="C32" s="95">
        <v>655.1</v>
      </c>
      <c r="D32" s="88">
        <f t="shared" si="0"/>
        <v>1.8774469210103933E-2</v>
      </c>
      <c r="E32" s="53"/>
    </row>
    <row r="33" spans="1:7" ht="15.75" customHeight="1" x14ac:dyDescent="0.3">
      <c r="C33" s="95">
        <v>643.55999999999995</v>
      </c>
      <c r="D33" s="88">
        <f t="shared" si="0"/>
        <v>8.2811388315434003E-4</v>
      </c>
      <c r="E33" s="53"/>
    </row>
    <row r="34" spans="1:7" ht="15.75" customHeight="1" x14ac:dyDescent="0.3">
      <c r="C34" s="95">
        <v>646.58000000000004</v>
      </c>
      <c r="D34" s="88">
        <f t="shared" si="0"/>
        <v>5.5246470796351992E-3</v>
      </c>
      <c r="E34" s="53"/>
    </row>
    <row r="35" spans="1:7" ht="15.75" customHeight="1" x14ac:dyDescent="0.3">
      <c r="C35" s="95">
        <v>641.91</v>
      </c>
      <c r="D35" s="88">
        <f t="shared" si="0"/>
        <v>-1.7378727970420397E-3</v>
      </c>
      <c r="E35" s="53"/>
    </row>
    <row r="36" spans="1:7" ht="15.75" customHeight="1" x14ac:dyDescent="0.3">
      <c r="C36" s="95">
        <v>615.66</v>
      </c>
      <c r="D36" s="88">
        <f t="shared" si="0"/>
        <v>-4.2560388163803184E-2</v>
      </c>
      <c r="E36" s="53"/>
    </row>
    <row r="37" spans="1:7" ht="15.75" customHeight="1" x14ac:dyDescent="0.3">
      <c r="C37" s="95">
        <v>641.77</v>
      </c>
      <c r="D37" s="88">
        <f t="shared" si="0"/>
        <v>-1.9555928789980778E-3</v>
      </c>
      <c r="E37" s="53"/>
    </row>
    <row r="38" spans="1:7" ht="15.75" customHeight="1" x14ac:dyDescent="0.3">
      <c r="C38" s="95">
        <v>631.22</v>
      </c>
      <c r="D38" s="88">
        <f t="shared" si="0"/>
        <v>-1.8362356197829631E-2</v>
      </c>
      <c r="E38" s="53"/>
    </row>
    <row r="39" spans="1:7" ht="15.75" customHeight="1" x14ac:dyDescent="0.3">
      <c r="C39" s="95">
        <v>651.28</v>
      </c>
      <c r="D39" s="88">
        <f t="shared" si="0"/>
        <v>1.2833821259588518E-2</v>
      </c>
      <c r="E39" s="53"/>
    </row>
    <row r="40" spans="1:7" ht="15.75" customHeight="1" x14ac:dyDescent="0.3">
      <c r="C40" s="95">
        <v>649.41999999999996</v>
      </c>
      <c r="D40" s="88">
        <f t="shared" si="0"/>
        <v>9.941254456457993E-3</v>
      </c>
      <c r="E40" s="53"/>
    </row>
    <row r="41" spans="1:7" ht="15.75" customHeight="1" x14ac:dyDescent="0.3">
      <c r="C41" s="95">
        <v>649.54999999999995</v>
      </c>
      <c r="D41" s="88">
        <f t="shared" si="0"/>
        <v>1.0143423103988611E-2</v>
      </c>
      <c r="E41" s="53"/>
    </row>
    <row r="42" spans="1:7" ht="15.75" customHeight="1" x14ac:dyDescent="0.3">
      <c r="C42" s="95">
        <v>647.41999999999996</v>
      </c>
      <c r="D42" s="88">
        <f t="shared" si="0"/>
        <v>6.8309675713714288E-3</v>
      </c>
      <c r="E42" s="53"/>
    </row>
    <row r="43" spans="1:7" ht="16.5" customHeight="1" x14ac:dyDescent="0.3">
      <c r="C43" s="96">
        <v>665.65</v>
      </c>
      <c r="D43" s="89">
        <f t="shared" si="0"/>
        <v>3.5181232528935485E-2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12860.55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643.02749999999992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643.02749999999992</v>
      </c>
      <c r="C49" s="93">
        <f>-IF(C46&lt;=80,10%,IF(C46&lt;250,7.5%,5%))</f>
        <v>-0.05</v>
      </c>
      <c r="D49" s="81">
        <f>IF(C46&lt;=80,C46*0.9,IF(C46&lt;250,C46*0.925,C46*0.95))</f>
        <v>610.87612499999989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675.17887499999995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4" zoomScale="41" zoomScaleNormal="40" zoomScalePageLayoutView="41" workbookViewId="0">
      <selection activeCell="A127" sqref="A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98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12716151</v>
      </c>
      <c r="E38" s="133">
        <f>IF(ISBLANK(D38),"-",$D$48/$D$45*D38)</f>
        <v>11642587.963853104</v>
      </c>
      <c r="F38" s="132">
        <v>13640594</v>
      </c>
      <c r="G38" s="134">
        <f>IF(ISBLANK(F38),"-",$D$48/$F$45*F38)</f>
        <v>11589486.652279563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12616114</v>
      </c>
      <c r="E39" s="138">
        <f>IF(ISBLANK(D39),"-",$D$48/$D$45*D39)</f>
        <v>11550996.60321733</v>
      </c>
      <c r="F39" s="137">
        <v>13633966</v>
      </c>
      <c r="G39" s="139">
        <f>IF(ISBLANK(F39),"-",$D$48/$F$45*F39)</f>
        <v>11583855.290659145</v>
      </c>
      <c r="I39" s="314">
        <f>ABS((F43/D43*D42)-F42)/D42</f>
        <v>5.6120133891728345E-3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12831925</v>
      </c>
      <c r="E40" s="138">
        <f>IF(ISBLANK(D40),"-",$D$48/$D$45*D40)</f>
        <v>11748587.725803645</v>
      </c>
      <c r="F40" s="137">
        <v>13637500</v>
      </c>
      <c r="G40" s="139">
        <f>IF(ISBLANK(F40),"-",$D$48/$F$45*F40)</f>
        <v>11586857.890533399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12721396.666666666</v>
      </c>
      <c r="E42" s="148">
        <f>AVERAGE(E38:E41)</f>
        <v>11647390.764291359</v>
      </c>
      <c r="F42" s="147">
        <f>AVERAGE(F38:F41)</f>
        <v>13637353.333333334</v>
      </c>
      <c r="G42" s="149">
        <f>AVERAGE(G38:G41)</f>
        <v>11586733.277824035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22.29</v>
      </c>
      <c r="E43" s="140"/>
      <c r="F43" s="152">
        <v>24.02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22.29</v>
      </c>
      <c r="E44" s="155"/>
      <c r="F44" s="154">
        <f>F43*$B$34</f>
        <v>24.02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</v>
      </c>
      <c r="C45" s="153" t="s">
        <v>77</v>
      </c>
      <c r="D45" s="157">
        <f>D44*$B$30/100</f>
        <v>21.844200000000001</v>
      </c>
      <c r="E45" s="158"/>
      <c r="F45" s="157">
        <f>F44*$B$30/100</f>
        <v>23.5396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1.0922100000000001</v>
      </c>
      <c r="E46" s="160"/>
      <c r="F46" s="161">
        <f>F45/$B$45</f>
        <v>1.1769799999999999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11617062.021057697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6.0978147601523569E-3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Azithromycin Dihydrate Ph.Eur equivalent to Azithromycin 500mg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Azithromycin Dihydrate USP equivalent to azithromycin 500mg</v>
      </c>
      <c r="H56" s="179"/>
    </row>
    <row r="57" spans="1:12" ht="18.75" x14ac:dyDescent="0.3">
      <c r="A57" s="176" t="s">
        <v>88</v>
      </c>
      <c r="B57" s="247">
        <f>Uniformity!C46</f>
        <v>643.02749999999992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9" t="s">
        <v>94</v>
      </c>
      <c r="D60" s="322">
        <v>342.27</v>
      </c>
      <c r="E60" s="182">
        <v>1</v>
      </c>
      <c r="F60" s="183">
        <v>12597512</v>
      </c>
      <c r="G60" s="248">
        <f>IF(ISBLANK(F60),"-",(F60/$D$50*$D$47*$B$68)*($B$57/$D$60))</f>
        <v>509.31819715487484</v>
      </c>
      <c r="H60" s="266">
        <f t="shared" ref="H60:H71" si="0">IF(ISBLANK(F60),"-",(G60/$B$56)*100)</f>
        <v>101.86363943097496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0"/>
      <c r="D61" s="323"/>
      <c r="E61" s="184">
        <v>2</v>
      </c>
      <c r="F61" s="137">
        <v>12707020</v>
      </c>
      <c r="G61" s="249">
        <f>IF(ISBLANK(F61),"-",(F61/$D$50*$D$47*$B$68)*($B$57/$D$60))</f>
        <v>513.74561243608548</v>
      </c>
      <c r="H61" s="267">
        <f t="shared" si="0"/>
        <v>102.74912248721711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>
        <v>12790974</v>
      </c>
      <c r="G62" s="249">
        <f>IF(ISBLANK(F62),"-",(F62/$D$50*$D$47*$B$68)*($B$57/$D$60))</f>
        <v>517.13987790088049</v>
      </c>
      <c r="H62" s="267">
        <f t="shared" si="0"/>
        <v>103.4279755801761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342.66</v>
      </c>
      <c r="E64" s="182">
        <v>1</v>
      </c>
      <c r="F64" s="183">
        <v>12614191</v>
      </c>
      <c r="G64" s="248">
        <f>IF(ISBLANK(F64),"-",(F64/$D$50*$D$47*$B$68)*($B$57/$D$64))</f>
        <v>509.41207990488385</v>
      </c>
      <c r="H64" s="266">
        <f t="shared" si="0"/>
        <v>101.88241598097679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12648700</v>
      </c>
      <c r="G65" s="249">
        <f>IF(ISBLANK(F65),"-",(F65/$D$50*$D$47*$B$68)*($B$57/$D$64))</f>
        <v>510.80569297649805</v>
      </c>
      <c r="H65" s="267">
        <f t="shared" si="0"/>
        <v>102.1611385952996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12643644</v>
      </c>
      <c r="G66" s="249">
        <f>IF(ISBLANK(F66),"-",(F66/$D$50*$D$47*$B$68)*($B$57/$D$64))</f>
        <v>510.60151123579033</v>
      </c>
      <c r="H66" s="267">
        <f t="shared" si="0"/>
        <v>102.12030224715807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</v>
      </c>
      <c r="C68" s="319" t="s">
        <v>104</v>
      </c>
      <c r="D68" s="322">
        <v>342.34</v>
      </c>
      <c r="E68" s="182">
        <v>1</v>
      </c>
      <c r="F68" s="183">
        <v>12625307</v>
      </c>
      <c r="G68" s="248">
        <f>IF(ISBLANK(F68),"-",(F68/$D$50*$D$47*$B$68)*($B$57/$D$68))</f>
        <v>510.33757808091843</v>
      </c>
      <c r="H68" s="267">
        <f t="shared" si="0"/>
        <v>102.06751561618368</v>
      </c>
    </row>
    <row r="69" spans="1:8" ht="27" customHeight="1" x14ac:dyDescent="0.4">
      <c r="A69" s="172" t="s">
        <v>105</v>
      </c>
      <c r="B69" s="189">
        <f>(D47*B68)/B56*B57</f>
        <v>321.51374999999996</v>
      </c>
      <c r="C69" s="320"/>
      <c r="D69" s="323"/>
      <c r="E69" s="184">
        <v>2</v>
      </c>
      <c r="F69" s="137">
        <v>12647796</v>
      </c>
      <c r="G69" s="249">
        <f>IF(ISBLANK(F69),"-",(F69/$D$50*$D$47*$B$68)*($B$57/$D$68))</f>
        <v>511.24662384063436</v>
      </c>
      <c r="H69" s="267">
        <f t="shared" si="0"/>
        <v>102.24932476812687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12727295</v>
      </c>
      <c r="G70" s="249">
        <f>IF(ISBLANK(F70),"-",(F70/$D$50*$D$47*$B$68)*($B$57/$D$68))</f>
        <v>514.46011616362148</v>
      </c>
      <c r="H70" s="267">
        <f t="shared" si="0"/>
        <v>102.89202323272431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511.89636552157634</v>
      </c>
      <c r="H72" s="269">
        <f>AVERAGE(H60:H71)</f>
        <v>102.37927310431526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5.1696263542216521E-3</v>
      </c>
      <c r="H73" s="253">
        <f>STDEV(H60:H71)/H72</f>
        <v>5.1696263542216764E-3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>Azithromycin</v>
      </c>
      <c r="D76" s="327"/>
      <c r="E76" s="198" t="s">
        <v>108</v>
      </c>
      <c r="F76" s="198"/>
      <c r="G76" s="199">
        <f>H72</f>
        <v>102.37927310431526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Azithromycin</v>
      </c>
      <c r="C79" s="313"/>
    </row>
    <row r="80" spans="1:8" ht="26.25" customHeight="1" x14ac:dyDescent="0.4">
      <c r="A80" s="109" t="s">
        <v>48</v>
      </c>
      <c r="B80" s="313" t="str">
        <f>B27</f>
        <v>A4-1</v>
      </c>
      <c r="C80" s="313"/>
    </row>
    <row r="81" spans="1:12" ht="27" customHeight="1" x14ac:dyDescent="0.4">
      <c r="A81" s="109" t="s">
        <v>6</v>
      </c>
      <c r="B81" s="201">
        <f>B28</f>
        <v>98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4407126</v>
      </c>
      <c r="E91" s="133">
        <f>IF(ISBLANK(D91),"-",$D$101/$D$98*D91)</f>
        <v>4483392.9982939782</v>
      </c>
      <c r="F91" s="132">
        <v>4664895</v>
      </c>
      <c r="G91" s="134">
        <f>IF(ISBLANK(F91),"-",$D$101/$F$98*F91)</f>
        <v>4403827.3094416782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4273126</v>
      </c>
      <c r="E92" s="138">
        <f>IF(ISBLANK(D92),"-",$D$101/$D$98*D92)</f>
        <v>4347074.0771259898</v>
      </c>
      <c r="F92" s="137">
        <v>4704962</v>
      </c>
      <c r="G92" s="139">
        <f>IF(ISBLANK(F92),"-",$D$101/$F$98*F92)</f>
        <v>4441651.9869118892</v>
      </c>
      <c r="I92" s="314">
        <f>ABS((F96/D96*D95)-F95)/D95</f>
        <v>1.6930111674970389E-3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4362194</v>
      </c>
      <c r="E93" s="138">
        <f>IF(ISBLANK(D93),"-",$D$101/$D$98*D93)</f>
        <v>4437683.4328766642</v>
      </c>
      <c r="F93" s="137">
        <v>4662775</v>
      </c>
      <c r="G93" s="139">
        <f>IF(ISBLANK(F93),"-",$D$101/$F$98*F93)</f>
        <v>4401825.9538064459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4347482</v>
      </c>
      <c r="E95" s="148">
        <f>AVERAGE(E91:E94)</f>
        <v>4422716.8360988768</v>
      </c>
      <c r="F95" s="211">
        <f>AVERAGE(F91:F94)</f>
        <v>4677544</v>
      </c>
      <c r="G95" s="212">
        <f>AVERAGE(G91:G94)</f>
        <v>4415768.4167200038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22.29</v>
      </c>
      <c r="E96" s="140"/>
      <c r="F96" s="152">
        <v>24.02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22.29</v>
      </c>
      <c r="E97" s="155"/>
      <c r="F97" s="154">
        <f>F96*$B$87</f>
        <v>24.02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21.844200000000001</v>
      </c>
      <c r="E98" s="158"/>
      <c r="F98" s="157">
        <f>F97*$B$83/100</f>
        <v>23.5396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>
        <f>D98/$B$98</f>
        <v>0.218442</v>
      </c>
      <c r="E99" s="158"/>
      <c r="F99" s="161">
        <f>F98/$B$98</f>
        <v>0.23539599999999999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4419242.6264094403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1.0471205731235268E-2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5">
        <v>1</v>
      </c>
      <c r="D108" s="276">
        <v>4248861</v>
      </c>
      <c r="E108" s="250">
        <f t="shared" ref="E108:E113" si="1">IF(ISBLANK(D108),"-",D108/$D$103*$D$100*$B$116)</f>
        <v>480.72275717662131</v>
      </c>
      <c r="F108" s="277">
        <f t="shared" ref="F108:F113" si="2">IF(ISBLANK(D108), "-", (E108/$B$56)*100)</f>
        <v>96.14455143532426</v>
      </c>
    </row>
    <row r="109" spans="1:10" ht="26.25" customHeight="1" x14ac:dyDescent="0.4">
      <c r="A109" s="124" t="s">
        <v>95</v>
      </c>
      <c r="B109" s="125">
        <v>5</v>
      </c>
      <c r="C109" s="271">
        <v>2</v>
      </c>
      <c r="D109" s="273">
        <v>4181165</v>
      </c>
      <c r="E109" s="251">
        <f t="shared" si="1"/>
        <v>473.0635262039375</v>
      </c>
      <c r="F109" s="278">
        <f t="shared" si="2"/>
        <v>94.612705240787491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4288233</v>
      </c>
      <c r="E110" s="251">
        <f t="shared" si="1"/>
        <v>485.17736663444032</v>
      </c>
      <c r="F110" s="278">
        <f t="shared" si="2"/>
        <v>97.035473326888066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4258667</v>
      </c>
      <c r="E111" s="251">
        <f t="shared" si="1"/>
        <v>481.83222330339606</v>
      </c>
      <c r="F111" s="278">
        <f t="shared" si="2"/>
        <v>96.366444660679221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4132799</v>
      </c>
      <c r="E112" s="251">
        <f t="shared" si="1"/>
        <v>467.5913215651874</v>
      </c>
      <c r="F112" s="278">
        <f t="shared" si="2"/>
        <v>93.518264313037477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4347587</v>
      </c>
      <c r="E113" s="252">
        <f t="shared" si="1"/>
        <v>491.89277072260916</v>
      </c>
      <c r="F113" s="279">
        <f t="shared" si="2"/>
        <v>98.378554144521829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480.04666093436526</v>
      </c>
      <c r="F115" s="281">
        <f>AVERAGE(F108:F113)</f>
        <v>96.009332186873053</v>
      </c>
    </row>
    <row r="116" spans="1:10" ht="27" customHeight="1" x14ac:dyDescent="0.4">
      <c r="A116" s="124" t="s">
        <v>103</v>
      </c>
      <c r="B116" s="156">
        <f>(B115/B114)*(B113/B112)*(B111/B110)*(B109/B108)*B107</f>
        <v>2250</v>
      </c>
      <c r="C116" s="234"/>
      <c r="D116" s="258" t="s">
        <v>84</v>
      </c>
      <c r="E116" s="256">
        <f>STDEV(E108:E113)/E115</f>
        <v>1.8021175459280812E-2</v>
      </c>
      <c r="F116" s="235">
        <f>STDEV(F108:F113)/F115</f>
        <v>1.8021175459280833E-2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467.5913215651874</v>
      </c>
      <c r="F119" s="282">
        <f>MIN(F108:F113)</f>
        <v>93.518264313037477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491.89277072260916</v>
      </c>
      <c r="F120" s="283">
        <f>MAX(F108:F113)</f>
        <v>98.378554144521829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>Azithromycin</v>
      </c>
      <c r="D124" s="327"/>
      <c r="E124" s="198" t="s">
        <v>127</v>
      </c>
      <c r="F124" s="198"/>
      <c r="G124" s="284">
        <f>F115</f>
        <v>96.009332186873053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93.518264313037477</v>
      </c>
      <c r="E125" s="209" t="s">
        <v>130</v>
      </c>
      <c r="F125" s="284">
        <f>MAX(F108:F113)</f>
        <v>98.378554144521829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AZITHYROMYCIN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2017-05-15T09:51:30Z</cp:lastPrinted>
  <dcterms:created xsi:type="dcterms:W3CDTF">2005-07-05T10:19:27Z</dcterms:created>
  <dcterms:modified xsi:type="dcterms:W3CDTF">2017-05-15T09:58:22Z</dcterms:modified>
</cp:coreProperties>
</file>