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90" yWindow="390" windowWidth="15000" windowHeight="6585"/>
  </bookViews>
  <sheets>
    <sheet name="SST" sheetId="1" r:id="rId1"/>
    <sheet name="RD" sheetId="2" r:id="rId2"/>
    <sheet name="sulfamethoxazole 1" sheetId="3" r:id="rId3"/>
    <sheet name="trimethoprim 1" sheetId="4" r:id="rId4"/>
  </sheets>
  <definedNames>
    <definedName name="_xlnm.Print_Area" localSheetId="2">'sulfamethoxazole 1'!$A$1:$H$81</definedName>
    <definedName name="_xlnm.Print_Area" localSheetId="3">'trimethoprim 1'!$A$1:$H$81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4" l="1"/>
  <c r="B57" i="3"/>
  <c r="B42" i="1"/>
  <c r="B21" i="1"/>
  <c r="C77" i="4" l="1"/>
  <c r="H72" i="4"/>
  <c r="G72" i="4"/>
  <c r="B69" i="4"/>
  <c r="H68" i="4"/>
  <c r="G68" i="4"/>
  <c r="H64" i="4"/>
  <c r="G64" i="4"/>
  <c r="B58" i="4"/>
  <c r="D58" i="4"/>
  <c r="E56" i="4"/>
  <c r="B55" i="4"/>
  <c r="B45" i="4"/>
  <c r="D48" i="4" s="1"/>
  <c r="D49" i="4" s="1"/>
  <c r="F44" i="4"/>
  <c r="F42" i="4"/>
  <c r="D42" i="4"/>
  <c r="G41" i="4"/>
  <c r="E41" i="4"/>
  <c r="B34" i="4"/>
  <c r="D44" i="4" s="1"/>
  <c r="B30" i="4"/>
  <c r="C77" i="3"/>
  <c r="H72" i="3"/>
  <c r="G72" i="3"/>
  <c r="B69" i="3"/>
  <c r="H68" i="3"/>
  <c r="G68" i="3"/>
  <c r="H64" i="3"/>
  <c r="G64" i="3"/>
  <c r="D58" i="3"/>
  <c r="B70" i="3" s="1"/>
  <c r="B58" i="3"/>
  <c r="E56" i="3"/>
  <c r="B55" i="3"/>
  <c r="B45" i="3"/>
  <c r="D48" i="3" s="1"/>
  <c r="D49" i="3" s="1"/>
  <c r="F42" i="3"/>
  <c r="D42" i="3"/>
  <c r="G41" i="3"/>
  <c r="E41" i="3"/>
  <c r="B34" i="3"/>
  <c r="F44" i="3" s="1"/>
  <c r="F45" i="3" s="1"/>
  <c r="G40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4" l="1"/>
  <c r="F45" i="4"/>
  <c r="D45" i="4"/>
  <c r="G39" i="3"/>
  <c r="G38" i="3"/>
  <c r="F46" i="3"/>
  <c r="C37" i="2"/>
  <c r="C35" i="2"/>
  <c r="D44" i="3"/>
  <c r="D45" i="3" s="1"/>
  <c r="F46" i="4" l="1"/>
  <c r="G40" i="4"/>
  <c r="G39" i="4"/>
  <c r="G38" i="4"/>
  <c r="D46" i="4"/>
  <c r="E39" i="4"/>
  <c r="E40" i="4"/>
  <c r="E38" i="4"/>
  <c r="D46" i="3"/>
  <c r="E40" i="3"/>
  <c r="E39" i="3"/>
  <c r="D50" i="3" s="1"/>
  <c r="E38" i="3"/>
  <c r="G42" i="3"/>
  <c r="C39" i="2"/>
  <c r="G42" i="4" l="1"/>
  <c r="E42" i="4"/>
  <c r="D52" i="4"/>
  <c r="D50" i="4"/>
  <c r="E42" i="3"/>
  <c r="D52" i="3"/>
  <c r="G63" i="3"/>
  <c r="H63" i="3" s="1"/>
  <c r="G71" i="3"/>
  <c r="H71" i="3" s="1"/>
  <c r="G66" i="3"/>
  <c r="H66" i="3" s="1"/>
  <c r="G70" i="3"/>
  <c r="H70" i="3" s="1"/>
  <c r="G67" i="3"/>
  <c r="H67" i="3" s="1"/>
  <c r="D51" i="3"/>
  <c r="G61" i="3"/>
  <c r="H61" i="3" s="1"/>
  <c r="G69" i="3"/>
  <c r="H69" i="3" s="1"/>
  <c r="G65" i="3"/>
  <c r="H65" i="3" s="1"/>
  <c r="G62" i="3"/>
  <c r="H62" i="3" s="1"/>
  <c r="G71" i="4" l="1"/>
  <c r="H71" i="4" s="1"/>
  <c r="G70" i="4"/>
  <c r="H70" i="4" s="1"/>
  <c r="G66" i="4"/>
  <c r="H66" i="4" s="1"/>
  <c r="G63" i="4"/>
  <c r="H63" i="4" s="1"/>
  <c r="G65" i="4"/>
  <c r="H65" i="4" s="1"/>
  <c r="G69" i="4"/>
  <c r="H69" i="4" s="1"/>
  <c r="G67" i="4"/>
  <c r="H67" i="4" s="1"/>
  <c r="G62" i="4"/>
  <c r="H62" i="4" s="1"/>
  <c r="D51" i="4"/>
  <c r="G61" i="4"/>
  <c r="H61" i="4" s="1"/>
  <c r="H73" i="3"/>
  <c r="G77" i="3" s="1"/>
  <c r="H75" i="3"/>
  <c r="H73" i="4" l="1"/>
  <c r="G77" i="4" s="1"/>
  <c r="H75" i="4"/>
  <c r="H74" i="3"/>
  <c r="H74" i="4" l="1"/>
</calcChain>
</file>

<file path=xl/sharedStrings.xml><?xml version="1.0" encoding="utf-8"?>
<sst xmlns="http://schemas.openxmlformats.org/spreadsheetml/2006/main" count="266" uniqueCount="115">
  <si>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</si>
  <si>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</si>
  <si>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</si>
  <si>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</si>
  <si>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</si>
  <si>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</si>
  <si>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</si>
  <si>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NDQB201705389</t>
  </si>
  <si>
    <t>Weight (mg):</t>
  </si>
  <si>
    <t>Sulfamethoxazole BP &amp; Trimethoprim BP</t>
  </si>
  <si>
    <t>Standard Conc (mg/mL):</t>
  </si>
  <si>
    <t>Each 5 mL contains: Trimethoprim B.P. 40 mg and Sulphamethoxazole B.P. 240 mg.</t>
  </si>
  <si>
    <t>2017-05-15 11:12:38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</si>
  <si>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</si>
  <si>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</si>
  <si>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</si>
  <si>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</si>
  <si>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</si>
  <si>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</si>
  <si>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</si>
  <si>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</si>
  <si>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</si>
  <si>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</si>
  <si>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</si>
  <si>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</si>
  <si>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</si>
  <si>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</si>
  <si>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</si>
  <si>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</si>
  <si>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</si>
  <si>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</si>
  <si>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</si>
  <si>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</si>
  <si>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</si>
  <si>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</si>
  <si>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</si>
  <si>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</si>
  <si>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</si>
  <si>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</si>
  <si>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</si>
  <si>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</si>
  <si>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</si>
  <si>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</si>
  <si>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</si>
  <si>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</si>
  <si>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</si>
  <si>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</si>
  <si>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</si>
  <si>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</si>
  <si>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</si>
  <si>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</si>
  <si>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</si>
  <si>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</si>
  <si>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</si>
  <si>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</si>
  <si>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</si>
  <si>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</si>
  <si>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</si>
  <si>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</si>
  <si>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</si>
  <si>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</si>
  <si>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</si>
  <si>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</si>
  <si>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</si>
  <si>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</si>
  <si>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</si>
  <si>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</si>
  <si>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</si>
  <si>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</si>
  <si>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</si>
  <si>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</si>
  <si>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</si>
  <si>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</si>
  <si>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</si>
  <si>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</si>
  <si>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</si>
  <si>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</si>
  <si>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</si>
  <si>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</si>
  <si>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</si>
  <si>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</si>
  <si>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</si>
  <si>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</si>
  <si>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</si>
  <si>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</si>
  <si>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</si>
  <si>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</si>
  <si>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</si>
  <si>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</si>
  <si>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</si>
  <si>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</si>
  <si>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</si>
  <si>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</si>
  <si>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</si>
  <si>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</si>
  <si>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</si>
  <si>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</si>
  <si>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</si>
  <si>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</si>
  <si>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</si>
  <si>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</si>
  <si>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</si>
  <si>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</si>
  <si>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</si>
  <si>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</si>
  <si>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</si>
  <si>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</si>
  <si>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</si>
  <si>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</si>
  <si>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</si>
  <si>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</si>
  <si>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</si>
  <si>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>S12 6</t>
  </si>
  <si>
    <t xml:space="preserve"> Trimethoprim BP</t>
  </si>
  <si>
    <t>T7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</si>
</sst>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8" workbookViewId="0">
      <selection activeCell="C41" sqref="C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18.260000000000002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0.18260000000000001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40057034</v>
      </c>
      <c r="C24" s="18">
        <v>10697.9</v>
      </c>
      <c r="D24" s="19">
        <v>1</v>
      </c>
      <c r="E24" s="20">
        <v>10.199999999999999</v>
      </c>
    </row>
    <row r="25" spans="1:6" ht="16.5" customHeight="1" x14ac:dyDescent="0.3">
      <c r="A25" s="17">
        <v>2</v>
      </c>
      <c r="B25" s="18">
        <v>40187931</v>
      </c>
      <c r="C25" s="18">
        <v>10313.799999999999</v>
      </c>
      <c r="D25" s="19">
        <v>1.1000000000000001</v>
      </c>
      <c r="E25" s="19">
        <v>9.9</v>
      </c>
    </row>
    <row r="26" spans="1:6" ht="16.5" customHeight="1" x14ac:dyDescent="0.3">
      <c r="A26" s="17">
        <v>3</v>
      </c>
      <c r="B26" s="18">
        <v>40188066</v>
      </c>
      <c r="C26" s="18">
        <v>10199.5</v>
      </c>
      <c r="D26" s="19">
        <v>1.1000000000000001</v>
      </c>
      <c r="E26" s="19">
        <v>9.9</v>
      </c>
    </row>
    <row r="27" spans="1:6" ht="16.5" customHeight="1" x14ac:dyDescent="0.3">
      <c r="A27" s="17">
        <v>4</v>
      </c>
      <c r="B27" s="18">
        <v>40505691</v>
      </c>
      <c r="C27" s="18">
        <v>10157.799999999999</v>
      </c>
      <c r="D27" s="19">
        <v>1.1000000000000001</v>
      </c>
      <c r="E27" s="19">
        <v>9.9</v>
      </c>
    </row>
    <row r="28" spans="1:6" ht="16.5" customHeight="1" x14ac:dyDescent="0.3">
      <c r="A28" s="17">
        <v>5</v>
      </c>
      <c r="B28" s="18">
        <v>40428403</v>
      </c>
      <c r="C28" s="18">
        <v>10127.1</v>
      </c>
      <c r="D28" s="19">
        <v>1.1000000000000001</v>
      </c>
      <c r="E28" s="19">
        <v>9.9</v>
      </c>
    </row>
    <row r="29" spans="1:6" ht="16.5" customHeight="1" x14ac:dyDescent="0.3">
      <c r="A29" s="17">
        <v>6</v>
      </c>
      <c r="B29" s="21">
        <v>40220892</v>
      </c>
      <c r="C29" s="21">
        <v>10106.9</v>
      </c>
      <c r="D29" s="22">
        <v>1.1000000000000001</v>
      </c>
      <c r="E29" s="22">
        <v>9.9</v>
      </c>
    </row>
    <row r="30" spans="1:6" ht="16.5" customHeight="1" x14ac:dyDescent="0.3">
      <c r="A30" s="23" t="s">
        <v>18</v>
      </c>
      <c r="B30" s="24">
        <f>AVERAGE(B24:B29)</f>
        <v>40264669.5</v>
      </c>
      <c r="C30" s="25">
        <f>AVERAGE(C24:C29)</f>
        <v>10267.166666666666</v>
      </c>
      <c r="D30" s="26">
        <f>AVERAGE(D24:D29)</f>
        <v>1.0833333333333333</v>
      </c>
      <c r="E30" s="26">
        <f>AVERAGE(E24:E29)</f>
        <v>9.9499999999999993</v>
      </c>
    </row>
    <row r="31" spans="1:6" ht="16.5" customHeight="1" x14ac:dyDescent="0.3">
      <c r="A31" s="27" t="s">
        <v>19</v>
      </c>
      <c r="B31" s="28">
        <f>(STDEV(B24:B29)/B30)</f>
        <v>4.1807495816862028E-3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111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22.68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B41/25*4/100</f>
        <v>3.6288000000000001E-2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2934379</v>
      </c>
      <c r="C45" s="18">
        <v>5939.5</v>
      </c>
      <c r="D45" s="19">
        <v>1.3</v>
      </c>
      <c r="E45" s="20">
        <v>4.5999999999999996</v>
      </c>
    </row>
    <row r="46" spans="1:6" ht="16.5" customHeight="1" x14ac:dyDescent="0.3">
      <c r="A46" s="17">
        <v>2</v>
      </c>
      <c r="B46" s="18">
        <v>2949054</v>
      </c>
      <c r="C46" s="18">
        <v>6396.4</v>
      </c>
      <c r="D46" s="19">
        <v>1.3</v>
      </c>
      <c r="E46" s="19">
        <v>4.5999999999999996</v>
      </c>
    </row>
    <row r="47" spans="1:6" ht="16.5" customHeight="1" x14ac:dyDescent="0.3">
      <c r="A47" s="17">
        <v>3</v>
      </c>
      <c r="B47" s="18">
        <v>2952678</v>
      </c>
      <c r="C47" s="18">
        <v>6295.3</v>
      </c>
      <c r="D47" s="19">
        <v>1.3</v>
      </c>
      <c r="E47" s="19">
        <v>4.5999999999999996</v>
      </c>
    </row>
    <row r="48" spans="1:6" ht="16.5" customHeight="1" x14ac:dyDescent="0.3">
      <c r="A48" s="17">
        <v>4</v>
      </c>
      <c r="B48" s="18">
        <v>2980851</v>
      </c>
      <c r="C48" s="18">
        <v>6311.6</v>
      </c>
      <c r="D48" s="19">
        <v>1.3</v>
      </c>
      <c r="E48" s="19">
        <v>4.5999999999999996</v>
      </c>
    </row>
    <row r="49" spans="1:7" ht="16.5" customHeight="1" x14ac:dyDescent="0.3">
      <c r="A49" s="17">
        <v>5</v>
      </c>
      <c r="B49" s="18">
        <v>2977603</v>
      </c>
      <c r="C49" s="18">
        <v>6291.9</v>
      </c>
      <c r="D49" s="19">
        <v>1.3</v>
      </c>
      <c r="E49" s="19">
        <v>4.5999999999999996</v>
      </c>
    </row>
    <row r="50" spans="1:7" ht="16.5" customHeight="1" x14ac:dyDescent="0.3">
      <c r="A50" s="17">
        <v>6</v>
      </c>
      <c r="B50" s="21">
        <v>2964294</v>
      </c>
      <c r="C50" s="21">
        <v>6258.9</v>
      </c>
      <c r="D50" s="22">
        <v>1.3</v>
      </c>
      <c r="E50" s="22">
        <v>4.5999999999999996</v>
      </c>
    </row>
    <row r="51" spans="1:7" ht="16.5" customHeight="1" x14ac:dyDescent="0.3">
      <c r="A51" s="23" t="s">
        <v>18</v>
      </c>
      <c r="B51" s="24">
        <f>AVERAGE(B45:B50)</f>
        <v>2959809.8333333335</v>
      </c>
      <c r="C51" s="25">
        <f>AVERAGE(C45:C50)</f>
        <v>6248.9333333333343</v>
      </c>
      <c r="D51" s="26">
        <f>AVERAGE(D45:D50)</f>
        <v>1.3</v>
      </c>
      <c r="E51" s="26">
        <f>AVERAGE(E45:E50)</f>
        <v>4.6000000000000005</v>
      </c>
    </row>
    <row r="52" spans="1:7" ht="16.5" customHeight="1" x14ac:dyDescent="0.3">
      <c r="A52" s="27" t="s">
        <v>19</v>
      </c>
      <c r="B52" s="28">
        <f>(STDEV(B45:B50)/B51)</f>
        <v>6.0300376068729974E-3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4" t="s">
        <v>25</v>
      </c>
      <c r="C59" s="3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activeCell="B42" sqref="B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0" t="s">
        <v>30</v>
      </c>
      <c r="B1" s="370"/>
      <c r="C1" s="370"/>
      <c r="D1" s="370"/>
      <c r="E1" s="370"/>
      <c r="F1" s="370"/>
      <c r="G1" s="105"/>
    </row>
    <row r="2" spans="1:7" ht="12.75" customHeight="1" x14ac:dyDescent="0.3">
      <c r="A2" s="370"/>
      <c r="B2" s="370"/>
      <c r="C2" s="370"/>
      <c r="D2" s="370"/>
      <c r="E2" s="370"/>
      <c r="F2" s="370"/>
      <c r="G2" s="105"/>
    </row>
    <row r="3" spans="1:7" ht="12.75" customHeight="1" x14ac:dyDescent="0.3">
      <c r="A3" s="370"/>
      <c r="B3" s="370"/>
      <c r="C3" s="370"/>
      <c r="D3" s="370"/>
      <c r="E3" s="370"/>
      <c r="F3" s="370"/>
      <c r="G3" s="105"/>
    </row>
    <row r="4" spans="1:7" ht="12.75" customHeight="1" x14ac:dyDescent="0.3">
      <c r="A4" s="370"/>
      <c r="B4" s="370"/>
      <c r="C4" s="370"/>
      <c r="D4" s="370"/>
      <c r="E4" s="370"/>
      <c r="F4" s="370"/>
      <c r="G4" s="105"/>
    </row>
    <row r="5" spans="1:7" ht="12.75" customHeight="1" x14ac:dyDescent="0.3">
      <c r="A5" s="370"/>
      <c r="B5" s="370"/>
      <c r="C5" s="370"/>
      <c r="D5" s="370"/>
      <c r="E5" s="370"/>
      <c r="F5" s="370"/>
      <c r="G5" s="105"/>
    </row>
    <row r="6" spans="1:7" ht="12.75" customHeight="1" x14ac:dyDescent="0.3">
      <c r="A6" s="370"/>
      <c r="B6" s="370"/>
      <c r="C6" s="370"/>
      <c r="D6" s="370"/>
      <c r="E6" s="370"/>
      <c r="F6" s="370"/>
      <c r="G6" s="105"/>
    </row>
    <row r="7" spans="1:7" ht="12.75" customHeight="1" x14ac:dyDescent="0.3">
      <c r="A7" s="370"/>
      <c r="B7" s="370"/>
      <c r="C7" s="370"/>
      <c r="D7" s="370"/>
      <c r="E7" s="370"/>
      <c r="F7" s="370"/>
      <c r="G7" s="105"/>
    </row>
    <row r="8" spans="1:7" ht="15" customHeight="1" x14ac:dyDescent="0.3">
      <c r="A8" s="369" t="s">
        <v>31</v>
      </c>
      <c r="B8" s="369"/>
      <c r="C8" s="369"/>
      <c r="D8" s="369"/>
      <c r="E8" s="369"/>
      <c r="F8" s="369"/>
      <c r="G8" s="106"/>
    </row>
    <row r="9" spans="1:7" ht="12.75" customHeight="1" x14ac:dyDescent="0.3">
      <c r="A9" s="369"/>
      <c r="B9" s="369"/>
      <c r="C9" s="369"/>
      <c r="D9" s="369"/>
      <c r="E9" s="369"/>
      <c r="F9" s="369"/>
      <c r="G9" s="106"/>
    </row>
    <row r="10" spans="1:7" ht="12.75" customHeight="1" x14ac:dyDescent="0.3">
      <c r="A10" s="369"/>
      <c r="B10" s="369"/>
      <c r="C10" s="369"/>
      <c r="D10" s="369"/>
      <c r="E10" s="369"/>
      <c r="F10" s="369"/>
      <c r="G10" s="106"/>
    </row>
    <row r="11" spans="1:7" ht="12.75" customHeight="1" x14ac:dyDescent="0.3">
      <c r="A11" s="369"/>
      <c r="B11" s="369"/>
      <c r="C11" s="369"/>
      <c r="D11" s="369"/>
      <c r="E11" s="369"/>
      <c r="F11" s="369"/>
      <c r="G11" s="106"/>
    </row>
    <row r="12" spans="1:7" ht="12.75" customHeight="1" x14ac:dyDescent="0.3">
      <c r="A12" s="369"/>
      <c r="B12" s="369"/>
      <c r="C12" s="369"/>
      <c r="D12" s="369"/>
      <c r="E12" s="369"/>
      <c r="F12" s="369"/>
      <c r="G12" s="106"/>
    </row>
    <row r="13" spans="1:7" ht="12.75" customHeight="1" x14ac:dyDescent="0.3">
      <c r="A13" s="369"/>
      <c r="B13" s="369"/>
      <c r="C13" s="369"/>
      <c r="D13" s="369"/>
      <c r="E13" s="369"/>
      <c r="F13" s="369"/>
      <c r="G13" s="106"/>
    </row>
    <row r="14" spans="1:7" ht="12.75" customHeight="1" x14ac:dyDescent="0.3">
      <c r="A14" s="369"/>
      <c r="B14" s="369"/>
      <c r="C14" s="369"/>
      <c r="D14" s="369"/>
      <c r="E14" s="369"/>
      <c r="F14" s="369"/>
      <c r="G14" s="106"/>
    </row>
    <row r="15" spans="1:7" ht="13.5" customHeight="1" x14ac:dyDescent="0.3"/>
    <row r="16" spans="1:7" ht="19.5" customHeight="1" x14ac:dyDescent="0.3">
      <c r="A16" s="365" t="s">
        <v>32</v>
      </c>
      <c r="B16" s="366"/>
      <c r="C16" s="366"/>
      <c r="D16" s="366"/>
      <c r="E16" s="366"/>
      <c r="F16" s="367"/>
    </row>
    <row r="17" spans="1:13" ht="18.75" customHeight="1" x14ac:dyDescent="0.3">
      <c r="A17" s="368" t="s">
        <v>33</v>
      </c>
      <c r="B17" s="368"/>
      <c r="C17" s="368"/>
      <c r="D17" s="368"/>
      <c r="E17" s="368"/>
      <c r="F17" s="36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7" t="s">
        <v>9</v>
      </c>
    </row>
    <row r="21" spans="1:13" ht="16.5" customHeight="1" x14ac:dyDescent="0.3">
      <c r="A21" s="52" t="s">
        <v>35</v>
      </c>
      <c r="B21" s="107" t="s">
        <v>11</v>
      </c>
    </row>
    <row r="22" spans="1:13" ht="16.5" customHeight="1" x14ac:dyDescent="0.3">
      <c r="A22" s="52" t="s">
        <v>36</v>
      </c>
      <c r="B22" s="107" t="s">
        <v>12</v>
      </c>
    </row>
    <row r="23" spans="1:13" ht="16.5" customHeight="1" x14ac:dyDescent="0.3">
      <c r="A23" s="52" t="s">
        <v>37</v>
      </c>
      <c r="B23" s="107">
        <v>0</v>
      </c>
    </row>
    <row r="24" spans="1:13" ht="16.5" customHeight="1" x14ac:dyDescent="0.3">
      <c r="A24" s="52" t="s">
        <v>38</v>
      </c>
      <c r="B24" s="108">
        <v>0</v>
      </c>
    </row>
    <row r="25" spans="1:13" ht="16.5" customHeight="1" x14ac:dyDescent="0.3">
      <c r="A25" s="52" t="s">
        <v>39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10.346259999999999</v>
      </c>
      <c r="C29" s="60">
        <v>21.831710000000001</v>
      </c>
      <c r="D29" s="60">
        <v>22.538029999999999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21.81514</v>
      </c>
      <c r="D30" s="60">
        <v>22.510249999999999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21.82396</v>
      </c>
      <c r="D31" s="63">
        <v>22.623460000000001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10.346259999999999</v>
      </c>
      <c r="C33" s="66">
        <f>AVERAGE(C29:C32)</f>
        <v>21.823603333333335</v>
      </c>
      <c r="D33" s="66">
        <f>AVERAGE(D29:D32)</f>
        <v>22.557246666666668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11.477343333333335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12.210986666666669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1.0639210061097182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57" zoomScale="55" zoomScaleNormal="75" workbookViewId="0">
      <selection activeCell="F44" sqref="F4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30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31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45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111" t="s">
        <v>34</v>
      </c>
      <c r="B18" s="374" t="s">
        <v>5</v>
      </c>
      <c r="C18" s="374"/>
    </row>
    <row r="19" spans="1:14" ht="26.25" customHeight="1" x14ac:dyDescent="0.4">
      <c r="A19" s="111" t="s">
        <v>35</v>
      </c>
      <c r="B19" s="362" t="s">
        <v>7</v>
      </c>
      <c r="C19" s="234">
        <v>25</v>
      </c>
    </row>
    <row r="20" spans="1:14" ht="26.25" customHeight="1" x14ac:dyDescent="0.4">
      <c r="A20" s="111" t="s">
        <v>36</v>
      </c>
      <c r="B20" s="362" t="s">
        <v>9</v>
      </c>
      <c r="C20" s="212"/>
    </row>
    <row r="21" spans="1:14" ht="26.25" customHeight="1" x14ac:dyDescent="0.4">
      <c r="A21" s="111" t="s">
        <v>37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111" t="s">
        <v>38</v>
      </c>
      <c r="B22" s="340" t="s">
        <v>12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1" t="s">
        <v>39</v>
      </c>
      <c r="B23" s="213"/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74" t="s">
        <v>110</v>
      </c>
      <c r="C26" s="374"/>
    </row>
    <row r="27" spans="1:14" ht="26.25" customHeight="1" x14ac:dyDescent="0.4">
      <c r="A27" s="116" t="s">
        <v>46</v>
      </c>
      <c r="B27" s="375" t="s">
        <v>112</v>
      </c>
      <c r="C27" s="375"/>
    </row>
    <row r="28" spans="1:14" ht="27" customHeight="1" x14ac:dyDescent="0.4">
      <c r="A28" s="116" t="s">
        <v>6</v>
      </c>
      <c r="B28" s="211">
        <v>99.02</v>
      </c>
    </row>
    <row r="29" spans="1:14" s="9" customFormat="1" ht="27" customHeight="1" x14ac:dyDescent="0.4">
      <c r="A29" s="116" t="s">
        <v>47</v>
      </c>
      <c r="B29" s="210">
        <v>0</v>
      </c>
      <c r="C29" s="385" t="s">
        <v>48</v>
      </c>
      <c r="D29" s="386"/>
      <c r="E29" s="386"/>
      <c r="F29" s="386"/>
      <c r="G29" s="386"/>
      <c r="H29" s="387"/>
      <c r="I29" s="118"/>
      <c r="J29" s="118"/>
      <c r="K29" s="118"/>
      <c r="L29" s="118"/>
    </row>
    <row r="30" spans="1:14" s="9" customFormat="1" ht="19.5" customHeight="1" x14ac:dyDescent="0.3">
      <c r="A30" s="116" t="s">
        <v>49</v>
      </c>
      <c r="B30" s="115">
        <f>B28-B29</f>
        <v>99.02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50</v>
      </c>
      <c r="B31" s="230">
        <v>1</v>
      </c>
      <c r="C31" s="388" t="s">
        <v>51</v>
      </c>
      <c r="D31" s="389"/>
      <c r="E31" s="389"/>
      <c r="F31" s="389"/>
      <c r="G31" s="389"/>
      <c r="H31" s="390"/>
      <c r="I31" s="118"/>
      <c r="J31" s="118"/>
      <c r="K31" s="118"/>
      <c r="L31" s="118"/>
    </row>
    <row r="32" spans="1:14" s="9" customFormat="1" ht="27" customHeight="1" x14ac:dyDescent="0.4">
      <c r="A32" s="116" t="s">
        <v>52</v>
      </c>
      <c r="B32" s="230">
        <v>1</v>
      </c>
      <c r="C32" s="388" t="s">
        <v>53</v>
      </c>
      <c r="D32" s="389"/>
      <c r="E32" s="389"/>
      <c r="F32" s="389"/>
      <c r="G32" s="389"/>
      <c r="H32" s="390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56</v>
      </c>
      <c r="B36" s="214">
        <v>100</v>
      </c>
      <c r="C36" s="110"/>
      <c r="D36" s="377" t="s">
        <v>57</v>
      </c>
      <c r="E36" s="378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59</v>
      </c>
      <c r="B37" s="215">
        <v>1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63</v>
      </c>
      <c r="B38" s="215">
        <v>1</v>
      </c>
      <c r="C38" s="132">
        <v>1</v>
      </c>
      <c r="D38" s="216">
        <v>44868383</v>
      </c>
      <c r="E38" s="176">
        <f>IF(ISBLANK(D38),"-",$D$48/$D$45*D38)</f>
        <v>39704223.404700123</v>
      </c>
      <c r="F38" s="216">
        <v>38159897</v>
      </c>
      <c r="G38" s="168">
        <f>IF(ISBLANK(F38),"-",$D$48/$F$45*F38)</f>
        <v>38156005.087481074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64</v>
      </c>
      <c r="B39" s="215">
        <v>1</v>
      </c>
      <c r="C39" s="128">
        <v>2</v>
      </c>
      <c r="D39" s="217">
        <v>44553808</v>
      </c>
      <c r="E39" s="177">
        <f>IF(ISBLANK(D39),"-",$D$48/$D$45*D39)</f>
        <v>39425854.646068156</v>
      </c>
      <c r="F39" s="217">
        <v>38784718</v>
      </c>
      <c r="G39" s="169">
        <f>IF(ISBLANK(F39),"-",$D$48/$F$45*F39)</f>
        <v>38780762.362239055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65</v>
      </c>
      <c r="B40" s="215">
        <v>1</v>
      </c>
      <c r="C40" s="128">
        <v>3</v>
      </c>
      <c r="D40" s="217">
        <v>44528004</v>
      </c>
      <c r="E40" s="177">
        <f>IF(ISBLANK(D40),"-",$D$48/$D$45*D40)</f>
        <v>39403020.576457605</v>
      </c>
      <c r="F40" s="217">
        <v>37999094</v>
      </c>
      <c r="G40" s="169">
        <f>IF(ISBLANK(F40),"-",$D$48/$F$45*F40)</f>
        <v>37995218.487714253</v>
      </c>
      <c r="L40" s="122"/>
      <c r="M40" s="122"/>
      <c r="N40" s="133"/>
    </row>
    <row r="41" spans="1:14" ht="26.25" customHeight="1" x14ac:dyDescent="0.4">
      <c r="A41" s="127" t="s">
        <v>66</v>
      </c>
      <c r="B41" s="215">
        <v>1</v>
      </c>
      <c r="C41" s="134">
        <v>4</v>
      </c>
      <c r="D41" s="218"/>
      <c r="E41" s="178" t="str">
        <f>IF(ISBLANK(D41),"-",$D$48/$D$45*D41)</f>
        <v>-</v>
      </c>
      <c r="F41" s="218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67</v>
      </c>
      <c r="B42" s="215">
        <v>1</v>
      </c>
      <c r="C42" s="135" t="s">
        <v>68</v>
      </c>
      <c r="D42" s="196">
        <f>AVERAGE(D38:D41)</f>
        <v>44650065</v>
      </c>
      <c r="E42" s="158">
        <f>AVERAGE(E38:E41)</f>
        <v>39511032.875741966</v>
      </c>
      <c r="F42" s="136">
        <f>AVERAGE(F38:F41)</f>
        <v>38314569.666666664</v>
      </c>
      <c r="G42" s="137">
        <f>AVERAGE(G38:G41)</f>
        <v>38310661.979144789</v>
      </c>
    </row>
    <row r="43" spans="1:14" ht="26.25" customHeight="1" x14ac:dyDescent="0.4">
      <c r="A43" s="127" t="s">
        <v>69</v>
      </c>
      <c r="B43" s="211">
        <v>1</v>
      </c>
      <c r="C43" s="197" t="s">
        <v>70</v>
      </c>
      <c r="D43" s="220">
        <v>18.260000000000002</v>
      </c>
      <c r="E43" s="133"/>
      <c r="F43" s="219">
        <v>16.16</v>
      </c>
      <c r="G43" s="174"/>
    </row>
    <row r="44" spans="1:14" ht="26.25" customHeight="1" x14ac:dyDescent="0.4">
      <c r="A44" s="127" t="s">
        <v>71</v>
      </c>
      <c r="B44" s="211">
        <v>1</v>
      </c>
      <c r="C44" s="198" t="s">
        <v>72</v>
      </c>
      <c r="D44" s="199">
        <f>D43*$B$34</f>
        <v>18.260000000000002</v>
      </c>
      <c r="E44" s="139"/>
      <c r="F44" s="138">
        <f>F43*$B$34</f>
        <v>16.16</v>
      </c>
      <c r="G44" s="141"/>
    </row>
    <row r="45" spans="1:14" ht="19.5" customHeight="1" x14ac:dyDescent="0.3">
      <c r="A45" s="127" t="s">
        <v>73</v>
      </c>
      <c r="B45" s="195">
        <f>(B44/B43)*(B42/B41)*(B40/B39)*(B38/B37)*B36</f>
        <v>100</v>
      </c>
      <c r="C45" s="198" t="s">
        <v>74</v>
      </c>
      <c r="D45" s="200">
        <f>D44*$B$30/100</f>
        <v>18.081052000000003</v>
      </c>
      <c r="E45" s="141"/>
      <c r="F45" s="140">
        <f>F44*$B$30/100</f>
        <v>16.001632000000001</v>
      </c>
      <c r="G45" s="141"/>
    </row>
    <row r="46" spans="1:14" ht="19.5" customHeight="1" x14ac:dyDescent="0.3">
      <c r="A46" s="379" t="s">
        <v>75</v>
      </c>
      <c r="B46" s="383"/>
      <c r="C46" s="198" t="s">
        <v>76</v>
      </c>
      <c r="D46" s="199">
        <f>D45/$B$45</f>
        <v>0.18081052000000003</v>
      </c>
      <c r="E46" s="141"/>
      <c r="F46" s="142">
        <f>F45/$B$45</f>
        <v>0.16001632000000002</v>
      </c>
      <c r="G46" s="141"/>
    </row>
    <row r="47" spans="1:14" ht="27" customHeight="1" x14ac:dyDescent="0.4">
      <c r="A47" s="381"/>
      <c r="B47" s="384"/>
      <c r="C47" s="198" t="s">
        <v>77</v>
      </c>
      <c r="D47" s="221">
        <v>0.16</v>
      </c>
      <c r="E47" s="174"/>
      <c r="F47" s="174"/>
      <c r="G47" s="174"/>
    </row>
    <row r="48" spans="1:14" ht="18.75" x14ac:dyDescent="0.3">
      <c r="C48" s="198" t="s">
        <v>78</v>
      </c>
      <c r="D48" s="200">
        <f>D47*$B$45</f>
        <v>16</v>
      </c>
      <c r="E48" s="141"/>
      <c r="F48" s="141"/>
      <c r="G48" s="141"/>
    </row>
    <row r="49" spans="1:12" ht="19.5" customHeight="1" x14ac:dyDescent="0.3">
      <c r="C49" s="201" t="s">
        <v>79</v>
      </c>
      <c r="D49" s="202">
        <f>D48/B34</f>
        <v>16</v>
      </c>
      <c r="E49" s="160"/>
      <c r="F49" s="160"/>
      <c r="G49" s="160"/>
    </row>
    <row r="50" spans="1:12" ht="18.75" x14ac:dyDescent="0.3">
      <c r="C50" s="203" t="s">
        <v>80</v>
      </c>
      <c r="D50" s="204">
        <f>AVERAGE(E38:E41,G38:G41)</f>
        <v>38910847.427443378</v>
      </c>
      <c r="E50" s="159"/>
      <c r="F50" s="159"/>
      <c r="G50" s="159"/>
    </row>
    <row r="51" spans="1:12" ht="18.75" x14ac:dyDescent="0.3">
      <c r="C51" s="143" t="s">
        <v>81</v>
      </c>
      <c r="D51" s="146">
        <f>STDEV(E38:E41,G38:G41)/D50</f>
        <v>1.8396435336868494E-2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82</v>
      </c>
    </row>
    <row r="55" spans="1:12" ht="18.75" x14ac:dyDescent="0.3">
      <c r="A55" s="110" t="s">
        <v>83</v>
      </c>
      <c r="B55" s="112" t="str">
        <f>B21</f>
        <v>Each 5 mL contains: Trimethoprim B.P. 40 mg and Sulphamethoxazole B.P. 240 mg.</v>
      </c>
    </row>
    <row r="56" spans="1:12" ht="26.25" customHeight="1" x14ac:dyDescent="0.4">
      <c r="A56" s="206" t="s">
        <v>84</v>
      </c>
      <c r="B56" s="222">
        <v>5</v>
      </c>
      <c r="C56" s="187" t="s">
        <v>85</v>
      </c>
      <c r="D56" s="223">
        <v>200</v>
      </c>
      <c r="E56" s="187" t="str">
        <f>B20</f>
        <v>Sulfamethoxazole BP &amp; Trimethoprim BP</v>
      </c>
    </row>
    <row r="57" spans="1:12" ht="18.75" x14ac:dyDescent="0.3">
      <c r="A57" s="112" t="s">
        <v>86</v>
      </c>
      <c r="B57" s="233">
        <f>RD!C39</f>
        <v>1.0639210061097182</v>
      </c>
    </row>
    <row r="58" spans="1:12" s="75" customFormat="1" ht="18.75" x14ac:dyDescent="0.3">
      <c r="A58" s="185" t="s">
        <v>87</v>
      </c>
      <c r="B58" s="186">
        <f>B56</f>
        <v>5</v>
      </c>
      <c r="C58" s="187" t="s">
        <v>88</v>
      </c>
      <c r="D58" s="207">
        <f>B57*B56</f>
        <v>5.3196050305485905</v>
      </c>
    </row>
    <row r="59" spans="1:12" ht="19.5" customHeight="1" x14ac:dyDescent="0.25"/>
    <row r="60" spans="1:12" s="9" customFormat="1" ht="27" customHeight="1" x14ac:dyDescent="0.4">
      <c r="A60" s="126" t="s">
        <v>89</v>
      </c>
      <c r="B60" s="214">
        <v>100</v>
      </c>
      <c r="C60" s="110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">
      <c r="A61" s="127" t="s">
        <v>94</v>
      </c>
      <c r="B61" s="215">
        <v>2</v>
      </c>
      <c r="C61" s="394" t="s">
        <v>95</v>
      </c>
      <c r="D61" s="391">
        <v>3.8902299999999999</v>
      </c>
      <c r="E61" s="180">
        <v>1</v>
      </c>
      <c r="F61" s="224">
        <v>32884241</v>
      </c>
      <c r="G61" s="191">
        <f>IF(ISBLANK(F61),"-",(F61/$D$50*$D$47*$B$69)*$D$58/$D$61)</f>
        <v>184.90183668388164</v>
      </c>
      <c r="H61" s="188">
        <f t="shared" ref="H61:H72" si="0">IF(ISBLANK(F61),"-",G61/$D$56)</f>
        <v>0.92450918341940824</v>
      </c>
      <c r="L61" s="118"/>
    </row>
    <row r="62" spans="1:12" s="9" customFormat="1" ht="26.25" customHeight="1" x14ac:dyDescent="0.4">
      <c r="A62" s="127" t="s">
        <v>96</v>
      </c>
      <c r="B62" s="215">
        <v>20</v>
      </c>
      <c r="C62" s="395"/>
      <c r="D62" s="392"/>
      <c r="E62" s="181">
        <v>2</v>
      </c>
      <c r="F62" s="217">
        <v>32728409</v>
      </c>
      <c r="G62" s="192">
        <f>IF(ISBLANK(F62),"-",(F62/$D$50*$D$47*$B$69)*$D$58/$D$61)</f>
        <v>184.02562296758745</v>
      </c>
      <c r="H62" s="189">
        <f t="shared" si="0"/>
        <v>0.92012811483793722</v>
      </c>
      <c r="L62" s="118"/>
    </row>
    <row r="63" spans="1:12" s="9" customFormat="1" ht="24.75" customHeight="1" x14ac:dyDescent="0.4">
      <c r="A63" s="127" t="s">
        <v>97</v>
      </c>
      <c r="B63" s="215">
        <v>1</v>
      </c>
      <c r="C63" s="395"/>
      <c r="D63" s="392"/>
      <c r="E63" s="181">
        <v>3</v>
      </c>
      <c r="F63" s="217">
        <v>32685270</v>
      </c>
      <c r="G63" s="192">
        <f>IF(ISBLANK(F63),"-",(F63/$D$50*$D$47*$B$69)*$D$58/$D$61)</f>
        <v>183.78306057021584</v>
      </c>
      <c r="H63" s="189">
        <f t="shared" si="0"/>
        <v>0.91891530285107914</v>
      </c>
      <c r="L63" s="118"/>
    </row>
    <row r="64" spans="1:12" ht="27" customHeight="1" x14ac:dyDescent="0.4">
      <c r="A64" s="127" t="s">
        <v>98</v>
      </c>
      <c r="B64" s="215">
        <v>1</v>
      </c>
      <c r="C64" s="396"/>
      <c r="D64" s="393"/>
      <c r="E64" s="182">
        <v>4</v>
      </c>
      <c r="F64" s="225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99</v>
      </c>
      <c r="B65" s="215">
        <v>1</v>
      </c>
      <c r="C65" s="394" t="s">
        <v>100</v>
      </c>
      <c r="D65" s="391">
        <v>3.8975900000000001</v>
      </c>
      <c r="E65" s="151">
        <v>1</v>
      </c>
      <c r="F65" s="217">
        <v>32357835</v>
      </c>
      <c r="G65" s="191">
        <f>IF(ISBLANK(F65),"-",(F65/$D$50*$D$47*$B$69)*$D$58/$D$65)</f>
        <v>181.59838636715472</v>
      </c>
      <c r="H65" s="188">
        <f t="shared" si="0"/>
        <v>0.90799193183577354</v>
      </c>
    </row>
    <row r="66" spans="1:11" ht="23.25" customHeight="1" x14ac:dyDescent="0.4">
      <c r="A66" s="127" t="s">
        <v>101</v>
      </c>
      <c r="B66" s="215">
        <v>1</v>
      </c>
      <c r="C66" s="395"/>
      <c r="D66" s="392"/>
      <c r="E66" s="152">
        <v>2</v>
      </c>
      <c r="F66" s="217">
        <v>32383574</v>
      </c>
      <c r="G66" s="192">
        <f>IF(ISBLANK(F66),"-",(F66/$D$50*$D$47*$B$69)*$D$58/$D$65)</f>
        <v>181.74283857994038</v>
      </c>
      <c r="H66" s="189">
        <f t="shared" si="0"/>
        <v>0.9087141928997019</v>
      </c>
    </row>
    <row r="67" spans="1:11" ht="24.75" customHeight="1" x14ac:dyDescent="0.4">
      <c r="A67" s="127" t="s">
        <v>102</v>
      </c>
      <c r="B67" s="215">
        <v>1</v>
      </c>
      <c r="C67" s="395"/>
      <c r="D67" s="392"/>
      <c r="E67" s="152">
        <v>3</v>
      </c>
      <c r="F67" s="217">
        <v>32341605</v>
      </c>
      <c r="G67" s="192">
        <f>IF(ISBLANK(F67),"-",(F67/$D$50*$D$47*$B$69)*$D$58/$D$65)</f>
        <v>181.50730048916756</v>
      </c>
      <c r="H67" s="189">
        <f t="shared" si="0"/>
        <v>0.90753650244583783</v>
      </c>
    </row>
    <row r="68" spans="1:11" ht="27" customHeight="1" x14ac:dyDescent="0.4">
      <c r="A68" s="127" t="s">
        <v>103</v>
      </c>
      <c r="B68" s="215">
        <v>1</v>
      </c>
      <c r="C68" s="396"/>
      <c r="D68" s="393"/>
      <c r="E68" s="153">
        <v>4</v>
      </c>
      <c r="F68" s="225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104</v>
      </c>
      <c r="B69" s="194">
        <f>(B68/B67)*(B66/B65)*(B64/B63)*(B62/B61)*B60</f>
        <v>1000</v>
      </c>
      <c r="C69" s="394" t="s">
        <v>105</v>
      </c>
      <c r="D69" s="391">
        <v>3.9441000000000002</v>
      </c>
      <c r="E69" s="151">
        <v>1</v>
      </c>
      <c r="F69" s="224">
        <v>32960282</v>
      </c>
      <c r="G69" s="191">
        <f>IF(ISBLANK(F69),"-",(F69/$D$50*$D$47*$B$69)*$D$58/$D$69)</f>
        <v>182.79810217052713</v>
      </c>
      <c r="H69" s="189">
        <f t="shared" si="0"/>
        <v>0.91399051085263561</v>
      </c>
    </row>
    <row r="70" spans="1:11" ht="22.5" customHeight="1" x14ac:dyDescent="0.4">
      <c r="A70" s="205" t="s">
        <v>106</v>
      </c>
      <c r="B70" s="226">
        <f>(D47*B69)/D56*D58</f>
        <v>4.2556840244388727</v>
      </c>
      <c r="C70" s="395"/>
      <c r="D70" s="392"/>
      <c r="E70" s="152">
        <v>2</v>
      </c>
      <c r="F70" s="217">
        <v>32807371</v>
      </c>
      <c r="G70" s="192">
        <f>IF(ISBLANK(F70),"-",(F70/$D$50*$D$47*$B$69)*$D$58/$D$69)</f>
        <v>181.95005600996944</v>
      </c>
      <c r="H70" s="189">
        <f t="shared" si="0"/>
        <v>0.90975028004984726</v>
      </c>
    </row>
    <row r="71" spans="1:11" ht="23.25" customHeight="1" x14ac:dyDescent="0.4">
      <c r="A71" s="379" t="s">
        <v>75</v>
      </c>
      <c r="B71" s="380"/>
      <c r="C71" s="395"/>
      <c r="D71" s="392"/>
      <c r="E71" s="152">
        <v>3</v>
      </c>
      <c r="F71" s="217">
        <v>32763365</v>
      </c>
      <c r="G71" s="192">
        <f>IF(ISBLANK(F71),"-",(F71/$D$50*$D$47*$B$69)*$D$58/$D$69)</f>
        <v>181.70599822902827</v>
      </c>
      <c r="H71" s="189">
        <f t="shared" si="0"/>
        <v>0.90852999114514132</v>
      </c>
    </row>
    <row r="72" spans="1:11" ht="23.25" customHeight="1" x14ac:dyDescent="0.4">
      <c r="A72" s="381"/>
      <c r="B72" s="382"/>
      <c r="C72" s="397"/>
      <c r="D72" s="393"/>
      <c r="E72" s="153">
        <v>4</v>
      </c>
      <c r="F72" s="225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68</v>
      </c>
      <c r="H73" s="227">
        <f>AVERAGE(H61:H72)</f>
        <v>0.91334066781526246</v>
      </c>
    </row>
    <row r="74" spans="1:11" ht="26.25" customHeight="1" x14ac:dyDescent="0.4">
      <c r="C74" s="154"/>
      <c r="D74" s="154"/>
      <c r="E74" s="154"/>
      <c r="F74" s="155"/>
      <c r="G74" s="143" t="s">
        <v>81</v>
      </c>
      <c r="H74" s="228">
        <f>STDEV(H61:H72)/H73</f>
        <v>6.9466675835500305E-3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29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107</v>
      </c>
      <c r="B77" s="231" t="s">
        <v>108</v>
      </c>
      <c r="C77" s="376" t="str">
        <f>B20</f>
        <v>Sulfamethoxazole BP &amp; Trimethoprim BP</v>
      </c>
      <c r="D77" s="376"/>
      <c r="E77" s="179" t="s">
        <v>109</v>
      </c>
      <c r="F77" s="179"/>
      <c r="G77" s="232">
        <f>H73</f>
        <v>0.91334066781526246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61" t="s">
        <v>28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29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38" zoomScale="55" zoomScaleNormal="75" workbookViewId="0">
      <selection activeCell="F54" sqref="F5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30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31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45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237" t="s">
        <v>34</v>
      </c>
      <c r="B18" s="374" t="s">
        <v>5</v>
      </c>
      <c r="C18" s="374"/>
    </row>
    <row r="19" spans="1:14" ht="26.25" customHeight="1" x14ac:dyDescent="0.4">
      <c r="A19" s="237" t="s">
        <v>35</v>
      </c>
      <c r="B19" s="338" t="s">
        <v>7</v>
      </c>
      <c r="C19" s="361">
        <v>25</v>
      </c>
    </row>
    <row r="20" spans="1:14" ht="26.25" customHeight="1" x14ac:dyDescent="0.4">
      <c r="A20" s="237" t="s">
        <v>36</v>
      </c>
      <c r="B20" s="338" t="s">
        <v>113</v>
      </c>
      <c r="C20" s="339"/>
    </row>
    <row r="21" spans="1:14" ht="26.25" customHeight="1" x14ac:dyDescent="0.4">
      <c r="A21" s="237" t="s">
        <v>37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237" t="s">
        <v>38</v>
      </c>
      <c r="B22" s="340" t="s">
        <v>12</v>
      </c>
      <c r="C22" s="339"/>
      <c r="D22" s="339"/>
      <c r="E22" s="339"/>
      <c r="F22" s="339"/>
      <c r="G22" s="339"/>
      <c r="H22" s="339"/>
      <c r="I22" s="339"/>
    </row>
    <row r="23" spans="1:14" ht="26.25" customHeight="1" x14ac:dyDescent="0.4">
      <c r="A23" s="237" t="s">
        <v>39</v>
      </c>
      <c r="B23" s="340"/>
      <c r="C23" s="339"/>
      <c r="D23" s="339"/>
      <c r="E23" s="339"/>
      <c r="F23" s="339"/>
      <c r="G23" s="339"/>
      <c r="H23" s="339"/>
      <c r="I23" s="339"/>
    </row>
    <row r="24" spans="1:14" ht="18.75" x14ac:dyDescent="0.3">
      <c r="A24" s="237"/>
      <c r="B24" s="239"/>
    </row>
    <row r="25" spans="1:14" ht="18.75" x14ac:dyDescent="0.3">
      <c r="A25" s="235" t="s">
        <v>1</v>
      </c>
      <c r="B25" s="239"/>
    </row>
    <row r="26" spans="1:14" ht="26.25" customHeight="1" x14ac:dyDescent="0.4">
      <c r="A26" s="240" t="s">
        <v>4</v>
      </c>
      <c r="B26" s="374" t="s">
        <v>111</v>
      </c>
      <c r="C26" s="374"/>
    </row>
    <row r="27" spans="1:14" ht="26.25" customHeight="1" x14ac:dyDescent="0.4">
      <c r="A27" s="242" t="s">
        <v>46</v>
      </c>
      <c r="B27" s="375" t="s">
        <v>114</v>
      </c>
      <c r="C27" s="375"/>
    </row>
    <row r="28" spans="1:14" ht="27" customHeight="1" x14ac:dyDescent="0.4">
      <c r="A28" s="242" t="s">
        <v>6</v>
      </c>
      <c r="B28" s="337">
        <v>99.3</v>
      </c>
    </row>
    <row r="29" spans="1:14" s="9" customFormat="1" ht="27" customHeight="1" x14ac:dyDescent="0.4">
      <c r="A29" s="242" t="s">
        <v>47</v>
      </c>
      <c r="B29" s="336">
        <v>0</v>
      </c>
      <c r="C29" s="385" t="s">
        <v>48</v>
      </c>
      <c r="D29" s="386"/>
      <c r="E29" s="386"/>
      <c r="F29" s="386"/>
      <c r="G29" s="386"/>
      <c r="H29" s="387"/>
      <c r="I29" s="244"/>
      <c r="J29" s="244"/>
      <c r="K29" s="244"/>
      <c r="L29" s="244"/>
    </row>
    <row r="30" spans="1:14" s="9" customFormat="1" ht="19.5" customHeight="1" x14ac:dyDescent="0.3">
      <c r="A30" s="242" t="s">
        <v>49</v>
      </c>
      <c r="B30" s="241">
        <f>B28-B29</f>
        <v>99.3</v>
      </c>
      <c r="C30" s="245"/>
      <c r="D30" s="245"/>
      <c r="E30" s="245"/>
      <c r="F30" s="245"/>
      <c r="G30" s="245"/>
      <c r="H30" s="246"/>
      <c r="I30" s="244"/>
      <c r="J30" s="244"/>
      <c r="K30" s="244"/>
      <c r="L30" s="244"/>
    </row>
    <row r="31" spans="1:14" s="9" customFormat="1" ht="27" customHeight="1" x14ac:dyDescent="0.4">
      <c r="A31" s="242" t="s">
        <v>50</v>
      </c>
      <c r="B31" s="357">
        <v>1</v>
      </c>
      <c r="C31" s="388" t="s">
        <v>51</v>
      </c>
      <c r="D31" s="389"/>
      <c r="E31" s="389"/>
      <c r="F31" s="389"/>
      <c r="G31" s="389"/>
      <c r="H31" s="390"/>
      <c r="I31" s="244"/>
      <c r="J31" s="244"/>
      <c r="K31" s="244"/>
      <c r="L31" s="244"/>
    </row>
    <row r="32" spans="1:14" s="9" customFormat="1" ht="27" customHeight="1" x14ac:dyDescent="0.4">
      <c r="A32" s="242" t="s">
        <v>52</v>
      </c>
      <c r="B32" s="357">
        <v>1</v>
      </c>
      <c r="C32" s="388" t="s">
        <v>53</v>
      </c>
      <c r="D32" s="389"/>
      <c r="E32" s="389"/>
      <c r="F32" s="389"/>
      <c r="G32" s="389"/>
      <c r="H32" s="390"/>
      <c r="I32" s="244"/>
      <c r="J32" s="244"/>
      <c r="K32" s="244"/>
      <c r="L32" s="248"/>
      <c r="M32" s="248"/>
      <c r="N32" s="249"/>
    </row>
    <row r="33" spans="1:14" s="9" customFormat="1" ht="17.25" customHeight="1" x14ac:dyDescent="0.3">
      <c r="A33" s="242"/>
      <c r="B33" s="247"/>
      <c r="C33" s="250"/>
      <c r="D33" s="250"/>
      <c r="E33" s="250"/>
      <c r="F33" s="250"/>
      <c r="G33" s="250"/>
      <c r="H33" s="250"/>
      <c r="I33" s="244"/>
      <c r="J33" s="244"/>
      <c r="K33" s="244"/>
      <c r="L33" s="248"/>
      <c r="M33" s="248"/>
      <c r="N33" s="249"/>
    </row>
    <row r="34" spans="1:14" s="9" customFormat="1" ht="18.75" x14ac:dyDescent="0.3">
      <c r="A34" s="242" t="s">
        <v>54</v>
      </c>
      <c r="B34" s="251">
        <f>B31/B32</f>
        <v>1</v>
      </c>
      <c r="C34" s="236" t="s">
        <v>55</v>
      </c>
      <c r="D34" s="236"/>
      <c r="E34" s="236"/>
      <c r="F34" s="236"/>
      <c r="G34" s="236"/>
      <c r="H34" s="236"/>
      <c r="I34" s="244"/>
      <c r="J34" s="244"/>
      <c r="K34" s="244"/>
      <c r="L34" s="248"/>
      <c r="M34" s="248"/>
      <c r="N34" s="249"/>
    </row>
    <row r="35" spans="1:14" s="9" customFormat="1" ht="19.5" customHeight="1" x14ac:dyDescent="0.3">
      <c r="A35" s="242"/>
      <c r="B35" s="241"/>
      <c r="H35" s="236"/>
      <c r="I35" s="244"/>
      <c r="J35" s="244"/>
      <c r="K35" s="244"/>
      <c r="L35" s="248"/>
      <c r="M35" s="248"/>
      <c r="N35" s="249"/>
    </row>
    <row r="36" spans="1:14" s="9" customFormat="1" ht="27" customHeight="1" x14ac:dyDescent="0.4">
      <c r="A36" s="252" t="s">
        <v>56</v>
      </c>
      <c r="B36" s="341">
        <v>25</v>
      </c>
      <c r="C36" s="236"/>
      <c r="D36" s="377" t="s">
        <v>57</v>
      </c>
      <c r="E36" s="378"/>
      <c r="F36" s="298" t="s">
        <v>58</v>
      </c>
      <c r="G36" s="299"/>
      <c r="J36" s="244"/>
      <c r="K36" s="244"/>
      <c r="L36" s="248"/>
      <c r="M36" s="248"/>
      <c r="N36" s="249"/>
    </row>
    <row r="37" spans="1:14" s="9" customFormat="1" ht="26.25" customHeight="1" x14ac:dyDescent="0.4">
      <c r="A37" s="253" t="s">
        <v>59</v>
      </c>
      <c r="B37" s="342">
        <v>4</v>
      </c>
      <c r="C37" s="255" t="s">
        <v>60</v>
      </c>
      <c r="D37" s="256" t="s">
        <v>61</v>
      </c>
      <c r="E37" s="288" t="s">
        <v>62</v>
      </c>
      <c r="F37" s="256" t="s">
        <v>61</v>
      </c>
      <c r="G37" s="257" t="s">
        <v>62</v>
      </c>
      <c r="J37" s="244"/>
      <c r="K37" s="244"/>
      <c r="L37" s="248"/>
      <c r="M37" s="248"/>
      <c r="N37" s="249"/>
    </row>
    <row r="38" spans="1:14" s="9" customFormat="1" ht="26.25" customHeight="1" x14ac:dyDescent="0.4">
      <c r="A38" s="253" t="s">
        <v>63</v>
      </c>
      <c r="B38" s="342">
        <v>100</v>
      </c>
      <c r="C38" s="258">
        <v>1</v>
      </c>
      <c r="D38" s="343">
        <v>3342951</v>
      </c>
      <c r="E38" s="302">
        <f>IF(ISBLANK(D38),"-",$D$48/$D$45*D38)</f>
        <v>2968709.5381959435</v>
      </c>
      <c r="F38" s="343">
        <v>2660971</v>
      </c>
      <c r="G38" s="294">
        <f>IF(ISBLANK(F38),"-",$D$48/$F$45*F38)</f>
        <v>2872164.0983130573</v>
      </c>
      <c r="J38" s="244"/>
      <c r="K38" s="244"/>
      <c r="L38" s="248"/>
      <c r="M38" s="248"/>
      <c r="N38" s="249"/>
    </row>
    <row r="39" spans="1:14" s="9" customFormat="1" ht="26.25" customHeight="1" x14ac:dyDescent="0.4">
      <c r="A39" s="253" t="s">
        <v>64</v>
      </c>
      <c r="B39" s="342">
        <v>1</v>
      </c>
      <c r="C39" s="254">
        <v>2</v>
      </c>
      <c r="D39" s="344">
        <v>3322581</v>
      </c>
      <c r="E39" s="303">
        <f>IF(ISBLANK(D39),"-",$D$48/$D$45*D39)</f>
        <v>2950619.9481023252</v>
      </c>
      <c r="F39" s="344">
        <v>2708122</v>
      </c>
      <c r="G39" s="295">
        <f>IF(ISBLANK(F39),"-",$D$48/$F$45*F39)</f>
        <v>2923057.3284157375</v>
      </c>
      <c r="J39" s="244"/>
      <c r="K39" s="244"/>
      <c r="L39" s="248"/>
      <c r="M39" s="248"/>
      <c r="N39" s="249"/>
    </row>
    <row r="40" spans="1:14" ht="26.25" customHeight="1" x14ac:dyDescent="0.4">
      <c r="A40" s="253" t="s">
        <v>65</v>
      </c>
      <c r="B40" s="342">
        <v>1</v>
      </c>
      <c r="C40" s="254">
        <v>3</v>
      </c>
      <c r="D40" s="344">
        <v>3318409</v>
      </c>
      <c r="E40" s="303">
        <f>IF(ISBLANK(D40),"-",$D$48/$D$45*D40)</f>
        <v>2946915.0011278247</v>
      </c>
      <c r="F40" s="344">
        <v>2655291</v>
      </c>
      <c r="G40" s="295">
        <f>IF(ISBLANK(F40),"-",$D$48/$F$45*F40)</f>
        <v>2866033.2941523138</v>
      </c>
      <c r="L40" s="248"/>
      <c r="M40" s="248"/>
      <c r="N40" s="259"/>
    </row>
    <row r="41" spans="1:14" ht="26.25" customHeight="1" x14ac:dyDescent="0.4">
      <c r="A41" s="253" t="s">
        <v>66</v>
      </c>
      <c r="B41" s="342">
        <v>1</v>
      </c>
      <c r="C41" s="260">
        <v>4</v>
      </c>
      <c r="D41" s="345"/>
      <c r="E41" s="304" t="str">
        <f>IF(ISBLANK(D41),"-",$D$48/$D$45*D41)</f>
        <v>-</v>
      </c>
      <c r="F41" s="345"/>
      <c r="G41" s="296" t="str">
        <f>IF(ISBLANK(F41),"-",$D$48/$F$45*F41)</f>
        <v>-</v>
      </c>
      <c r="L41" s="248"/>
      <c r="M41" s="248"/>
      <c r="N41" s="259"/>
    </row>
    <row r="42" spans="1:14" ht="27" customHeight="1" x14ac:dyDescent="0.4">
      <c r="A42" s="253" t="s">
        <v>67</v>
      </c>
      <c r="B42" s="342">
        <v>1</v>
      </c>
      <c r="C42" s="261" t="s">
        <v>68</v>
      </c>
      <c r="D42" s="322">
        <f>AVERAGE(D38:D41)</f>
        <v>3327980.3333333335</v>
      </c>
      <c r="E42" s="284">
        <f>AVERAGE(E38:E41)</f>
        <v>2955414.8291420308</v>
      </c>
      <c r="F42" s="262">
        <f>AVERAGE(F38:F41)</f>
        <v>2674794.6666666665</v>
      </c>
      <c r="G42" s="263">
        <f>AVERAGE(G38:G41)</f>
        <v>2887084.9069603696</v>
      </c>
    </row>
    <row r="43" spans="1:14" ht="26.25" customHeight="1" x14ac:dyDescent="0.4">
      <c r="A43" s="253" t="s">
        <v>69</v>
      </c>
      <c r="B43" s="337">
        <v>1</v>
      </c>
      <c r="C43" s="323" t="s">
        <v>70</v>
      </c>
      <c r="D43" s="347">
        <v>22.68</v>
      </c>
      <c r="E43" s="259"/>
      <c r="F43" s="346">
        <v>18.66</v>
      </c>
      <c r="G43" s="300"/>
    </row>
    <row r="44" spans="1:14" ht="26.25" customHeight="1" x14ac:dyDescent="0.4">
      <c r="A44" s="253" t="s">
        <v>71</v>
      </c>
      <c r="B44" s="337">
        <v>1</v>
      </c>
      <c r="C44" s="324" t="s">
        <v>72</v>
      </c>
      <c r="D44" s="325">
        <f>D43*$B$34</f>
        <v>22.68</v>
      </c>
      <c r="E44" s="265"/>
      <c r="F44" s="264">
        <f>F43*$B$34</f>
        <v>18.66</v>
      </c>
      <c r="G44" s="267"/>
    </row>
    <row r="45" spans="1:14" ht="19.5" customHeight="1" x14ac:dyDescent="0.3">
      <c r="A45" s="253" t="s">
        <v>73</v>
      </c>
      <c r="B45" s="321">
        <f>(B44/B43)*(B42/B41)*(B40/B39)*(B38/B37)*B36</f>
        <v>625</v>
      </c>
      <c r="C45" s="324" t="s">
        <v>74</v>
      </c>
      <c r="D45" s="326">
        <f>D44*$B$30/100</f>
        <v>22.521239999999999</v>
      </c>
      <c r="E45" s="267"/>
      <c r="F45" s="266">
        <f>F44*$B$30/100</f>
        <v>18.52938</v>
      </c>
      <c r="G45" s="267"/>
    </row>
    <row r="46" spans="1:14" ht="19.5" customHeight="1" x14ac:dyDescent="0.3">
      <c r="A46" s="379" t="s">
        <v>75</v>
      </c>
      <c r="B46" s="383"/>
      <c r="C46" s="324" t="s">
        <v>76</v>
      </c>
      <c r="D46" s="325">
        <f>D45/$B$45</f>
        <v>3.6033983999999998E-2</v>
      </c>
      <c r="E46" s="267"/>
      <c r="F46" s="268">
        <f>F45/$B$45</f>
        <v>2.9647007999999999E-2</v>
      </c>
      <c r="G46" s="267"/>
    </row>
    <row r="47" spans="1:14" ht="27" customHeight="1" x14ac:dyDescent="0.4">
      <c r="A47" s="381"/>
      <c r="B47" s="384"/>
      <c r="C47" s="324" t="s">
        <v>77</v>
      </c>
      <c r="D47" s="348">
        <v>3.2000000000000001E-2</v>
      </c>
      <c r="E47" s="300"/>
      <c r="F47" s="300"/>
      <c r="G47" s="300"/>
    </row>
    <row r="48" spans="1:14" ht="18.75" x14ac:dyDescent="0.3">
      <c r="C48" s="324" t="s">
        <v>78</v>
      </c>
      <c r="D48" s="326">
        <f>D47*$B$45</f>
        <v>20</v>
      </c>
      <c r="E48" s="267"/>
      <c r="F48" s="267"/>
      <c r="G48" s="267"/>
    </row>
    <row r="49" spans="1:12" ht="19.5" customHeight="1" x14ac:dyDescent="0.3">
      <c r="C49" s="327" t="s">
        <v>79</v>
      </c>
      <c r="D49" s="328">
        <f>D48/B34</f>
        <v>20</v>
      </c>
      <c r="E49" s="286"/>
      <c r="F49" s="286"/>
      <c r="G49" s="286"/>
    </row>
    <row r="50" spans="1:12" ht="18.75" x14ac:dyDescent="0.3">
      <c r="C50" s="329" t="s">
        <v>80</v>
      </c>
      <c r="D50" s="330">
        <f>AVERAGE(E38:E41,G38:G41)</f>
        <v>2921249.8680511997</v>
      </c>
      <c r="E50" s="285"/>
      <c r="F50" s="285"/>
      <c r="G50" s="285"/>
    </row>
    <row r="51" spans="1:12" ht="18.75" x14ac:dyDescent="0.3">
      <c r="C51" s="269" t="s">
        <v>81</v>
      </c>
      <c r="D51" s="272">
        <f>STDEV(E38:E41,G38:G41)/D50</f>
        <v>1.4711979348450806E-2</v>
      </c>
      <c r="E51" s="265"/>
      <c r="F51" s="265"/>
      <c r="G51" s="265"/>
    </row>
    <row r="52" spans="1:12" ht="19.5" customHeight="1" x14ac:dyDescent="0.3">
      <c r="C52" s="270" t="s">
        <v>20</v>
      </c>
      <c r="D52" s="273">
        <f>COUNT(E38:E41,G38:G41)</f>
        <v>6</v>
      </c>
      <c r="E52" s="265"/>
      <c r="F52" s="265"/>
      <c r="G52" s="265"/>
    </row>
    <row r="54" spans="1:12" ht="18.75" x14ac:dyDescent="0.3">
      <c r="A54" s="235" t="s">
        <v>1</v>
      </c>
      <c r="B54" s="274" t="s">
        <v>82</v>
      </c>
    </row>
    <row r="55" spans="1:12" ht="18.75" x14ac:dyDescent="0.3">
      <c r="A55" s="236" t="s">
        <v>83</v>
      </c>
      <c r="B55" s="238" t="str">
        <f>B21</f>
        <v>Each 5 mL contains: Trimethoprim B.P. 40 mg and Sulphamethoxazole B.P. 240 mg.</v>
      </c>
    </row>
    <row r="56" spans="1:12" ht="26.25" customHeight="1" x14ac:dyDescent="0.4">
      <c r="A56" s="332" t="s">
        <v>84</v>
      </c>
      <c r="B56" s="349">
        <v>5</v>
      </c>
      <c r="C56" s="313" t="s">
        <v>85</v>
      </c>
      <c r="D56" s="350">
        <v>40</v>
      </c>
      <c r="E56" s="313" t="str">
        <f>B20</f>
        <v xml:space="preserve"> Trimethoprim BP</v>
      </c>
    </row>
    <row r="57" spans="1:12" ht="18.75" x14ac:dyDescent="0.3">
      <c r="A57" s="238" t="s">
        <v>86</v>
      </c>
      <c r="B57" s="360">
        <f>RD!C39</f>
        <v>1.0639210061097182</v>
      </c>
    </row>
    <row r="58" spans="1:12" s="75" customFormat="1" ht="18.75" x14ac:dyDescent="0.3">
      <c r="A58" s="311" t="s">
        <v>87</v>
      </c>
      <c r="B58" s="312">
        <f>B56</f>
        <v>5</v>
      </c>
      <c r="C58" s="313" t="s">
        <v>88</v>
      </c>
      <c r="D58" s="333">
        <f>B57*B56</f>
        <v>5.3196050305485905</v>
      </c>
    </row>
    <row r="59" spans="1:12" ht="19.5" customHeight="1" x14ac:dyDescent="0.25"/>
    <row r="60" spans="1:12" s="9" customFormat="1" ht="27" customHeight="1" x14ac:dyDescent="0.4">
      <c r="A60" s="252" t="s">
        <v>89</v>
      </c>
      <c r="B60" s="341">
        <v>100</v>
      </c>
      <c r="C60" s="236"/>
      <c r="D60" s="276" t="s">
        <v>90</v>
      </c>
      <c r="E60" s="275" t="s">
        <v>91</v>
      </c>
      <c r="F60" s="275" t="s">
        <v>61</v>
      </c>
      <c r="G60" s="275" t="s">
        <v>92</v>
      </c>
      <c r="H60" s="255" t="s">
        <v>93</v>
      </c>
      <c r="L60" s="244"/>
    </row>
    <row r="61" spans="1:12" s="9" customFormat="1" ht="24" customHeight="1" x14ac:dyDescent="0.4">
      <c r="A61" s="253" t="s">
        <v>94</v>
      </c>
      <c r="B61" s="342">
        <v>2</v>
      </c>
      <c r="C61" s="394" t="s">
        <v>95</v>
      </c>
      <c r="D61" s="391">
        <v>3.8902299999999999</v>
      </c>
      <c r="E61" s="306">
        <v>1</v>
      </c>
      <c r="F61" s="351">
        <v>2441081</v>
      </c>
      <c r="G61" s="317">
        <f>IF(ISBLANK(F61),"-",(F61/$D$50*$D$47*$B$69)*$D$58/$D$61)</f>
        <v>36.565167933532905</v>
      </c>
      <c r="H61" s="314">
        <f t="shared" ref="H61:H72" si="0">IF(ISBLANK(F61),"-",G61/$D$56)</f>
        <v>0.91412919833832262</v>
      </c>
      <c r="L61" s="244"/>
    </row>
    <row r="62" spans="1:12" s="9" customFormat="1" ht="26.25" customHeight="1" x14ac:dyDescent="0.4">
      <c r="A62" s="253" t="s">
        <v>96</v>
      </c>
      <c r="B62" s="342">
        <v>20</v>
      </c>
      <c r="C62" s="395"/>
      <c r="D62" s="392"/>
      <c r="E62" s="307">
        <v>2</v>
      </c>
      <c r="F62" s="344">
        <v>2432524</v>
      </c>
      <c r="G62" s="318">
        <f>IF(ISBLANK(F62),"-",(F62/$D$50*$D$47*$B$69)*$D$58/$D$61)</f>
        <v>36.436991874644541</v>
      </c>
      <c r="H62" s="315">
        <f t="shared" si="0"/>
        <v>0.9109247968661135</v>
      </c>
      <c r="L62" s="244"/>
    </row>
    <row r="63" spans="1:12" s="9" customFormat="1" ht="24.75" customHeight="1" x14ac:dyDescent="0.4">
      <c r="A63" s="253" t="s">
        <v>97</v>
      </c>
      <c r="B63" s="342">
        <v>1</v>
      </c>
      <c r="C63" s="395"/>
      <c r="D63" s="392"/>
      <c r="E63" s="307">
        <v>3</v>
      </c>
      <c r="F63" s="344">
        <v>2432976</v>
      </c>
      <c r="G63" s="318">
        <f>IF(ISBLANK(F63),"-",(F63/$D$50*$D$47*$B$69)*$D$58/$D$61)</f>
        <v>36.44376242257227</v>
      </c>
      <c r="H63" s="315">
        <f t="shared" si="0"/>
        <v>0.91109406056430675</v>
      </c>
      <c r="L63" s="244"/>
    </row>
    <row r="64" spans="1:12" ht="27" customHeight="1" x14ac:dyDescent="0.4">
      <c r="A64" s="253" t="s">
        <v>98</v>
      </c>
      <c r="B64" s="342">
        <v>1</v>
      </c>
      <c r="C64" s="396"/>
      <c r="D64" s="393"/>
      <c r="E64" s="308">
        <v>4</v>
      </c>
      <c r="F64" s="352"/>
      <c r="G64" s="318" t="str">
        <f>IF(ISBLANK(F64),"-",(F64/$D$50*$D$47*$B$69)*$D$58/$D$61)</f>
        <v>-</v>
      </c>
      <c r="H64" s="315" t="str">
        <f t="shared" si="0"/>
        <v>-</v>
      </c>
    </row>
    <row r="65" spans="1:11" ht="24.75" customHeight="1" x14ac:dyDescent="0.4">
      <c r="A65" s="253" t="s">
        <v>99</v>
      </c>
      <c r="B65" s="342">
        <v>1</v>
      </c>
      <c r="C65" s="394" t="s">
        <v>100</v>
      </c>
      <c r="D65" s="391">
        <v>3.8975900000000001</v>
      </c>
      <c r="E65" s="277">
        <v>1</v>
      </c>
      <c r="F65" s="344">
        <v>2407154</v>
      </c>
      <c r="G65" s="317">
        <f>IF(ISBLANK(F65),"-",(F65/$D$50*$D$47*$B$69)*$D$58/$D$65)</f>
        <v>35.988884349953274</v>
      </c>
      <c r="H65" s="314">
        <f t="shared" si="0"/>
        <v>0.89972210874883185</v>
      </c>
    </row>
    <row r="66" spans="1:11" ht="23.25" customHeight="1" x14ac:dyDescent="0.4">
      <c r="A66" s="253" t="s">
        <v>101</v>
      </c>
      <c r="B66" s="342">
        <v>1</v>
      </c>
      <c r="C66" s="395"/>
      <c r="D66" s="392"/>
      <c r="E66" s="278">
        <v>2</v>
      </c>
      <c r="F66" s="344">
        <v>2415695</v>
      </c>
      <c r="G66" s="318">
        <f>IF(ISBLANK(F66),"-",(F66/$D$50*$D$47*$B$69)*$D$58/$D$65)</f>
        <v>36.116579155201684</v>
      </c>
      <c r="H66" s="315">
        <f t="shared" si="0"/>
        <v>0.90291447888004206</v>
      </c>
    </row>
    <row r="67" spans="1:11" ht="24.75" customHeight="1" x14ac:dyDescent="0.4">
      <c r="A67" s="253" t="s">
        <v>102</v>
      </c>
      <c r="B67" s="342">
        <v>1</v>
      </c>
      <c r="C67" s="395"/>
      <c r="D67" s="392"/>
      <c r="E67" s="278">
        <v>3</v>
      </c>
      <c r="F67" s="344">
        <v>2415475</v>
      </c>
      <c r="G67" s="318">
        <f>IF(ISBLANK(F67),"-",(F67/$D$50*$D$47*$B$69)*$D$58/$D$65)</f>
        <v>36.113289978623456</v>
      </c>
      <c r="H67" s="315">
        <f t="shared" si="0"/>
        <v>0.90283224946558638</v>
      </c>
    </row>
    <row r="68" spans="1:11" ht="27" customHeight="1" x14ac:dyDescent="0.4">
      <c r="A68" s="253" t="s">
        <v>103</v>
      </c>
      <c r="B68" s="342">
        <v>1</v>
      </c>
      <c r="C68" s="396"/>
      <c r="D68" s="393"/>
      <c r="E68" s="279">
        <v>4</v>
      </c>
      <c r="F68" s="352"/>
      <c r="G68" s="319" t="str">
        <f>IF(ISBLANK(F68),"-",(F68/$D$50*$D$47*$B$69)*$D$58/$D$65)</f>
        <v>-</v>
      </c>
      <c r="H68" s="316" t="str">
        <f t="shared" si="0"/>
        <v>-</v>
      </c>
    </row>
    <row r="69" spans="1:11" ht="23.25" customHeight="1" x14ac:dyDescent="0.4">
      <c r="A69" s="253" t="s">
        <v>104</v>
      </c>
      <c r="B69" s="320">
        <f>(B68/B67)*(B66/B65)*(B64/B63)*(B62/B61)*B60</f>
        <v>1000</v>
      </c>
      <c r="C69" s="394" t="s">
        <v>105</v>
      </c>
      <c r="D69" s="391">
        <v>3.9441000000000002</v>
      </c>
      <c r="E69" s="277">
        <v>1</v>
      </c>
      <c r="F69" s="351">
        <v>2455814</v>
      </c>
      <c r="G69" s="317">
        <f>IF(ISBLANK(F69),"-",(F69/$D$50*$D$47*$B$69)*$D$58/$D$69)</f>
        <v>36.283419812358979</v>
      </c>
      <c r="H69" s="315">
        <f t="shared" si="0"/>
        <v>0.90708549530897442</v>
      </c>
    </row>
    <row r="70" spans="1:11" ht="22.5" customHeight="1" x14ac:dyDescent="0.4">
      <c r="A70" s="331" t="s">
        <v>106</v>
      </c>
      <c r="B70" s="353">
        <f>(D47*B69)/D56*D58</f>
        <v>4.2556840244388727</v>
      </c>
      <c r="C70" s="395"/>
      <c r="D70" s="392"/>
      <c r="E70" s="278">
        <v>2</v>
      </c>
      <c r="F70" s="344">
        <v>2447228</v>
      </c>
      <c r="G70" s="318">
        <f>IF(ISBLANK(F70),"-",(F70/$D$50*$D$47*$B$69)*$D$58/$D$69)</f>
        <v>36.156565969800496</v>
      </c>
      <c r="H70" s="315">
        <f t="shared" si="0"/>
        <v>0.90391414924501245</v>
      </c>
    </row>
    <row r="71" spans="1:11" ht="23.25" customHeight="1" x14ac:dyDescent="0.4">
      <c r="A71" s="379" t="s">
        <v>75</v>
      </c>
      <c r="B71" s="380"/>
      <c r="C71" s="395"/>
      <c r="D71" s="392"/>
      <c r="E71" s="278">
        <v>3</v>
      </c>
      <c r="F71" s="344">
        <v>2444448</v>
      </c>
      <c r="G71" s="318">
        <f>IF(ISBLANK(F71),"-",(F71/$D$50*$D$47*$B$69)*$D$58/$D$69)</f>
        <v>36.115492864476423</v>
      </c>
      <c r="H71" s="315">
        <f t="shared" si="0"/>
        <v>0.90288732161191054</v>
      </c>
    </row>
    <row r="72" spans="1:11" ht="23.25" customHeight="1" x14ac:dyDescent="0.4">
      <c r="A72" s="381"/>
      <c r="B72" s="382"/>
      <c r="C72" s="397"/>
      <c r="D72" s="393"/>
      <c r="E72" s="279">
        <v>4</v>
      </c>
      <c r="F72" s="352"/>
      <c r="G72" s="319" t="str">
        <f>IF(ISBLANK(F72),"-",(F72/$D$50*$D$47*$B$69)*$D$58/$D$69)</f>
        <v>-</v>
      </c>
      <c r="H72" s="316" t="str">
        <f t="shared" si="0"/>
        <v>-</v>
      </c>
    </row>
    <row r="73" spans="1:11" ht="26.25" customHeight="1" x14ac:dyDescent="0.4">
      <c r="A73" s="280"/>
      <c r="B73" s="280"/>
      <c r="C73" s="280"/>
      <c r="D73" s="280"/>
      <c r="E73" s="280"/>
      <c r="F73" s="281"/>
      <c r="G73" s="271" t="s">
        <v>68</v>
      </c>
      <c r="H73" s="354">
        <f>AVERAGE(H61:H72)</f>
        <v>0.90616709544767771</v>
      </c>
    </row>
    <row r="74" spans="1:11" ht="26.25" customHeight="1" x14ac:dyDescent="0.4">
      <c r="C74" s="280"/>
      <c r="D74" s="280"/>
      <c r="E74" s="280"/>
      <c r="F74" s="281"/>
      <c r="G74" s="269" t="s">
        <v>81</v>
      </c>
      <c r="H74" s="355">
        <f>STDEV(H61:H72)/H73</f>
        <v>5.3811534308705151E-3</v>
      </c>
    </row>
    <row r="75" spans="1:11" ht="27" customHeight="1" x14ac:dyDescent="0.4">
      <c r="A75" s="280"/>
      <c r="B75" s="280"/>
      <c r="C75" s="281"/>
      <c r="D75" s="282"/>
      <c r="E75" s="282"/>
      <c r="F75" s="281"/>
      <c r="G75" s="270" t="s">
        <v>20</v>
      </c>
      <c r="H75" s="356">
        <f>COUNT(H61:H72)</f>
        <v>9</v>
      </c>
    </row>
    <row r="76" spans="1:11" ht="18.75" x14ac:dyDescent="0.3">
      <c r="A76" s="280"/>
      <c r="B76" s="280"/>
      <c r="C76" s="281"/>
      <c r="D76" s="282"/>
      <c r="E76" s="282"/>
      <c r="F76" s="282"/>
      <c r="G76" s="282"/>
      <c r="H76" s="281"/>
      <c r="I76" s="283"/>
      <c r="J76" s="287"/>
      <c r="K76" s="301"/>
    </row>
    <row r="77" spans="1:11" ht="26.25" customHeight="1" x14ac:dyDescent="0.4">
      <c r="A77" s="240" t="s">
        <v>107</v>
      </c>
      <c r="B77" s="358" t="s">
        <v>108</v>
      </c>
      <c r="C77" s="376" t="str">
        <f>B20</f>
        <v xml:space="preserve"> Trimethoprim BP</v>
      </c>
      <c r="D77" s="376"/>
      <c r="E77" s="305" t="s">
        <v>109</v>
      </c>
      <c r="F77" s="305"/>
      <c r="G77" s="359">
        <f>H73</f>
        <v>0.90616709544767771</v>
      </c>
      <c r="H77" s="281"/>
      <c r="I77" s="283"/>
      <c r="J77" s="287"/>
      <c r="K77" s="301"/>
    </row>
    <row r="78" spans="1:11" ht="19.5" customHeight="1" x14ac:dyDescent="0.3">
      <c r="A78" s="291"/>
      <c r="B78" s="292"/>
      <c r="C78" s="293"/>
      <c r="D78" s="293"/>
      <c r="E78" s="292"/>
      <c r="F78" s="292"/>
      <c r="G78" s="292"/>
      <c r="H78" s="292"/>
    </row>
    <row r="79" spans="1:11" ht="18.75" x14ac:dyDescent="0.3">
      <c r="B79" s="243" t="s">
        <v>25</v>
      </c>
      <c r="E79" s="281" t="s">
        <v>26</v>
      </c>
      <c r="F79" s="281"/>
      <c r="G79" s="281" t="s">
        <v>27</v>
      </c>
    </row>
    <row r="80" spans="1:11" ht="83.1" customHeight="1" x14ac:dyDescent="0.3">
      <c r="A80" s="287" t="s">
        <v>28</v>
      </c>
      <c r="B80" s="334"/>
      <c r="C80" s="334"/>
      <c r="D80" s="280"/>
      <c r="E80" s="289"/>
      <c r="F80" s="283"/>
      <c r="G80" s="309"/>
      <c r="H80" s="309"/>
      <c r="I80" s="283"/>
    </row>
    <row r="81" spans="1:9" ht="83.1" customHeight="1" x14ac:dyDescent="0.3">
      <c r="A81" s="287" t="s">
        <v>29</v>
      </c>
      <c r="B81" s="335"/>
      <c r="C81" s="335"/>
      <c r="D81" s="297"/>
      <c r="E81" s="290"/>
      <c r="F81" s="283"/>
      <c r="G81" s="310"/>
      <c r="H81" s="310"/>
      <c r="I81" s="305"/>
    </row>
    <row r="82" spans="1:9" ht="18.75" x14ac:dyDescent="0.3">
      <c r="A82" s="280"/>
      <c r="B82" s="281"/>
      <c r="C82" s="282"/>
      <c r="D82" s="282"/>
      <c r="E82" s="282"/>
      <c r="F82" s="282"/>
      <c r="G82" s="281"/>
      <c r="H82" s="281"/>
      <c r="I82" s="283"/>
    </row>
    <row r="83" spans="1:9" ht="18.75" x14ac:dyDescent="0.3">
      <c r="A83" s="280"/>
      <c r="B83" s="280"/>
      <c r="C83" s="281"/>
      <c r="D83" s="282"/>
      <c r="E83" s="282"/>
      <c r="F83" s="282"/>
      <c r="G83" s="282"/>
      <c r="H83" s="281"/>
      <c r="I83" s="283"/>
    </row>
    <row r="84" spans="1:9" ht="18.75" x14ac:dyDescent="0.3">
      <c r="A84" s="280"/>
      <c r="B84" s="280"/>
      <c r="C84" s="281"/>
      <c r="D84" s="282"/>
      <c r="E84" s="282"/>
      <c r="F84" s="282"/>
      <c r="G84" s="282"/>
      <c r="H84" s="281"/>
      <c r="I84" s="283"/>
    </row>
    <row r="85" spans="1:9" ht="18.75" x14ac:dyDescent="0.3">
      <c r="A85" s="280"/>
      <c r="B85" s="280"/>
      <c r="C85" s="281"/>
      <c r="D85" s="282"/>
      <c r="E85" s="282"/>
      <c r="F85" s="282"/>
      <c r="G85" s="282"/>
      <c r="H85" s="281"/>
      <c r="I85" s="283"/>
    </row>
    <row r="86" spans="1:9" ht="18.75" x14ac:dyDescent="0.3">
      <c r="A86" s="280"/>
      <c r="B86" s="280"/>
      <c r="C86" s="281"/>
      <c r="D86" s="282"/>
      <c r="E86" s="282"/>
      <c r="F86" s="282"/>
      <c r="G86" s="282"/>
      <c r="H86" s="281"/>
      <c r="I86" s="283"/>
    </row>
    <row r="87" spans="1:9" ht="18.75" x14ac:dyDescent="0.3">
      <c r="A87" s="280"/>
      <c r="B87" s="280"/>
      <c r="C87" s="281"/>
      <c r="D87" s="282"/>
      <c r="E87" s="282"/>
      <c r="F87" s="282"/>
      <c r="G87" s="282"/>
      <c r="H87" s="281"/>
      <c r="I87" s="283"/>
    </row>
    <row r="88" spans="1:9" ht="18.75" x14ac:dyDescent="0.3">
      <c r="A88" s="280"/>
      <c r="B88" s="280"/>
      <c r="C88" s="281"/>
      <c r="D88" s="282"/>
      <c r="E88" s="282"/>
      <c r="F88" s="282"/>
      <c r="G88" s="282"/>
      <c r="H88" s="281"/>
      <c r="I88" s="283"/>
    </row>
    <row r="89" spans="1:9" ht="18.75" x14ac:dyDescent="0.3">
      <c r="A89" s="280"/>
      <c r="B89" s="280"/>
      <c r="C89" s="281"/>
      <c r="D89" s="282"/>
      <c r="E89" s="282"/>
      <c r="F89" s="282"/>
      <c r="G89" s="282"/>
      <c r="H89" s="281"/>
      <c r="I89" s="283"/>
    </row>
    <row r="90" spans="1:9" ht="18.75" x14ac:dyDescent="0.3">
      <c r="A90" s="280"/>
      <c r="B90" s="280"/>
      <c r="C90" s="281"/>
      <c r="D90" s="282"/>
      <c r="E90" s="282"/>
      <c r="F90" s="282"/>
      <c r="G90" s="282"/>
      <c r="H90" s="281"/>
      <c r="I90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sulfamethoxazole 1</vt:lpstr>
      <vt:lpstr>trimethoprim 1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2017-05-24T12:32:49Z</dcterms:modified>
</cp:coreProperties>
</file>