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3"/>
  </bookViews>
  <sheets>
    <sheet name="SST (2)" sheetId="5" r:id="rId1"/>
    <sheet name="Trimethoprime BP" sheetId="2" r:id="rId2"/>
    <sheet name="SULFAMETHOXAZOLE" sheetId="6" r:id="rId3"/>
    <sheet name="TRIMETHOPRIM" sheetId="7" r:id="rId4"/>
  </sheets>
  <definedNames>
    <definedName name="_xlnm.Print_Area" localSheetId="2">SULFAMETHOXAZOLE!$A$1:$H$81</definedName>
    <definedName name="_xlnm.Print_Area" localSheetId="3">TRIMETHOPRIM!$A$1:$H$81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7" l="1"/>
  <c r="B57" i="6"/>
  <c r="C77" i="7"/>
  <c r="H72" i="7"/>
  <c r="G72" i="7"/>
  <c r="B69" i="7"/>
  <c r="H68" i="7"/>
  <c r="G68" i="7"/>
  <c r="H64" i="7"/>
  <c r="G64" i="7"/>
  <c r="H63" i="7"/>
  <c r="G63" i="7"/>
  <c r="G62" i="7"/>
  <c r="H62" i="7" s="1"/>
  <c r="H61" i="7"/>
  <c r="G61" i="7"/>
  <c r="B58" i="7"/>
  <c r="D58" i="7"/>
  <c r="E56" i="7"/>
  <c r="B55" i="7"/>
  <c r="B45" i="7"/>
  <c r="D48" i="7" s="1"/>
  <c r="F44" i="7"/>
  <c r="F45" i="7" s="1"/>
  <c r="F46" i="7" s="1"/>
  <c r="F42" i="7"/>
  <c r="D42" i="7"/>
  <c r="G41" i="7"/>
  <c r="E41" i="7"/>
  <c r="B34" i="7"/>
  <c r="D44" i="7" s="1"/>
  <c r="D45" i="7" s="1"/>
  <c r="D46" i="7" s="1"/>
  <c r="B30" i="7"/>
  <c r="C77" i="6"/>
  <c r="H72" i="6"/>
  <c r="G72" i="6"/>
  <c r="B69" i="6"/>
  <c r="H68" i="6"/>
  <c r="G68" i="6"/>
  <c r="H64" i="6"/>
  <c r="G64" i="6"/>
  <c r="B58" i="6"/>
  <c r="D58" i="6"/>
  <c r="E56" i="6"/>
  <c r="B55" i="6"/>
  <c r="B45" i="6"/>
  <c r="D48" i="6" s="1"/>
  <c r="F44" i="6"/>
  <c r="F45" i="6" s="1"/>
  <c r="F46" i="6" s="1"/>
  <c r="F42" i="6"/>
  <c r="D42" i="6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D33" i="2"/>
  <c r="C33" i="2"/>
  <c r="B33" i="2"/>
  <c r="C37" i="2" l="1"/>
  <c r="C35" i="2"/>
  <c r="C39" i="2"/>
  <c r="B70" i="7"/>
  <c r="G39" i="7"/>
  <c r="G40" i="7"/>
  <c r="G38" i="7"/>
  <c r="D49" i="7"/>
  <c r="E40" i="7"/>
  <c r="E38" i="7"/>
  <c r="E39" i="7"/>
  <c r="G39" i="6"/>
  <c r="E39" i="6"/>
  <c r="G40" i="6"/>
  <c r="G38" i="6"/>
  <c r="D49" i="6"/>
  <c r="E40" i="6"/>
  <c r="E38" i="6"/>
  <c r="B70" i="6"/>
  <c r="G42" i="7" l="1"/>
  <c r="D52" i="7"/>
  <c r="D50" i="7"/>
  <c r="E42" i="7"/>
  <c r="D52" i="6"/>
  <c r="D50" i="6"/>
  <c r="E42" i="6"/>
  <c r="G42" i="6"/>
  <c r="G71" i="7" l="1"/>
  <c r="H71" i="7" s="1"/>
  <c r="G66" i="7"/>
  <c r="H66" i="7" s="1"/>
  <c r="G69" i="7"/>
  <c r="H69" i="7" s="1"/>
  <c r="D51" i="7"/>
  <c r="G70" i="7"/>
  <c r="H70" i="7" s="1"/>
  <c r="G67" i="7"/>
  <c r="H67" i="7" s="1"/>
  <c r="G65" i="7"/>
  <c r="H65" i="7" s="1"/>
  <c r="G71" i="6"/>
  <c r="H71" i="6" s="1"/>
  <c r="G66" i="6"/>
  <c r="H66" i="6" s="1"/>
  <c r="G62" i="6"/>
  <c r="H62" i="6" s="1"/>
  <c r="G69" i="6"/>
  <c r="H69" i="6" s="1"/>
  <c r="D51" i="6"/>
  <c r="G70" i="6"/>
  <c r="H70" i="6" s="1"/>
  <c r="G67" i="6"/>
  <c r="H67" i="6" s="1"/>
  <c r="G65" i="6"/>
  <c r="H65" i="6" s="1"/>
  <c r="G63" i="6"/>
  <c r="H63" i="6" s="1"/>
  <c r="G61" i="6"/>
  <c r="H61" i="6" s="1"/>
  <c r="H73" i="7" l="1"/>
  <c r="H75" i="7"/>
  <c r="H73" i="6"/>
  <c r="H75" i="6"/>
  <c r="G77" i="7" l="1"/>
  <c r="H74" i="7"/>
  <c r="G77" i="6"/>
  <c r="H74" i="6"/>
</calcChain>
</file>

<file path=xl/sharedStrings.xml><?xml version="1.0" encoding="utf-8"?>
<sst xmlns="http://schemas.openxmlformats.org/spreadsheetml/2006/main" count="266" uniqueCount="118">
  <si>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</si>
  <si>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</si>
  <si>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</si>
  <si>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</si>
  <si>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</si>
  <si>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</si>
  <si>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</si>
  <si>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NDQB201705395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</si>
  <si>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</si>
  <si>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</si>
  <si>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</si>
  <si>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</si>
  <si>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2017-05-16 11:23:38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</si>
  <si>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</si>
  <si>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</si>
  <si>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</si>
  <si>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</si>
  <si>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</si>
  <si>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</si>
  <si>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</si>
  <si>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</si>
  <si>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</si>
  <si>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</si>
  <si>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</si>
  <si>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</si>
  <si>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</si>
  <si>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</si>
  <si>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</si>
  <si>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</si>
  <si>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</si>
  <si>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</si>
  <si>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</si>
  <si>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</si>
  <si>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</si>
  <si>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</si>
  <si>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</si>
  <si>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</si>
  <si>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</si>
  <si>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</si>
  <si>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</si>
  <si>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</si>
  <si>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</si>
  <si>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</si>
  <si>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</si>
  <si>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</si>
  <si>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</si>
  <si>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</si>
  <si>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</si>
  <si>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</si>
  <si>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</si>
  <si>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</si>
  <si>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</si>
  <si>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</si>
  <si>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</si>
  <si>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</si>
  <si>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</si>
  <si>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</si>
  <si>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</si>
  <si>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</si>
  <si>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</si>
  <si>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</si>
  <si>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</si>
  <si>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</si>
  <si>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</si>
  <si>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</si>
  <si>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</si>
  <si>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</si>
  <si>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</si>
  <si>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</si>
  <si>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</si>
  <si>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</si>
  <si>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</si>
  <si>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</si>
  <si>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</si>
  <si>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</si>
  <si>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</si>
  <si>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</si>
  <si>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</si>
  <si>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</si>
  <si>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</si>
  <si>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</si>
  <si>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</si>
  <si>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</si>
  <si>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</si>
  <si>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</si>
  <si>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</si>
  <si>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</si>
  <si>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</si>
  <si>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</si>
  <si>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</si>
  <si>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</si>
  <si>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</si>
  <si>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</si>
  <si>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</si>
  <si>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</si>
  <si>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</si>
  <si>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</si>
  <si>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</si>
  <si>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</si>
  <si>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</si>
  <si>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</si>
  <si>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</si>
  <si>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</si>
  <si>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</si>
  <si>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</si>
  <si>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</si>
  <si>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</si>
  <si>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</si>
  <si>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</si>
  <si>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</si>
  <si>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SULFRAN PAEDIATRIC SUSPENSION</t>
  </si>
  <si>
    <t>Sulfamethoxazole</t>
  </si>
  <si>
    <t>Trimethoprim</t>
  </si>
  <si>
    <t xml:space="preserve"> Sulphamethoxazole BP 200mg</t>
  </si>
  <si>
    <t>2017-05-16 11:13:57</t>
  </si>
  <si>
    <t>S12 6</t>
  </si>
  <si>
    <t>Trimethoprim BP 40mg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</si>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</sst>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392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9" fillId="2" borderId="0" xfId="2" applyFont="1" applyFill="1" applyAlignment="1">
      <alignment horizontal="center" vertical="center"/>
    </xf>
    <xf numFmtId="0" fontId="2" fillId="2" borderId="0" xfId="2" applyFont="1" applyFill="1"/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23" fillId="2" borderId="0" xfId="2" applyFill="1"/>
    <xf numFmtId="0" fontId="14" fillId="2" borderId="0" xfId="2" applyFont="1" applyFill="1"/>
    <xf numFmtId="0" fontId="20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170" fontId="19" fillId="3" borderId="0" xfId="2" applyNumberFormat="1" applyFont="1" applyFill="1" applyAlignment="1" applyProtection="1">
      <alignment horizontal="left"/>
      <protection locked="0"/>
    </xf>
    <xf numFmtId="170" fontId="13" fillId="2" borderId="0" xfId="2" applyNumberFormat="1" applyFont="1" applyFill="1" applyAlignment="1">
      <alignment horizontal="left"/>
    </xf>
    <xf numFmtId="0" fontId="3" fillId="2" borderId="0" xfId="2" applyFont="1" applyFill="1"/>
    <xf numFmtId="0" fontId="14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1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4" fillId="2" borderId="0" xfId="2" applyFont="1" applyFill="1" applyAlignment="1">
      <alignment vertical="center" wrapText="1"/>
    </xf>
    <xf numFmtId="0" fontId="18" fillId="2" borderId="0" xfId="2" applyFont="1" applyFill="1"/>
    <xf numFmtId="2" fontId="1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4" fillId="2" borderId="0" xfId="2" applyNumberFormat="1" applyFont="1" applyFill="1" applyAlignment="1">
      <alignment horizontal="center"/>
    </xf>
    <xf numFmtId="0" fontId="13" fillId="2" borderId="0" xfId="2" applyFont="1" applyFill="1"/>
    <xf numFmtId="0" fontId="13" fillId="2" borderId="21" xfId="2" applyFont="1" applyFill="1" applyBorder="1" applyAlignment="1">
      <alignment horizontal="right"/>
    </xf>
    <xf numFmtId="0" fontId="20" fillId="3" borderId="22" xfId="2" applyFont="1" applyFill="1" applyBorder="1" applyAlignment="1" applyProtection="1">
      <alignment horizontal="center"/>
      <protection locked="0"/>
    </xf>
    <xf numFmtId="0" fontId="14" fillId="2" borderId="37" xfId="2" applyFont="1" applyFill="1" applyBorder="1" applyAlignment="1">
      <alignment horizontal="center"/>
    </xf>
    <xf numFmtId="0" fontId="14" fillId="2" borderId="51" xfId="2" applyFont="1" applyFill="1" applyBorder="1" applyAlignment="1">
      <alignment horizontal="center"/>
    </xf>
    <xf numFmtId="0" fontId="14" fillId="2" borderId="37" xfId="2" applyFont="1" applyFill="1" applyBorder="1"/>
    <xf numFmtId="0" fontId="14" fillId="2" borderId="38" xfId="2" applyFont="1" applyFill="1" applyBorder="1"/>
    <xf numFmtId="0" fontId="13" fillId="2" borderId="18" xfId="2" applyFont="1" applyFill="1" applyBorder="1" applyAlignment="1">
      <alignment horizontal="right"/>
    </xf>
    <xf numFmtId="0" fontId="20" fillId="3" borderId="20" xfId="2" applyFont="1" applyFill="1" applyBorder="1" applyAlignment="1" applyProtection="1">
      <alignment horizontal="center"/>
      <protection locked="0"/>
    </xf>
    <xf numFmtId="0" fontId="14" fillId="2" borderId="22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0" fontId="20" fillId="3" borderId="46" xfId="2" applyFont="1" applyFill="1" applyBorder="1" applyAlignment="1" applyProtection="1">
      <alignment horizontal="center"/>
      <protection locked="0"/>
    </xf>
    <xf numFmtId="168" fontId="13" fillId="2" borderId="34" xfId="2" applyNumberFormat="1" applyFont="1" applyFill="1" applyBorder="1" applyAlignment="1">
      <alignment horizontal="center"/>
    </xf>
    <xf numFmtId="168" fontId="13" fillId="2" borderId="24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0" fontId="20" fillId="3" borderId="18" xfId="2" applyFont="1" applyFill="1" applyBorder="1" applyAlignment="1" applyProtection="1">
      <alignment horizontal="center"/>
      <protection locked="0"/>
    </xf>
    <xf numFmtId="168" fontId="13" fillId="2" borderId="39" xfId="2" applyNumberFormat="1" applyFont="1" applyFill="1" applyBorder="1" applyAlignment="1">
      <alignment horizontal="center"/>
    </xf>
    <xf numFmtId="168" fontId="13" fillId="2" borderId="35" xfId="2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0" fontId="20" fillId="3" borderId="47" xfId="2" applyFont="1" applyFill="1" applyBorder="1" applyAlignment="1" applyProtection="1">
      <alignment horizontal="center"/>
      <protection locked="0"/>
    </xf>
    <xf numFmtId="168" fontId="13" fillId="2" borderId="40" xfId="2" applyNumberFormat="1" applyFont="1" applyFill="1" applyBorder="1" applyAlignment="1">
      <alignment horizontal="center"/>
    </xf>
    <xf numFmtId="168" fontId="13" fillId="2" borderId="36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1" fontId="14" fillId="6" borderId="43" xfId="2" applyNumberFormat="1" applyFont="1" applyFill="1" applyBorder="1" applyAlignment="1">
      <alignment horizontal="center"/>
    </xf>
    <xf numFmtId="168" fontId="14" fillId="6" borderId="33" xfId="2" applyNumberFormat="1" applyFont="1" applyFill="1" applyBorder="1" applyAlignment="1">
      <alignment horizontal="center"/>
    </xf>
    <xf numFmtId="1" fontId="14" fillId="6" borderId="27" xfId="2" applyNumberFormat="1" applyFont="1" applyFill="1" applyBorder="1" applyAlignment="1">
      <alignment horizontal="center"/>
    </xf>
    <xf numFmtId="168" fontId="14" fillId="6" borderId="28" xfId="2" applyNumberFormat="1" applyFont="1" applyFill="1" applyBorder="1" applyAlignment="1">
      <alignment horizontal="center"/>
    </xf>
    <xf numFmtId="0" fontId="13" fillId="2" borderId="44" xfId="2" applyFont="1" applyFill="1" applyBorder="1" applyAlignment="1">
      <alignment horizontal="right"/>
    </xf>
    <xf numFmtId="0" fontId="20" fillId="3" borderId="48" xfId="2" applyFont="1" applyFill="1" applyBorder="1" applyAlignment="1" applyProtection="1">
      <alignment horizontal="center"/>
      <protection locked="0"/>
    </xf>
    <xf numFmtId="0" fontId="20" fillId="3" borderId="15" xfId="2" applyFont="1" applyFill="1" applyBorder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center"/>
      <protection locked="0"/>
    </xf>
    <xf numFmtId="0" fontId="13" fillId="2" borderId="23" xfId="2" applyFont="1" applyFill="1" applyBorder="1" applyAlignment="1">
      <alignment horizontal="right"/>
    </xf>
    <xf numFmtId="2" fontId="13" fillId="6" borderId="45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6" borderId="1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2" fontId="13" fillId="7" borderId="45" xfId="2" applyNumberFormat="1" applyFont="1" applyFill="1" applyBorder="1" applyAlignment="1">
      <alignment horizontal="center"/>
    </xf>
    <xf numFmtId="2" fontId="13" fillId="7" borderId="17" xfId="2" applyNumberFormat="1" applyFont="1" applyFill="1" applyBorder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2" fontId="13" fillId="6" borderId="19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20" fillId="3" borderId="45" xfId="2" applyFont="1" applyFill="1" applyBorder="1" applyAlignment="1" applyProtection="1">
      <alignment horizontal="center"/>
      <protection locked="0"/>
    </xf>
    <xf numFmtId="0" fontId="13" fillId="2" borderId="43" xfId="2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center"/>
    </xf>
    <xf numFmtId="168" fontId="14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168" fontId="14" fillId="7" borderId="15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0" fontId="13" fillId="2" borderId="17" xfId="2" applyFont="1" applyFill="1" applyBorder="1" applyAlignment="1">
      <alignment horizontal="right"/>
    </xf>
    <xf numFmtId="10" fontId="13" fillId="6" borderId="17" xfId="2" applyNumberFormat="1" applyFont="1" applyFill="1" applyBorder="1" applyAlignment="1">
      <alignment horizontal="center"/>
    </xf>
    <xf numFmtId="0" fontId="13" fillId="2" borderId="19" xfId="2" applyFont="1" applyFill="1" applyBorder="1" applyAlignment="1">
      <alignment horizontal="right"/>
    </xf>
    <xf numFmtId="0" fontId="13" fillId="7" borderId="19" xfId="2" applyFont="1" applyFill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20" fillId="3" borderId="0" xfId="2" applyNumberFormat="1" applyFont="1" applyFill="1" applyAlignment="1" applyProtection="1">
      <alignment horizontal="center"/>
      <protection locked="0"/>
    </xf>
    <xf numFmtId="174" fontId="20" fillId="3" borderId="0" xfId="2" applyNumberFormat="1" applyFont="1" applyFill="1" applyAlignment="1" applyProtection="1">
      <alignment horizontal="center"/>
      <protection locked="0"/>
    </xf>
    <xf numFmtId="167" fontId="14" fillId="2" borderId="0" xfId="2" applyNumberFormat="1" applyFont="1" applyFill="1" applyAlignment="1" applyProtection="1">
      <alignment horizontal="center"/>
      <protection locked="0"/>
    </xf>
    <xf numFmtId="172" fontId="14" fillId="2" borderId="0" xfId="2" applyNumberFormat="1" applyFont="1" applyFill="1" applyAlignment="1">
      <alignment horizontal="center"/>
    </xf>
    <xf numFmtId="173" fontId="14" fillId="2" borderId="0" xfId="2" applyNumberFormat="1" applyFont="1" applyFill="1" applyAlignment="1">
      <alignment horizontal="center"/>
    </xf>
    <xf numFmtId="2" fontId="14" fillId="2" borderId="30" xfId="2" applyNumberFormat="1" applyFont="1" applyFill="1" applyBorder="1" applyAlignment="1">
      <alignment horizontal="center"/>
    </xf>
    <xf numFmtId="0" fontId="14" fillId="2" borderId="30" xfId="2" applyFont="1" applyFill="1" applyBorder="1" applyAlignment="1">
      <alignment horizontal="center"/>
    </xf>
    <xf numFmtId="0" fontId="14" fillId="2" borderId="10" xfId="2" applyFont="1" applyFill="1" applyBorder="1" applyAlignment="1">
      <alignment horizontal="center" vertical="center"/>
    </xf>
    <xf numFmtId="2" fontId="20" fillId="3" borderId="30" xfId="2" applyNumberFormat="1" applyFont="1" applyFill="1" applyBorder="1" applyAlignment="1" applyProtection="1">
      <alignment horizontal="center" vertical="center"/>
      <protection locked="0"/>
    </xf>
    <xf numFmtId="0" fontId="13" fillId="2" borderId="21" xfId="2" applyFont="1" applyFill="1" applyBorder="1" applyAlignment="1">
      <alignment horizontal="center"/>
    </xf>
    <xf numFmtId="0" fontId="20" fillId="3" borderId="21" xfId="2" applyFont="1" applyFill="1" applyBorder="1" applyAlignment="1" applyProtection="1">
      <alignment horizontal="center"/>
      <protection locked="0"/>
    </xf>
    <xf numFmtId="2" fontId="13" fillId="2" borderId="30" xfId="2" applyNumberFormat="1" applyFont="1" applyFill="1" applyBorder="1" applyAlignment="1">
      <alignment horizontal="center"/>
    </xf>
    <xf numFmtId="10" fontId="13" fillId="2" borderId="22" xfId="2" applyNumberFormat="1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2" fontId="20" fillId="3" borderId="31" xfId="2" applyNumberFormat="1" applyFont="1" applyFill="1" applyBorder="1" applyAlignment="1" applyProtection="1">
      <alignment horizontal="center" vertical="center"/>
      <protection locked="0"/>
    </xf>
    <xf numFmtId="0" fontId="13" fillId="2" borderId="18" xfId="2" applyFont="1" applyFill="1" applyBorder="1" applyAlignment="1">
      <alignment horizontal="center"/>
    </xf>
    <xf numFmtId="2" fontId="13" fillId="2" borderId="31" xfId="2" applyNumberFormat="1" applyFont="1" applyFill="1" applyBorder="1" applyAlignment="1">
      <alignment horizontal="center"/>
    </xf>
    <xf numFmtId="10" fontId="13" fillId="2" borderId="20" xfId="2" applyNumberFormat="1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2" fontId="20" fillId="3" borderId="32" xfId="2" applyNumberFormat="1" applyFont="1" applyFill="1" applyBorder="1" applyAlignment="1" applyProtection="1">
      <alignment horizontal="center" vertical="center"/>
      <protection locked="0"/>
    </xf>
    <xf numFmtId="0" fontId="13" fillId="2" borderId="41" xfId="2" applyFont="1" applyFill="1" applyBorder="1" applyAlignment="1">
      <alignment horizontal="center"/>
    </xf>
    <xf numFmtId="0" fontId="20" fillId="3" borderId="41" xfId="2" applyFont="1" applyFill="1" applyBorder="1" applyAlignment="1" applyProtection="1">
      <alignment horizontal="center"/>
      <protection locked="0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2" fontId="13" fillId="2" borderId="32" xfId="2" applyNumberFormat="1" applyFont="1" applyFill="1" applyBorder="1" applyAlignment="1">
      <alignment horizontal="center"/>
    </xf>
    <xf numFmtId="10" fontId="13" fillId="2" borderId="42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9" fillId="2" borderId="42" xfId="2" applyNumberFormat="1" applyFont="1" applyFill="1" applyBorder="1" applyAlignment="1">
      <alignment horizont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14" fillId="2" borderId="41" xfId="2" applyFont="1" applyFill="1" applyBorder="1" applyAlignment="1">
      <alignment horizontal="center" vertical="center"/>
    </xf>
    <xf numFmtId="0" fontId="13" fillId="2" borderId="29" xfId="2" applyFont="1" applyFill="1" applyBorder="1" applyAlignment="1">
      <alignment horizontal="right"/>
    </xf>
    <xf numFmtId="10" fontId="20" fillId="7" borderId="26" xfId="2" applyNumberFormat="1" applyFont="1" applyFill="1" applyBorder="1" applyAlignment="1">
      <alignment horizontal="center"/>
    </xf>
    <xf numFmtId="10" fontId="20" fillId="6" borderId="49" xfId="2" applyNumberFormat="1" applyFont="1" applyFill="1" applyBorder="1" applyAlignment="1">
      <alignment horizontal="center"/>
    </xf>
    <xf numFmtId="0" fontId="20" fillId="7" borderId="50" xfId="2" applyFont="1" applyFill="1" applyBorder="1" applyAlignment="1">
      <alignment horizontal="center"/>
    </xf>
    <xf numFmtId="0" fontId="14" fillId="2" borderId="0" xfId="2" applyFont="1" applyFill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/>
    <xf numFmtId="0" fontId="13" fillId="2" borderId="9" xfId="2" applyFont="1" applyFill="1" applyBorder="1" applyAlignment="1">
      <alignment horizontal="center"/>
    </xf>
    <xf numFmtId="0" fontId="13" fillId="2" borderId="7" xfId="2" applyFont="1" applyFill="1" applyBorder="1" applyProtection="1">
      <protection locked="0"/>
    </xf>
    <xf numFmtId="0" fontId="13" fillId="2" borderId="7" xfId="2" applyFont="1" applyFill="1" applyBorder="1"/>
    <xf numFmtId="0" fontId="14" fillId="2" borderId="11" xfId="2" applyFont="1" applyFill="1" applyBorder="1" applyProtection="1">
      <protection locked="0"/>
    </xf>
    <xf numFmtId="0" fontId="13" fillId="2" borderId="11" xfId="2" applyFont="1" applyFill="1" applyBorder="1"/>
    <xf numFmtId="0" fontId="9" fillId="2" borderId="0" xfId="3" applyFont="1" applyFill="1" applyAlignment="1">
      <alignment horizontal="center" vertical="center"/>
    </xf>
    <xf numFmtId="0" fontId="2" fillId="2" borderId="0" xfId="3" applyFont="1" applyFill="1"/>
    <xf numFmtId="0" fontId="10" fillId="2" borderId="0" xfId="3" applyFont="1" applyFill="1" applyAlignment="1">
      <alignment horizontal="center" vertic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21" fillId="2" borderId="10" xfId="3" applyFont="1" applyFill="1" applyBorder="1" applyAlignment="1">
      <alignment horizontal="center" vertical="center"/>
    </xf>
    <xf numFmtId="0" fontId="23" fillId="2" borderId="0" xfId="3" applyFill="1"/>
    <xf numFmtId="0" fontId="14" fillId="2" borderId="0" xfId="3" applyFont="1" applyFill="1"/>
    <xf numFmtId="0" fontId="20" fillId="3" borderId="0" xfId="3" applyFont="1" applyFill="1" applyAlignment="1" applyProtection="1">
      <alignment horizontal="left"/>
      <protection locked="0"/>
    </xf>
    <xf numFmtId="0" fontId="19" fillId="3" borderId="0" xfId="3" applyFont="1" applyFill="1" applyAlignment="1" applyProtection="1">
      <alignment horizontal="left"/>
      <protection locked="0"/>
    </xf>
    <xf numFmtId="0" fontId="19" fillId="2" borderId="0" xfId="3" applyFont="1" applyFill="1" applyProtection="1">
      <protection locked="0"/>
    </xf>
    <xf numFmtId="0" fontId="19" fillId="2" borderId="0" xfId="3" applyFont="1" applyFill="1"/>
    <xf numFmtId="0" fontId="19" fillId="3" borderId="0" xfId="3" applyFont="1" applyFill="1" applyAlignment="1" applyProtection="1">
      <alignment horizontal="left"/>
      <protection locked="0"/>
    </xf>
    <xf numFmtId="170" fontId="19" fillId="3" borderId="0" xfId="3" applyNumberFormat="1" applyFont="1" applyFill="1" applyAlignment="1" applyProtection="1">
      <alignment horizontal="left"/>
      <protection locked="0"/>
    </xf>
    <xf numFmtId="170" fontId="13" fillId="2" borderId="0" xfId="3" applyNumberFormat="1" applyFont="1" applyFill="1" applyAlignment="1">
      <alignment horizontal="left"/>
    </xf>
    <xf numFmtId="0" fontId="3" fillId="2" borderId="0" xfId="3" applyFont="1" applyFill="1"/>
    <xf numFmtId="0" fontId="14" fillId="2" borderId="0" xfId="3" applyFont="1" applyFill="1" applyAlignment="1">
      <alignment horizontal="right"/>
    </xf>
    <xf numFmtId="0" fontId="13" fillId="2" borderId="0" xfId="3" applyFont="1" applyFill="1" applyAlignment="1">
      <alignment horizontal="right"/>
    </xf>
    <xf numFmtId="0" fontId="20" fillId="3" borderId="0" xfId="3" applyFont="1" applyFill="1" applyAlignment="1" applyProtection="1">
      <alignment horizontal="center"/>
      <protection locked="0"/>
    </xf>
    <xf numFmtId="0" fontId="19" fillId="3" borderId="0" xfId="3" applyFont="1" applyFill="1" applyAlignment="1" applyProtection="1">
      <alignment horizontal="center"/>
      <protection locked="0"/>
    </xf>
    <xf numFmtId="0" fontId="8" fillId="2" borderId="12" xfId="3" applyFont="1" applyFill="1" applyBorder="1" applyAlignment="1">
      <alignment horizontal="justify" vertical="center" wrapText="1"/>
    </xf>
    <xf numFmtId="0" fontId="8" fillId="2" borderId="13" xfId="3" applyFont="1" applyFill="1" applyBorder="1" applyAlignment="1">
      <alignment horizontal="justify" vertical="center" wrapText="1"/>
    </xf>
    <xf numFmtId="0" fontId="8" fillId="2" borderId="14" xfId="3" applyFont="1" applyFill="1" applyBorder="1" applyAlignment="1">
      <alignment horizontal="justify" vertical="center" wrapText="1"/>
    </xf>
    <xf numFmtId="0" fontId="15" fillId="2" borderId="0" xfId="3" applyFont="1" applyFill="1" applyAlignment="1">
      <alignment vertical="center" wrapText="1"/>
    </xf>
    <xf numFmtId="0" fontId="5" fillId="2" borderId="0" xfId="3" applyFont="1" applyFill="1" applyAlignment="1">
      <alignment horizontal="center"/>
    </xf>
    <xf numFmtId="0" fontId="14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20" fillId="3" borderId="0" xfId="3" applyNumberFormat="1" applyFont="1" applyFill="1" applyAlignment="1" applyProtection="1">
      <alignment horizontal="center"/>
      <protection locked="0"/>
    </xf>
    <xf numFmtId="0" fontId="8" fillId="2" borderId="12" xfId="3" applyFont="1" applyFill="1" applyBorder="1" applyAlignment="1">
      <alignment horizontal="left" vertical="center" wrapText="1"/>
    </xf>
    <xf numFmtId="0" fontId="8" fillId="2" borderId="13" xfId="3" applyFont="1" applyFill="1" applyBorder="1" applyAlignment="1">
      <alignment horizontal="left" vertical="center" wrapText="1"/>
    </xf>
    <xf numFmtId="0" fontId="8" fillId="2" borderId="14" xfId="3" applyFont="1" applyFill="1" applyBorder="1" applyAlignment="1">
      <alignment horizontal="left" vertical="center" wrapText="1"/>
    </xf>
    <xf numFmtId="0" fontId="14" fillId="2" borderId="0" xfId="3" applyFont="1" applyFill="1" applyAlignment="1">
      <alignment vertical="center" wrapText="1"/>
    </xf>
    <xf numFmtId="0" fontId="18" fillId="2" borderId="0" xfId="3" applyFont="1" applyFill="1"/>
    <xf numFmtId="2" fontId="14" fillId="2" borderId="0" xfId="3" applyNumberFormat="1" applyFont="1" applyFill="1" applyAlignment="1">
      <alignment horizontal="center"/>
    </xf>
    <xf numFmtId="0" fontId="8" fillId="2" borderId="0" xfId="3" applyFont="1" applyFill="1" applyAlignment="1">
      <alignment horizontal="left" vertical="center" wrapText="1"/>
    </xf>
    <xf numFmtId="171" fontId="14" fillId="2" borderId="0" xfId="3" applyNumberFormat="1" applyFont="1" applyFill="1" applyAlignment="1">
      <alignment horizontal="center"/>
    </xf>
    <xf numFmtId="0" fontId="13" fillId="2" borderId="0" xfId="3" applyFont="1" applyFill="1"/>
    <xf numFmtId="0" fontId="13" fillId="2" borderId="21" xfId="3" applyFont="1" applyFill="1" applyBorder="1" applyAlignment="1">
      <alignment horizontal="right"/>
    </xf>
    <xf numFmtId="0" fontId="20" fillId="3" borderId="22" xfId="3" applyFont="1" applyFill="1" applyBorder="1" applyAlignment="1" applyProtection="1">
      <alignment horizontal="center"/>
      <protection locked="0"/>
    </xf>
    <xf numFmtId="0" fontId="14" fillId="2" borderId="37" xfId="3" applyFont="1" applyFill="1" applyBorder="1" applyAlignment="1">
      <alignment horizontal="center"/>
    </xf>
    <xf numFmtId="0" fontId="14" fillId="2" borderId="51" xfId="3" applyFont="1" applyFill="1" applyBorder="1" applyAlignment="1">
      <alignment horizontal="center"/>
    </xf>
    <xf numFmtId="0" fontId="14" fillId="2" borderId="37" xfId="3" applyFont="1" applyFill="1" applyBorder="1"/>
    <xf numFmtId="0" fontId="14" fillId="2" borderId="38" xfId="3" applyFont="1" applyFill="1" applyBorder="1"/>
    <xf numFmtId="0" fontId="13" fillId="2" borderId="18" xfId="3" applyFont="1" applyFill="1" applyBorder="1" applyAlignment="1">
      <alignment horizontal="right"/>
    </xf>
    <xf numFmtId="0" fontId="20" fillId="3" borderId="20" xfId="3" applyFont="1" applyFill="1" applyBorder="1" applyAlignment="1" applyProtection="1">
      <alignment horizontal="center"/>
      <protection locked="0"/>
    </xf>
    <xf numFmtId="0" fontId="14" fillId="2" borderId="22" xfId="3" applyFont="1" applyFill="1" applyBorder="1" applyAlignment="1">
      <alignment horizontal="center"/>
    </xf>
    <xf numFmtId="0" fontId="14" fillId="2" borderId="23" xfId="3" applyFont="1" applyFill="1" applyBorder="1" applyAlignment="1">
      <alignment horizontal="center"/>
    </xf>
    <xf numFmtId="0" fontId="14" fillId="2" borderId="34" xfId="3" applyFont="1" applyFill="1" applyBorder="1" applyAlignment="1">
      <alignment horizontal="center"/>
    </xf>
    <xf numFmtId="0" fontId="14" fillId="2" borderId="24" xfId="3" applyFont="1" applyFill="1" applyBorder="1" applyAlignment="1">
      <alignment horizontal="center"/>
    </xf>
    <xf numFmtId="0" fontId="13" fillId="2" borderId="25" xfId="3" applyFont="1" applyFill="1" applyBorder="1" applyAlignment="1">
      <alignment horizontal="center"/>
    </xf>
    <xf numFmtId="0" fontId="20" fillId="3" borderId="46" xfId="3" applyFont="1" applyFill="1" applyBorder="1" applyAlignment="1" applyProtection="1">
      <alignment horizontal="center"/>
      <protection locked="0"/>
    </xf>
    <xf numFmtId="168" fontId="13" fillId="2" borderId="34" xfId="3" applyNumberFormat="1" applyFont="1" applyFill="1" applyBorder="1" applyAlignment="1">
      <alignment horizontal="center"/>
    </xf>
    <xf numFmtId="168" fontId="13" fillId="2" borderId="24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center"/>
    </xf>
    <xf numFmtId="0" fontId="20" fillId="3" borderId="18" xfId="3" applyFont="1" applyFill="1" applyBorder="1" applyAlignment="1" applyProtection="1">
      <alignment horizontal="center"/>
      <protection locked="0"/>
    </xf>
    <xf numFmtId="168" fontId="13" fillId="2" borderId="39" xfId="3" applyNumberFormat="1" applyFont="1" applyFill="1" applyBorder="1" applyAlignment="1">
      <alignment horizontal="center"/>
    </xf>
    <xf numFmtId="168" fontId="13" fillId="2" borderId="35" xfId="3" applyNumberFormat="1" applyFont="1" applyFill="1" applyBorder="1" applyAlignment="1">
      <alignment horizontal="center"/>
    </xf>
    <xf numFmtId="0" fontId="13" fillId="2" borderId="26" xfId="3" applyFont="1" applyFill="1" applyBorder="1" applyAlignment="1">
      <alignment horizontal="center"/>
    </xf>
    <xf numFmtId="0" fontId="20" fillId="3" borderId="47" xfId="3" applyFont="1" applyFill="1" applyBorder="1" applyAlignment="1" applyProtection="1">
      <alignment horizontal="center"/>
      <protection locked="0"/>
    </xf>
    <xf numFmtId="168" fontId="13" fillId="2" borderId="40" xfId="3" applyNumberFormat="1" applyFont="1" applyFill="1" applyBorder="1" applyAlignment="1">
      <alignment horizontal="center"/>
    </xf>
    <xf numFmtId="168" fontId="13" fillId="2" borderId="36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right"/>
    </xf>
    <xf numFmtId="1" fontId="14" fillId="6" borderId="43" xfId="3" applyNumberFormat="1" applyFont="1" applyFill="1" applyBorder="1" applyAlignment="1">
      <alignment horizontal="center"/>
    </xf>
    <xf numFmtId="168" fontId="14" fillId="6" borderId="33" xfId="3" applyNumberFormat="1" applyFont="1" applyFill="1" applyBorder="1" applyAlignment="1">
      <alignment horizontal="center"/>
    </xf>
    <xf numFmtId="1" fontId="14" fillId="6" borderId="27" xfId="3" applyNumberFormat="1" applyFont="1" applyFill="1" applyBorder="1" applyAlignment="1">
      <alignment horizontal="center"/>
    </xf>
    <xf numFmtId="168" fontId="14" fillId="6" borderId="28" xfId="3" applyNumberFormat="1" applyFont="1" applyFill="1" applyBorder="1" applyAlignment="1">
      <alignment horizontal="center"/>
    </xf>
    <xf numFmtId="0" fontId="13" fillId="2" borderId="44" xfId="3" applyFont="1" applyFill="1" applyBorder="1" applyAlignment="1">
      <alignment horizontal="right"/>
    </xf>
    <xf numFmtId="0" fontId="20" fillId="3" borderId="48" xfId="3" applyFont="1" applyFill="1" applyBorder="1" applyAlignment="1" applyProtection="1">
      <alignment horizontal="center"/>
      <protection locked="0"/>
    </xf>
    <xf numFmtId="0" fontId="20" fillId="3" borderId="15" xfId="3" applyFont="1" applyFill="1" applyBorder="1" applyAlignment="1" applyProtection="1">
      <alignment horizontal="center"/>
      <protection locked="0"/>
    </xf>
    <xf numFmtId="0" fontId="13" fillId="2" borderId="0" xfId="3" applyFont="1" applyFill="1" applyAlignment="1" applyProtection="1">
      <alignment horizontal="center"/>
      <protection locked="0"/>
    </xf>
    <xf numFmtId="0" fontId="13" fillId="2" borderId="23" xfId="3" applyFont="1" applyFill="1" applyBorder="1" applyAlignment="1">
      <alignment horizontal="right"/>
    </xf>
    <xf numFmtId="2" fontId="13" fillId="6" borderId="45" xfId="3" applyNumberFormat="1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2" fontId="13" fillId="6" borderId="17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2" fontId="13" fillId="7" borderId="45" xfId="3" applyNumberFormat="1" applyFont="1" applyFill="1" applyBorder="1" applyAlignment="1">
      <alignment horizontal="center"/>
    </xf>
    <xf numFmtId="2" fontId="13" fillId="7" borderId="17" xfId="3" applyNumberFormat="1" applyFont="1" applyFill="1" applyBorder="1" applyAlignment="1">
      <alignment horizontal="center"/>
    </xf>
    <xf numFmtId="0" fontId="8" fillId="2" borderId="21" xfId="3" applyFont="1" applyFill="1" applyBorder="1" applyAlignment="1">
      <alignment horizontal="left" vertical="center" wrapText="1"/>
    </xf>
    <xf numFmtId="0" fontId="8" fillId="2" borderId="10" xfId="3" applyFont="1" applyFill="1" applyBorder="1" applyAlignment="1">
      <alignment horizontal="left" vertical="center" wrapText="1"/>
    </xf>
    <xf numFmtId="2" fontId="13" fillId="6" borderId="19" xfId="3" applyNumberFormat="1" applyFont="1" applyFill="1" applyBorder="1" applyAlignment="1">
      <alignment horizontal="center"/>
    </xf>
    <xf numFmtId="0" fontId="8" fillId="2" borderId="41" xfId="3" applyFont="1" applyFill="1" applyBorder="1" applyAlignment="1">
      <alignment horizontal="left" vertical="center" wrapText="1"/>
    </xf>
    <xf numFmtId="0" fontId="8" fillId="2" borderId="9" xfId="3" applyFont="1" applyFill="1" applyBorder="1" applyAlignment="1">
      <alignment horizontal="left" vertical="center" wrapText="1"/>
    </xf>
    <xf numFmtId="0" fontId="20" fillId="3" borderId="45" xfId="3" applyFont="1" applyFill="1" applyBorder="1" applyAlignment="1" applyProtection="1">
      <alignment horizontal="center"/>
      <protection locked="0"/>
    </xf>
    <xf numFmtId="0" fontId="13" fillId="2" borderId="43" xfId="3" applyFont="1" applyFill="1" applyBorder="1" applyAlignment="1">
      <alignment horizontal="right"/>
    </xf>
    <xf numFmtId="2" fontId="13" fillId="6" borderId="24" xfId="3" applyNumberFormat="1" applyFont="1" applyFill="1" applyBorder="1" applyAlignment="1">
      <alignment horizontal="center"/>
    </xf>
    <xf numFmtId="168" fontId="14" fillId="2" borderId="0" xfId="3" applyNumberFormat="1" applyFont="1" applyFill="1" applyAlignment="1">
      <alignment horizontal="center"/>
    </xf>
    <xf numFmtId="0" fontId="13" fillId="2" borderId="15" xfId="3" applyFont="1" applyFill="1" applyBorder="1" applyAlignment="1">
      <alignment horizontal="right"/>
    </xf>
    <xf numFmtId="168" fontId="14" fillId="7" borderId="15" xfId="3" applyNumberFormat="1" applyFont="1" applyFill="1" applyBorder="1" applyAlignment="1">
      <alignment horizontal="center"/>
    </xf>
    <xf numFmtId="10" fontId="13" fillId="2" borderId="0" xfId="3" applyNumberFormat="1" applyFont="1" applyFill="1" applyAlignment="1">
      <alignment horizontal="center"/>
    </xf>
    <xf numFmtId="0" fontId="13" fillId="2" borderId="17" xfId="3" applyFont="1" applyFill="1" applyBorder="1" applyAlignment="1">
      <alignment horizontal="right"/>
    </xf>
    <xf numFmtId="10" fontId="13" fillId="6" borderId="17" xfId="3" applyNumberFormat="1" applyFont="1" applyFill="1" applyBorder="1" applyAlignment="1">
      <alignment horizontal="center"/>
    </xf>
    <xf numFmtId="0" fontId="13" fillId="2" borderId="19" xfId="3" applyFont="1" applyFill="1" applyBorder="1" applyAlignment="1">
      <alignment horizontal="right"/>
    </xf>
    <xf numFmtId="0" fontId="13" fillId="7" borderId="19" xfId="3" applyFont="1" applyFill="1" applyBorder="1" applyAlignment="1">
      <alignment horizontal="center"/>
    </xf>
    <xf numFmtId="0" fontId="14" fillId="2" borderId="0" xfId="3" applyFont="1" applyFill="1" applyAlignment="1">
      <alignment horizontal="left"/>
    </xf>
    <xf numFmtId="0" fontId="13" fillId="2" borderId="0" xfId="3" applyFont="1" applyFill="1" applyAlignment="1">
      <alignment horizontal="left"/>
    </xf>
    <xf numFmtId="172" fontId="20" fillId="3" borderId="0" xfId="3" applyNumberFormat="1" applyFont="1" applyFill="1" applyAlignment="1" applyProtection="1">
      <alignment horizontal="center"/>
      <protection locked="0"/>
    </xf>
    <xf numFmtId="174" fontId="20" fillId="3" borderId="0" xfId="3" applyNumberFormat="1" applyFont="1" applyFill="1" applyAlignment="1" applyProtection="1">
      <alignment horizontal="center"/>
      <protection locked="0"/>
    </xf>
    <xf numFmtId="167" fontId="14" fillId="2" borderId="0" xfId="3" applyNumberFormat="1" applyFont="1" applyFill="1" applyAlignment="1" applyProtection="1">
      <alignment horizontal="center"/>
      <protection locked="0"/>
    </xf>
    <xf numFmtId="172" fontId="14" fillId="2" borderId="0" xfId="3" applyNumberFormat="1" applyFont="1" applyFill="1" applyAlignment="1">
      <alignment horizontal="center"/>
    </xf>
    <xf numFmtId="173" fontId="14" fillId="2" borderId="0" xfId="3" applyNumberFormat="1" applyFont="1" applyFill="1" applyAlignment="1">
      <alignment horizontal="center"/>
    </xf>
    <xf numFmtId="2" fontId="14" fillId="2" borderId="30" xfId="3" applyNumberFormat="1" applyFont="1" applyFill="1" applyBorder="1" applyAlignment="1">
      <alignment horizontal="center"/>
    </xf>
    <xf numFmtId="0" fontId="14" fillId="2" borderId="30" xfId="3" applyFont="1" applyFill="1" applyBorder="1" applyAlignment="1">
      <alignment horizontal="center"/>
    </xf>
    <xf numFmtId="0" fontId="14" fillId="2" borderId="10" xfId="3" applyFont="1" applyFill="1" applyBorder="1" applyAlignment="1">
      <alignment horizontal="center" vertical="center"/>
    </xf>
    <xf numFmtId="0" fontId="13" fillId="2" borderId="21" xfId="3" applyFont="1" applyFill="1" applyBorder="1" applyAlignment="1">
      <alignment horizontal="center"/>
    </xf>
    <xf numFmtId="0" fontId="20" fillId="3" borderId="21" xfId="3" applyFont="1" applyFill="1" applyBorder="1" applyAlignment="1" applyProtection="1">
      <alignment horizontal="center"/>
      <protection locked="0"/>
    </xf>
    <xf numFmtId="2" fontId="13" fillId="2" borderId="30" xfId="3" applyNumberFormat="1" applyFont="1" applyFill="1" applyBorder="1" applyAlignment="1">
      <alignment horizontal="center"/>
    </xf>
    <xf numFmtId="10" fontId="13" fillId="2" borderId="22" xfId="3" applyNumberFormat="1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3" fillId="2" borderId="18" xfId="3" applyFont="1" applyFill="1" applyBorder="1" applyAlignment="1">
      <alignment horizontal="center"/>
    </xf>
    <xf numFmtId="2" fontId="13" fillId="2" borderId="31" xfId="3" applyNumberFormat="1" applyFont="1" applyFill="1" applyBorder="1" applyAlignment="1">
      <alignment horizontal="center"/>
    </xf>
    <xf numFmtId="10" fontId="13" fillId="2" borderId="20" xfId="3" applyNumberFormat="1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center"/>
    </xf>
    <xf numFmtId="0" fontId="20" fillId="3" borderId="41" xfId="3" applyFont="1" applyFill="1" applyBorder="1" applyAlignment="1" applyProtection="1">
      <alignment horizontal="center"/>
      <protection locked="0"/>
    </xf>
    <xf numFmtId="0" fontId="13" fillId="2" borderId="30" xfId="3" applyFont="1" applyFill="1" applyBorder="1" applyAlignment="1">
      <alignment horizontal="center"/>
    </xf>
    <xf numFmtId="0" fontId="13" fillId="2" borderId="31" xfId="3" applyFont="1" applyFill="1" applyBorder="1" applyAlignment="1">
      <alignment horizontal="center"/>
    </xf>
    <xf numFmtId="0" fontId="13" fillId="2" borderId="32" xfId="3" applyFont="1" applyFill="1" applyBorder="1" applyAlignment="1">
      <alignment horizontal="center"/>
    </xf>
    <xf numFmtId="2" fontId="13" fillId="2" borderId="32" xfId="3" applyNumberFormat="1" applyFont="1" applyFill="1" applyBorder="1" applyAlignment="1">
      <alignment horizontal="center"/>
    </xf>
    <xf numFmtId="10" fontId="13" fillId="2" borderId="42" xfId="3" applyNumberFormat="1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right"/>
    </xf>
    <xf numFmtId="2" fontId="19" fillId="2" borderId="42" xfId="3" applyNumberFormat="1" applyFont="1" applyFill="1" applyBorder="1" applyAlignment="1">
      <alignment horizontal="center"/>
    </xf>
    <xf numFmtId="0" fontId="8" fillId="2" borderId="22" xfId="3" applyFont="1" applyFill="1" applyBorder="1" applyAlignment="1">
      <alignment horizontal="left" vertical="center" wrapText="1"/>
    </xf>
    <xf numFmtId="0" fontId="8" fillId="2" borderId="42" xfId="3" applyFont="1" applyFill="1" applyBorder="1" applyAlignment="1">
      <alignment horizontal="left" vertical="center" wrapText="1"/>
    </xf>
    <xf numFmtId="0" fontId="14" fillId="2" borderId="41" xfId="3" applyFont="1" applyFill="1" applyBorder="1" applyAlignment="1">
      <alignment horizontal="center" vertical="center"/>
    </xf>
    <xf numFmtId="0" fontId="13" fillId="2" borderId="29" xfId="3" applyFont="1" applyFill="1" applyBorder="1" applyAlignment="1">
      <alignment horizontal="right"/>
    </xf>
    <xf numFmtId="10" fontId="20" fillId="7" borderId="26" xfId="3" applyNumberFormat="1" applyFont="1" applyFill="1" applyBorder="1" applyAlignment="1">
      <alignment horizontal="center"/>
    </xf>
    <xf numFmtId="10" fontId="20" fillId="6" borderId="49" xfId="3" applyNumberFormat="1" applyFont="1" applyFill="1" applyBorder="1" applyAlignment="1">
      <alignment horizontal="center"/>
    </xf>
    <xf numFmtId="0" fontId="20" fillId="7" borderId="50" xfId="3" applyFont="1" applyFill="1" applyBorder="1" applyAlignment="1">
      <alignment horizontal="center"/>
    </xf>
    <xf numFmtId="0" fontId="14" fillId="2" borderId="0" xfId="3" applyFont="1" applyFill="1" applyAlignment="1">
      <alignment horizontal="center"/>
    </xf>
    <xf numFmtId="165" fontId="20" fillId="2" borderId="0" xfId="3" applyNumberFormat="1" applyFont="1" applyFill="1" applyAlignment="1">
      <alignment horizontal="center"/>
    </xf>
    <xf numFmtId="0" fontId="8" fillId="2" borderId="9" xfId="3" applyFont="1" applyFill="1" applyBorder="1" applyAlignment="1">
      <alignment horizontal="left" vertical="center" wrapText="1"/>
    </xf>
    <xf numFmtId="0" fontId="13" fillId="2" borderId="9" xfId="3" applyFont="1" applyFill="1" applyBorder="1"/>
    <xf numFmtId="0" fontId="13" fillId="2" borderId="9" xfId="3" applyFont="1" applyFill="1" applyBorder="1" applyAlignment="1">
      <alignment horizontal="center"/>
    </xf>
    <xf numFmtId="0" fontId="13" fillId="2" borderId="7" xfId="3" applyFont="1" applyFill="1" applyBorder="1" applyProtection="1">
      <protection locked="0"/>
    </xf>
    <xf numFmtId="0" fontId="13" fillId="2" borderId="7" xfId="3" applyFont="1" applyFill="1" applyBorder="1"/>
    <xf numFmtId="0" fontId="14" fillId="2" borderId="11" xfId="3" applyFont="1" applyFill="1" applyBorder="1" applyProtection="1">
      <protection locked="0"/>
    </xf>
    <xf numFmtId="0" fontId="13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40" sqref="B40:B42"/>
    </sheetView>
  </sheetViews>
  <sheetFormatPr defaultRowHeight="13.5" x14ac:dyDescent="0.25"/>
  <cols>
    <col min="1" max="1" width="27.5703125" style="66" customWidth="1"/>
    <col min="2" max="2" width="20.42578125" style="66" customWidth="1"/>
    <col min="3" max="3" width="31.85546875" style="66" customWidth="1"/>
    <col min="4" max="4" width="25.85546875" style="66" customWidth="1"/>
    <col min="5" max="5" width="25.7109375" style="66" customWidth="1"/>
    <col min="6" max="6" width="23.140625" style="66" customWidth="1"/>
    <col min="7" max="7" width="28.42578125" style="66" customWidth="1"/>
    <col min="8" max="8" width="21.5703125" style="66" customWidth="1"/>
    <col min="9" max="9" width="9.140625" style="66" customWidth="1"/>
    <col min="10" max="16384" width="9.140625" style="103"/>
  </cols>
  <sheetData>
    <row r="14" spans="1:6" ht="15" customHeight="1" x14ac:dyDescent="0.3">
      <c r="A14" s="65"/>
      <c r="C14" s="67"/>
      <c r="F14" s="67"/>
    </row>
    <row r="15" spans="1:6" ht="18.75" customHeight="1" x14ac:dyDescent="0.3">
      <c r="A15" s="68" t="s">
        <v>0</v>
      </c>
      <c r="B15" s="68"/>
      <c r="C15" s="68"/>
      <c r="D15" s="68"/>
      <c r="E15" s="68"/>
    </row>
    <row r="16" spans="1:6" ht="16.5" customHeight="1" x14ac:dyDescent="0.3">
      <c r="A16" s="69" t="s">
        <v>1</v>
      </c>
      <c r="B16" s="70" t="s">
        <v>2</v>
      </c>
    </row>
    <row r="17" spans="1:5" ht="16.5" customHeight="1" x14ac:dyDescent="0.3">
      <c r="A17" s="71" t="s">
        <v>3</v>
      </c>
      <c r="B17" s="71" t="s">
        <v>110</v>
      </c>
      <c r="D17" s="72"/>
      <c r="E17" s="73"/>
    </row>
    <row r="18" spans="1:5" ht="16.5" customHeight="1" x14ac:dyDescent="0.3">
      <c r="A18" s="74" t="s">
        <v>4</v>
      </c>
      <c r="B18" s="71" t="s">
        <v>111</v>
      </c>
      <c r="C18" s="73"/>
      <c r="D18" s="73"/>
      <c r="E18" s="73"/>
    </row>
    <row r="19" spans="1:5" ht="16.5" customHeight="1" x14ac:dyDescent="0.3">
      <c r="A19" s="74" t="s">
        <v>6</v>
      </c>
      <c r="B19" s="75">
        <v>99.02</v>
      </c>
      <c r="C19" s="73"/>
      <c r="D19" s="73"/>
      <c r="E19" s="73"/>
    </row>
    <row r="20" spans="1:5" ht="16.5" customHeight="1" x14ac:dyDescent="0.3">
      <c r="A20" s="71" t="s">
        <v>8</v>
      </c>
      <c r="B20" s="75">
        <v>18.260000000000002</v>
      </c>
      <c r="C20" s="73"/>
      <c r="D20" s="73"/>
      <c r="E20" s="73"/>
    </row>
    <row r="21" spans="1:5" ht="16.5" customHeight="1" x14ac:dyDescent="0.3">
      <c r="A21" s="71" t="s">
        <v>10</v>
      </c>
      <c r="B21" s="76">
        <f>B20/100</f>
        <v>0.18260000000000001</v>
      </c>
      <c r="C21" s="73"/>
      <c r="D21" s="73"/>
      <c r="E21" s="73"/>
    </row>
    <row r="22" spans="1:5" ht="15.75" customHeight="1" x14ac:dyDescent="0.25">
      <c r="A22" s="73"/>
      <c r="B22" s="73"/>
      <c r="C22" s="73"/>
      <c r="D22" s="73"/>
      <c r="E22" s="73"/>
    </row>
    <row r="23" spans="1:5" ht="16.5" customHeight="1" x14ac:dyDescent="0.3">
      <c r="A23" s="77" t="s">
        <v>13</v>
      </c>
      <c r="B23" s="78" t="s">
        <v>14</v>
      </c>
      <c r="C23" s="77" t="s">
        <v>15</v>
      </c>
      <c r="D23" s="77" t="s">
        <v>16</v>
      </c>
      <c r="E23" s="77" t="s">
        <v>17</v>
      </c>
    </row>
    <row r="24" spans="1:5" ht="16.5" customHeight="1" x14ac:dyDescent="0.3">
      <c r="A24" s="79">
        <v>1</v>
      </c>
      <c r="B24" s="80">
        <v>40057034</v>
      </c>
      <c r="C24" s="80">
        <v>10697.9</v>
      </c>
      <c r="D24" s="81">
        <v>1</v>
      </c>
      <c r="E24" s="82">
        <v>10.199999999999999</v>
      </c>
    </row>
    <row r="25" spans="1:5" ht="16.5" customHeight="1" x14ac:dyDescent="0.3">
      <c r="A25" s="79">
        <v>2</v>
      </c>
      <c r="B25" s="80">
        <v>40187931</v>
      </c>
      <c r="C25" s="80">
        <v>10313.799999999999</v>
      </c>
      <c r="D25" s="81">
        <v>1.1000000000000001</v>
      </c>
      <c r="E25" s="81">
        <v>9.9</v>
      </c>
    </row>
    <row r="26" spans="1:5" ht="16.5" customHeight="1" x14ac:dyDescent="0.3">
      <c r="A26" s="79">
        <v>3</v>
      </c>
      <c r="B26" s="80">
        <v>40188066</v>
      </c>
      <c r="C26" s="80">
        <v>10199.5</v>
      </c>
      <c r="D26" s="81">
        <v>1.1000000000000001</v>
      </c>
      <c r="E26" s="81">
        <v>9.9</v>
      </c>
    </row>
    <row r="27" spans="1:5" ht="16.5" customHeight="1" x14ac:dyDescent="0.3">
      <c r="A27" s="79">
        <v>4</v>
      </c>
      <c r="B27" s="80">
        <v>40505691</v>
      </c>
      <c r="C27" s="80">
        <v>10157.799999999999</v>
      </c>
      <c r="D27" s="81">
        <v>1.1000000000000001</v>
      </c>
      <c r="E27" s="81">
        <v>9.9</v>
      </c>
    </row>
    <row r="28" spans="1:5" ht="16.5" customHeight="1" x14ac:dyDescent="0.3">
      <c r="A28" s="79">
        <v>5</v>
      </c>
      <c r="B28" s="80">
        <v>40428403</v>
      </c>
      <c r="C28" s="80">
        <v>10127.1</v>
      </c>
      <c r="D28" s="81">
        <v>1.1000000000000001</v>
      </c>
      <c r="E28" s="81">
        <v>9.9</v>
      </c>
    </row>
    <row r="29" spans="1:5" ht="16.5" customHeight="1" x14ac:dyDescent="0.3">
      <c r="A29" s="79">
        <v>6</v>
      </c>
      <c r="B29" s="83">
        <v>40220892</v>
      </c>
      <c r="C29" s="83">
        <v>10106.9</v>
      </c>
      <c r="D29" s="84">
        <v>1.1000000000000001</v>
      </c>
      <c r="E29" s="84">
        <v>9.9</v>
      </c>
    </row>
    <row r="30" spans="1:5" ht="16.5" customHeight="1" x14ac:dyDescent="0.3">
      <c r="A30" s="85" t="s">
        <v>18</v>
      </c>
      <c r="B30" s="86">
        <f>AVERAGE(B24:B29)</f>
        <v>40264669.5</v>
      </c>
      <c r="C30" s="87">
        <f>AVERAGE(C24:C29)</f>
        <v>10267.166666666666</v>
      </c>
      <c r="D30" s="88">
        <f>AVERAGE(D24:D29)</f>
        <v>1.0833333333333333</v>
      </c>
      <c r="E30" s="88">
        <f>AVERAGE(E24:E29)</f>
        <v>9.9499999999999993</v>
      </c>
    </row>
    <row r="31" spans="1:5" ht="16.5" customHeight="1" x14ac:dyDescent="0.3">
      <c r="A31" s="89" t="s">
        <v>19</v>
      </c>
      <c r="B31" s="90">
        <f>(STDEV(B24:B29)/B30)</f>
        <v>4.1807495816862028E-3</v>
      </c>
      <c r="C31" s="91"/>
      <c r="D31" s="91"/>
      <c r="E31" s="92"/>
    </row>
    <row r="32" spans="1:5" s="66" customFormat="1" ht="16.5" customHeight="1" x14ac:dyDescent="0.3">
      <c r="A32" s="93" t="s">
        <v>20</v>
      </c>
      <c r="B32" s="94">
        <f>COUNT(B24:B29)</f>
        <v>6</v>
      </c>
      <c r="C32" s="95"/>
      <c r="D32" s="96"/>
      <c r="E32" s="97"/>
    </row>
    <row r="33" spans="1:5" s="66" customFormat="1" ht="15.75" customHeight="1" x14ac:dyDescent="0.25">
      <c r="A33" s="73"/>
      <c r="B33" s="73"/>
      <c r="C33" s="73"/>
      <c r="D33" s="73"/>
      <c r="E33" s="73"/>
    </row>
    <row r="34" spans="1:5" s="66" customFormat="1" ht="16.5" customHeight="1" x14ac:dyDescent="0.3">
      <c r="A34" s="74" t="s">
        <v>21</v>
      </c>
      <c r="B34" s="98" t="s">
        <v>22</v>
      </c>
      <c r="C34" s="99"/>
      <c r="D34" s="99"/>
      <c r="E34" s="99"/>
    </row>
    <row r="35" spans="1:5" ht="16.5" customHeight="1" x14ac:dyDescent="0.3">
      <c r="A35" s="74"/>
      <c r="B35" s="98" t="s">
        <v>23</v>
      </c>
      <c r="C35" s="99"/>
      <c r="D35" s="99"/>
      <c r="E35" s="99"/>
    </row>
    <row r="36" spans="1:5" ht="16.5" customHeight="1" x14ac:dyDescent="0.3">
      <c r="A36" s="74"/>
      <c r="B36" s="98" t="s">
        <v>24</v>
      </c>
      <c r="C36" s="99"/>
      <c r="D36" s="99"/>
      <c r="E36" s="99"/>
    </row>
    <row r="37" spans="1:5" ht="15.75" customHeight="1" x14ac:dyDescent="0.25">
      <c r="A37" s="73"/>
      <c r="B37" s="73"/>
      <c r="C37" s="73"/>
      <c r="D37" s="73"/>
      <c r="E37" s="73"/>
    </row>
    <row r="38" spans="1:5" ht="16.5" customHeight="1" x14ac:dyDescent="0.3">
      <c r="A38" s="69" t="s">
        <v>1</v>
      </c>
      <c r="B38" s="70"/>
    </row>
    <row r="39" spans="1:5" ht="16.5" customHeight="1" x14ac:dyDescent="0.3">
      <c r="A39" s="74" t="s">
        <v>4</v>
      </c>
      <c r="B39" s="71" t="s">
        <v>112</v>
      </c>
      <c r="C39" s="73"/>
      <c r="D39" s="73"/>
      <c r="E39" s="73"/>
    </row>
    <row r="40" spans="1:5" ht="16.5" customHeight="1" x14ac:dyDescent="0.3">
      <c r="A40" s="74" t="s">
        <v>6</v>
      </c>
      <c r="B40" s="75">
        <v>99.3</v>
      </c>
      <c r="C40" s="73"/>
      <c r="D40" s="73"/>
      <c r="E40" s="73"/>
    </row>
    <row r="41" spans="1:5" ht="16.5" customHeight="1" x14ac:dyDescent="0.3">
      <c r="A41" s="71" t="s">
        <v>8</v>
      </c>
      <c r="B41" s="75">
        <v>22.68</v>
      </c>
      <c r="C41" s="73"/>
      <c r="D41" s="73"/>
      <c r="E41" s="73"/>
    </row>
    <row r="42" spans="1:5" ht="16.5" customHeight="1" x14ac:dyDescent="0.3">
      <c r="A42" s="71" t="s">
        <v>10</v>
      </c>
      <c r="B42" s="76">
        <f>B41/25*4/100</f>
        <v>3.6288000000000001E-2</v>
      </c>
      <c r="C42" s="73"/>
      <c r="D42" s="73"/>
      <c r="E42" s="73"/>
    </row>
    <row r="43" spans="1:5" ht="15.75" customHeight="1" x14ac:dyDescent="0.25">
      <c r="A43" s="73"/>
      <c r="B43" s="73"/>
      <c r="C43" s="73"/>
      <c r="D43" s="73"/>
      <c r="E43" s="73"/>
    </row>
    <row r="44" spans="1:5" ht="16.5" customHeight="1" x14ac:dyDescent="0.3">
      <c r="A44" s="77" t="s">
        <v>13</v>
      </c>
      <c r="B44" s="78" t="s">
        <v>14</v>
      </c>
      <c r="C44" s="77" t="s">
        <v>15</v>
      </c>
      <c r="D44" s="77" t="s">
        <v>16</v>
      </c>
      <c r="E44" s="77" t="s">
        <v>17</v>
      </c>
    </row>
    <row r="45" spans="1:5" ht="16.5" customHeight="1" x14ac:dyDescent="0.3">
      <c r="A45" s="79">
        <v>1</v>
      </c>
      <c r="B45" s="80">
        <v>2934379</v>
      </c>
      <c r="C45" s="80">
        <v>5939.5</v>
      </c>
      <c r="D45" s="81">
        <v>1.3</v>
      </c>
      <c r="E45" s="82">
        <v>4.5999999999999996</v>
      </c>
    </row>
    <row r="46" spans="1:5" ht="16.5" customHeight="1" x14ac:dyDescent="0.3">
      <c r="A46" s="79">
        <v>2</v>
      </c>
      <c r="B46" s="80">
        <v>2949054</v>
      </c>
      <c r="C46" s="80">
        <v>6396.4</v>
      </c>
      <c r="D46" s="81">
        <v>1.3</v>
      </c>
      <c r="E46" s="81">
        <v>4.5999999999999996</v>
      </c>
    </row>
    <row r="47" spans="1:5" ht="16.5" customHeight="1" x14ac:dyDescent="0.3">
      <c r="A47" s="79">
        <v>3</v>
      </c>
      <c r="B47" s="80">
        <v>2952678</v>
      </c>
      <c r="C47" s="80">
        <v>6295.3</v>
      </c>
      <c r="D47" s="81">
        <v>1.3</v>
      </c>
      <c r="E47" s="81">
        <v>4.5999999999999996</v>
      </c>
    </row>
    <row r="48" spans="1:5" ht="16.5" customHeight="1" x14ac:dyDescent="0.3">
      <c r="A48" s="79">
        <v>4</v>
      </c>
      <c r="B48" s="80">
        <v>2980851</v>
      </c>
      <c r="C48" s="80">
        <v>6311.6</v>
      </c>
      <c r="D48" s="81">
        <v>1.3</v>
      </c>
      <c r="E48" s="81">
        <v>4.5999999999999996</v>
      </c>
    </row>
    <row r="49" spans="1:7" ht="16.5" customHeight="1" x14ac:dyDescent="0.3">
      <c r="A49" s="79">
        <v>5</v>
      </c>
      <c r="B49" s="80">
        <v>2977603</v>
      </c>
      <c r="C49" s="80">
        <v>6291.9</v>
      </c>
      <c r="D49" s="81">
        <v>1.3</v>
      </c>
      <c r="E49" s="81">
        <v>4.5999999999999996</v>
      </c>
    </row>
    <row r="50" spans="1:7" ht="16.5" customHeight="1" x14ac:dyDescent="0.3">
      <c r="A50" s="79">
        <v>6</v>
      </c>
      <c r="B50" s="83">
        <v>2964294</v>
      </c>
      <c r="C50" s="83">
        <v>6258.9</v>
      </c>
      <c r="D50" s="84">
        <v>1.3</v>
      </c>
      <c r="E50" s="84">
        <v>4.5999999999999996</v>
      </c>
    </row>
    <row r="51" spans="1:7" ht="16.5" customHeight="1" x14ac:dyDescent="0.3">
      <c r="A51" s="85" t="s">
        <v>18</v>
      </c>
      <c r="B51" s="86">
        <f>AVERAGE(B45:B50)</f>
        <v>2959809.8333333335</v>
      </c>
      <c r="C51" s="87">
        <f>AVERAGE(C45:C50)</f>
        <v>6248.9333333333343</v>
      </c>
      <c r="D51" s="88">
        <f>AVERAGE(D45:D50)</f>
        <v>1.3</v>
      </c>
      <c r="E51" s="88">
        <f>AVERAGE(E45:E50)</f>
        <v>4.6000000000000005</v>
      </c>
    </row>
    <row r="52" spans="1:7" ht="16.5" customHeight="1" x14ac:dyDescent="0.3">
      <c r="A52" s="89" t="s">
        <v>19</v>
      </c>
      <c r="B52" s="90">
        <f>(STDEV(B45:B50)/B51)</f>
        <v>6.0300376068729974E-3</v>
      </c>
      <c r="C52" s="91"/>
      <c r="D52" s="91"/>
      <c r="E52" s="92"/>
    </row>
    <row r="53" spans="1:7" s="66" customFormat="1" ht="16.5" customHeight="1" x14ac:dyDescent="0.3">
      <c r="A53" s="93" t="s">
        <v>20</v>
      </c>
      <c r="B53" s="94">
        <f>COUNT(B45:B50)</f>
        <v>6</v>
      </c>
      <c r="C53" s="95"/>
      <c r="D53" s="96"/>
      <c r="E53" s="97"/>
    </row>
    <row r="54" spans="1:7" s="66" customFormat="1" ht="15.75" customHeight="1" x14ac:dyDescent="0.25">
      <c r="A54" s="73"/>
      <c r="B54" s="73"/>
      <c r="C54" s="73"/>
      <c r="D54" s="73"/>
      <c r="E54" s="73"/>
    </row>
    <row r="55" spans="1:7" s="66" customFormat="1" ht="16.5" customHeight="1" x14ac:dyDescent="0.3">
      <c r="A55" s="74" t="s">
        <v>21</v>
      </c>
      <c r="B55" s="98" t="s">
        <v>22</v>
      </c>
      <c r="C55" s="99"/>
      <c r="D55" s="99"/>
      <c r="E55" s="99"/>
    </row>
    <row r="56" spans="1:7" ht="16.5" customHeight="1" x14ac:dyDescent="0.3">
      <c r="A56" s="74"/>
      <c r="B56" s="98" t="s">
        <v>23</v>
      </c>
      <c r="C56" s="99"/>
      <c r="D56" s="99"/>
      <c r="E56" s="99"/>
    </row>
    <row r="57" spans="1:7" ht="16.5" customHeight="1" x14ac:dyDescent="0.3">
      <c r="A57" s="74"/>
      <c r="B57" s="98" t="s">
        <v>24</v>
      </c>
      <c r="C57" s="99"/>
      <c r="D57" s="99"/>
      <c r="E57" s="99"/>
    </row>
    <row r="58" spans="1:7" ht="14.25" customHeight="1" thickBot="1" x14ac:dyDescent="0.3">
      <c r="A58" s="100"/>
      <c r="B58" s="101"/>
      <c r="D58" s="102"/>
      <c r="F58" s="103"/>
      <c r="G58" s="103"/>
    </row>
    <row r="59" spans="1:7" ht="15" customHeight="1" x14ac:dyDescent="0.3">
      <c r="B59" s="104" t="s">
        <v>25</v>
      </c>
      <c r="C59" s="104"/>
      <c r="E59" s="105" t="s">
        <v>26</v>
      </c>
      <c r="F59" s="106"/>
      <c r="G59" s="105" t="s">
        <v>27</v>
      </c>
    </row>
    <row r="60" spans="1:7" ht="15" customHeight="1" x14ac:dyDescent="0.3">
      <c r="A60" s="107" t="s">
        <v>28</v>
      </c>
      <c r="B60" s="108"/>
      <c r="C60" s="108"/>
      <c r="E60" s="108"/>
      <c r="G60" s="108"/>
    </row>
    <row r="61" spans="1:7" ht="15" customHeight="1" x14ac:dyDescent="0.3">
      <c r="A61" s="107" t="s">
        <v>29</v>
      </c>
      <c r="B61" s="109"/>
      <c r="C61" s="109"/>
      <c r="E61" s="109"/>
      <c r="G61" s="1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64" t="s">
        <v>30</v>
      </c>
      <c r="B1" s="64"/>
      <c r="C1" s="64"/>
      <c r="D1" s="64"/>
      <c r="E1" s="64"/>
      <c r="F1" s="64"/>
      <c r="G1" s="55"/>
    </row>
    <row r="2" spans="1:7" ht="12.75" customHeight="1" x14ac:dyDescent="0.3">
      <c r="A2" s="64"/>
      <c r="B2" s="64"/>
      <c r="C2" s="64"/>
      <c r="D2" s="64"/>
      <c r="E2" s="64"/>
      <c r="F2" s="64"/>
      <c r="G2" s="55"/>
    </row>
    <row r="3" spans="1:7" ht="12.75" customHeight="1" x14ac:dyDescent="0.3">
      <c r="A3" s="64"/>
      <c r="B3" s="64"/>
      <c r="C3" s="64"/>
      <c r="D3" s="64"/>
      <c r="E3" s="64"/>
      <c r="F3" s="64"/>
      <c r="G3" s="55"/>
    </row>
    <row r="4" spans="1:7" ht="12.75" customHeight="1" x14ac:dyDescent="0.3">
      <c r="A4" s="64"/>
      <c r="B4" s="64"/>
      <c r="C4" s="64"/>
      <c r="D4" s="64"/>
      <c r="E4" s="64"/>
      <c r="F4" s="64"/>
      <c r="G4" s="55"/>
    </row>
    <row r="5" spans="1:7" ht="12.75" customHeight="1" x14ac:dyDescent="0.3">
      <c r="A5" s="64"/>
      <c r="B5" s="64"/>
      <c r="C5" s="64"/>
      <c r="D5" s="64"/>
      <c r="E5" s="64"/>
      <c r="F5" s="64"/>
      <c r="G5" s="55"/>
    </row>
    <row r="6" spans="1:7" ht="12.75" customHeight="1" x14ac:dyDescent="0.3">
      <c r="A6" s="64"/>
      <c r="B6" s="64"/>
      <c r="C6" s="64"/>
      <c r="D6" s="64"/>
      <c r="E6" s="64"/>
      <c r="F6" s="64"/>
      <c r="G6" s="55"/>
    </row>
    <row r="7" spans="1:7" ht="12.75" customHeight="1" x14ac:dyDescent="0.3">
      <c r="A7" s="64"/>
      <c r="B7" s="64"/>
      <c r="C7" s="64"/>
      <c r="D7" s="64"/>
      <c r="E7" s="64"/>
      <c r="F7" s="64"/>
      <c r="G7" s="55"/>
    </row>
    <row r="8" spans="1:7" ht="15" customHeight="1" x14ac:dyDescent="0.3">
      <c r="A8" s="63" t="s">
        <v>31</v>
      </c>
      <c r="B8" s="63"/>
      <c r="C8" s="63"/>
      <c r="D8" s="63"/>
      <c r="E8" s="63"/>
      <c r="F8" s="63"/>
      <c r="G8" s="56"/>
    </row>
    <row r="9" spans="1:7" ht="12.75" customHeight="1" x14ac:dyDescent="0.3">
      <c r="A9" s="63"/>
      <c r="B9" s="63"/>
      <c r="C9" s="63"/>
      <c r="D9" s="63"/>
      <c r="E9" s="63"/>
      <c r="F9" s="63"/>
      <c r="G9" s="56"/>
    </row>
    <row r="10" spans="1:7" ht="12.75" customHeight="1" x14ac:dyDescent="0.3">
      <c r="A10" s="63"/>
      <c r="B10" s="63"/>
      <c r="C10" s="63"/>
      <c r="D10" s="63"/>
      <c r="E10" s="63"/>
      <c r="F10" s="63"/>
      <c r="G10" s="56"/>
    </row>
    <row r="11" spans="1:7" ht="12.75" customHeight="1" x14ac:dyDescent="0.3">
      <c r="A11" s="63"/>
      <c r="B11" s="63"/>
      <c r="C11" s="63"/>
      <c r="D11" s="63"/>
      <c r="E11" s="63"/>
      <c r="F11" s="63"/>
      <c r="G11" s="56"/>
    </row>
    <row r="12" spans="1:7" ht="12.75" customHeight="1" x14ac:dyDescent="0.3">
      <c r="A12" s="63"/>
      <c r="B12" s="63"/>
      <c r="C12" s="63"/>
      <c r="D12" s="63"/>
      <c r="E12" s="63"/>
      <c r="F12" s="63"/>
      <c r="G12" s="56"/>
    </row>
    <row r="13" spans="1:7" ht="12.75" customHeight="1" x14ac:dyDescent="0.3">
      <c r="A13" s="63"/>
      <c r="B13" s="63"/>
      <c r="C13" s="63"/>
      <c r="D13" s="63"/>
      <c r="E13" s="63"/>
      <c r="F13" s="63"/>
      <c r="G13" s="56"/>
    </row>
    <row r="14" spans="1:7" ht="12.75" customHeight="1" x14ac:dyDescent="0.3">
      <c r="A14" s="63"/>
      <c r="B14" s="63"/>
      <c r="C14" s="63"/>
      <c r="D14" s="63"/>
      <c r="E14" s="63"/>
      <c r="F14" s="63"/>
      <c r="G14" s="56"/>
    </row>
    <row r="15" spans="1:7" ht="13.5" customHeight="1" x14ac:dyDescent="0.3"/>
    <row r="16" spans="1:7" ht="19.5" customHeight="1" x14ac:dyDescent="0.3">
      <c r="A16" s="59" t="s">
        <v>32</v>
      </c>
      <c r="B16" s="60"/>
      <c r="C16" s="60"/>
      <c r="D16" s="60"/>
      <c r="E16" s="60"/>
      <c r="F16" s="61"/>
    </row>
    <row r="17" spans="1:13" ht="18.75" customHeight="1" x14ac:dyDescent="0.3">
      <c r="A17" s="62" t="s">
        <v>33</v>
      </c>
      <c r="B17" s="62"/>
      <c r="C17" s="62"/>
      <c r="D17" s="62"/>
      <c r="E17" s="62"/>
      <c r="F17" s="6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34</v>
      </c>
      <c r="B20" s="57" t="s">
        <v>9</v>
      </c>
    </row>
    <row r="21" spans="1:13" ht="16.5" customHeight="1" x14ac:dyDescent="0.3">
      <c r="A21" s="2" t="s">
        <v>35</v>
      </c>
      <c r="B21" s="57" t="s">
        <v>11</v>
      </c>
    </row>
    <row r="22" spans="1:13" ht="16.5" customHeight="1" x14ac:dyDescent="0.3">
      <c r="A22" s="2" t="s">
        <v>36</v>
      </c>
      <c r="B22" s="57" t="s">
        <v>12</v>
      </c>
    </row>
    <row r="23" spans="1:13" ht="16.5" customHeight="1" x14ac:dyDescent="0.3">
      <c r="A23" s="2" t="s">
        <v>37</v>
      </c>
      <c r="B23" s="57">
        <v>0</v>
      </c>
    </row>
    <row r="24" spans="1:13" ht="16.5" customHeight="1" x14ac:dyDescent="0.3">
      <c r="A24" s="2" t="s">
        <v>38</v>
      </c>
      <c r="B24" s="58">
        <v>0</v>
      </c>
    </row>
    <row r="25" spans="1:13" ht="16.5" customHeight="1" x14ac:dyDescent="0.3">
      <c r="A25" s="2" t="s">
        <v>39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40</v>
      </c>
      <c r="D28" s="5" t="s">
        <v>41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10.507009999999999</v>
      </c>
      <c r="C29" s="10">
        <v>16.861129999999999</v>
      </c>
      <c r="D29" s="10">
        <v>16.960159999999998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16.861160000000002</v>
      </c>
      <c r="D30" s="10">
        <v>16.960070000000002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16.8611</v>
      </c>
      <c r="D31" s="13">
        <v>16.96002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10.507009999999999</v>
      </c>
      <c r="C33" s="16">
        <f>AVERAGE(C29:C32)</f>
        <v>16.861129999999999</v>
      </c>
      <c r="D33" s="16">
        <f>AVERAGE(D29:D32)</f>
        <v>16.960083333333333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42</v>
      </c>
      <c r="C35" s="20">
        <f>C33-B33</f>
        <v>6.35412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43</v>
      </c>
      <c r="C37" s="20">
        <f>D33-B33</f>
        <v>6.4530733333333341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44</v>
      </c>
      <c r="C39" s="26">
        <f>C37/C35</f>
        <v>1.0155730979794737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25</v>
      </c>
      <c r="C41" s="37"/>
      <c r="D41" s="38" t="s">
        <v>26</v>
      </c>
      <c r="E41" s="39"/>
      <c r="F41" s="38" t="s">
        <v>27</v>
      </c>
      <c r="G41" s="34"/>
      <c r="H41" s="34"/>
      <c r="I41" s="35"/>
      <c r="J41" s="36"/>
    </row>
    <row r="42" spans="1:13" ht="59.25" customHeight="1" x14ac:dyDescent="0.3">
      <c r="A42" s="40" t="s">
        <v>28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29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45" zoomScale="55" zoomScaleNormal="75" workbookViewId="0">
      <selection activeCell="D61" sqref="D61:D72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8"/>
  </cols>
  <sheetData>
    <row r="1" spans="1:8" x14ac:dyDescent="0.25">
      <c r="A1" s="111" t="s">
        <v>30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1"/>
      <c r="B2" s="111"/>
      <c r="C2" s="111"/>
      <c r="D2" s="111"/>
      <c r="E2" s="111"/>
      <c r="F2" s="111"/>
      <c r="G2" s="111"/>
      <c r="H2" s="111"/>
    </row>
    <row r="3" spans="1:8" x14ac:dyDescent="0.25">
      <c r="A3" s="111"/>
      <c r="B3" s="111"/>
      <c r="C3" s="111"/>
      <c r="D3" s="111"/>
      <c r="E3" s="111"/>
      <c r="F3" s="111"/>
      <c r="G3" s="111"/>
      <c r="H3" s="111"/>
    </row>
    <row r="4" spans="1:8" x14ac:dyDescent="0.25">
      <c r="A4" s="111"/>
      <c r="B4" s="111"/>
      <c r="C4" s="111"/>
      <c r="D4" s="111"/>
      <c r="E4" s="111"/>
      <c r="F4" s="111"/>
      <c r="G4" s="111"/>
      <c r="H4" s="111"/>
    </row>
    <row r="5" spans="1:8" x14ac:dyDescent="0.25">
      <c r="A5" s="111"/>
      <c r="B5" s="111"/>
      <c r="C5" s="111"/>
      <c r="D5" s="111"/>
      <c r="E5" s="111"/>
      <c r="F5" s="111"/>
      <c r="G5" s="111"/>
      <c r="H5" s="111"/>
    </row>
    <row r="6" spans="1:8" x14ac:dyDescent="0.25">
      <c r="A6" s="111"/>
      <c r="B6" s="111"/>
      <c r="C6" s="111"/>
      <c r="D6" s="111"/>
      <c r="E6" s="111"/>
      <c r="F6" s="111"/>
      <c r="G6" s="111"/>
      <c r="H6" s="111"/>
    </row>
    <row r="7" spans="1:8" x14ac:dyDescent="0.25">
      <c r="A7" s="111"/>
      <c r="B7" s="111"/>
      <c r="C7" s="111"/>
      <c r="D7" s="111"/>
      <c r="E7" s="111"/>
      <c r="F7" s="111"/>
      <c r="G7" s="111"/>
      <c r="H7" s="111"/>
    </row>
    <row r="8" spans="1:8" x14ac:dyDescent="0.25">
      <c r="A8" s="113" t="s">
        <v>31</v>
      </c>
      <c r="B8" s="113"/>
      <c r="C8" s="113"/>
      <c r="D8" s="113"/>
      <c r="E8" s="113"/>
      <c r="F8" s="113"/>
      <c r="G8" s="113"/>
      <c r="H8" s="113"/>
    </row>
    <row r="9" spans="1:8" x14ac:dyDescent="0.25">
      <c r="A9" s="113"/>
      <c r="B9" s="113"/>
      <c r="C9" s="113"/>
      <c r="D9" s="113"/>
      <c r="E9" s="113"/>
      <c r="F9" s="113"/>
      <c r="G9" s="113"/>
      <c r="H9" s="113"/>
    </row>
    <row r="10" spans="1:8" x14ac:dyDescent="0.25">
      <c r="A10" s="113"/>
      <c r="B10" s="113"/>
      <c r="C10" s="113"/>
      <c r="D10" s="113"/>
      <c r="E10" s="113"/>
      <c r="F10" s="113"/>
      <c r="G10" s="113"/>
      <c r="H10" s="113"/>
    </row>
    <row r="11" spans="1:8" x14ac:dyDescent="0.25">
      <c r="A11" s="113"/>
      <c r="B11" s="113"/>
      <c r="C11" s="113"/>
      <c r="D11" s="113"/>
      <c r="E11" s="113"/>
      <c r="F11" s="113"/>
      <c r="G11" s="113"/>
      <c r="H11" s="113"/>
    </row>
    <row r="12" spans="1:8" x14ac:dyDescent="0.25">
      <c r="A12" s="113"/>
      <c r="B12" s="113"/>
      <c r="C12" s="113"/>
      <c r="D12" s="113"/>
      <c r="E12" s="113"/>
      <c r="F12" s="113"/>
      <c r="G12" s="113"/>
      <c r="H12" s="113"/>
    </row>
    <row r="13" spans="1:8" x14ac:dyDescent="0.25">
      <c r="A13" s="113"/>
      <c r="B13" s="113"/>
      <c r="C13" s="113"/>
      <c r="D13" s="113"/>
      <c r="E13" s="113"/>
      <c r="F13" s="113"/>
      <c r="G13" s="113"/>
      <c r="H13" s="113"/>
    </row>
    <row r="14" spans="1:8" x14ac:dyDescent="0.25">
      <c r="A14" s="113"/>
      <c r="B14" s="113"/>
      <c r="C14" s="113"/>
      <c r="D14" s="113"/>
      <c r="E14" s="113"/>
      <c r="F14" s="113"/>
      <c r="G14" s="113"/>
      <c r="H14" s="113"/>
    </row>
    <row r="15" spans="1:8" ht="19.5" customHeight="1" thickBot="1" x14ac:dyDescent="0.3"/>
    <row r="16" spans="1:8" ht="19.5" customHeight="1" thickBot="1" x14ac:dyDescent="0.35">
      <c r="A16" s="114" t="s">
        <v>32</v>
      </c>
      <c r="B16" s="115"/>
      <c r="C16" s="115"/>
      <c r="D16" s="115"/>
      <c r="E16" s="115"/>
      <c r="F16" s="115"/>
      <c r="G16" s="115"/>
      <c r="H16" s="116"/>
    </row>
    <row r="17" spans="1:14" ht="20.25" customHeight="1" x14ac:dyDescent="0.25">
      <c r="A17" s="117" t="s">
        <v>45</v>
      </c>
      <c r="B17" s="117"/>
      <c r="C17" s="117"/>
      <c r="D17" s="117"/>
      <c r="E17" s="117"/>
      <c r="F17" s="117"/>
      <c r="G17" s="117"/>
      <c r="H17" s="117"/>
    </row>
    <row r="18" spans="1:14" ht="26.25" customHeight="1" x14ac:dyDescent="0.4">
      <c r="A18" s="119" t="s">
        <v>34</v>
      </c>
      <c r="B18" s="120" t="s">
        <v>5</v>
      </c>
      <c r="C18" s="120"/>
    </row>
    <row r="19" spans="1:14" ht="26.25" customHeight="1" x14ac:dyDescent="0.4">
      <c r="A19" s="119" t="s">
        <v>35</v>
      </c>
      <c r="B19" s="121" t="s">
        <v>7</v>
      </c>
      <c r="C19" s="122">
        <v>25</v>
      </c>
    </row>
    <row r="20" spans="1:14" ht="26.25" customHeight="1" x14ac:dyDescent="0.4">
      <c r="A20" s="119" t="s">
        <v>36</v>
      </c>
      <c r="B20" s="121" t="s">
        <v>113</v>
      </c>
      <c r="C20" s="123"/>
    </row>
    <row r="21" spans="1:14" ht="26.25" customHeight="1" x14ac:dyDescent="0.4">
      <c r="A21" s="119" t="s">
        <v>37</v>
      </c>
      <c r="B21" s="124" t="s">
        <v>11</v>
      </c>
      <c r="C21" s="124"/>
      <c r="D21" s="124"/>
      <c r="E21" s="124"/>
      <c r="F21" s="124"/>
      <c r="G21" s="124"/>
      <c r="H21" s="124"/>
      <c r="I21" s="124"/>
    </row>
    <row r="22" spans="1:14" ht="26.25" customHeight="1" x14ac:dyDescent="0.4">
      <c r="A22" s="119" t="s">
        <v>38</v>
      </c>
      <c r="B22" s="125" t="s">
        <v>114</v>
      </c>
      <c r="C22" s="123"/>
      <c r="D22" s="123"/>
      <c r="E22" s="123"/>
      <c r="F22" s="123"/>
      <c r="G22" s="123"/>
      <c r="H22" s="123"/>
      <c r="I22" s="123"/>
    </row>
    <row r="23" spans="1:14" ht="26.25" customHeight="1" x14ac:dyDescent="0.4">
      <c r="A23" s="119" t="s">
        <v>39</v>
      </c>
      <c r="B23" s="125"/>
      <c r="C23" s="123"/>
      <c r="D23" s="123"/>
      <c r="E23" s="123"/>
      <c r="F23" s="123"/>
      <c r="G23" s="123"/>
      <c r="H23" s="123"/>
      <c r="I23" s="123"/>
    </row>
    <row r="24" spans="1:14" ht="18.75" x14ac:dyDescent="0.3">
      <c r="A24" s="119"/>
      <c r="B24" s="126"/>
    </row>
    <row r="25" spans="1:14" ht="18.75" x14ac:dyDescent="0.3">
      <c r="A25" s="127" t="s">
        <v>1</v>
      </c>
      <c r="B25" s="126"/>
    </row>
    <row r="26" spans="1:14" ht="26.25" customHeight="1" x14ac:dyDescent="0.4">
      <c r="A26" s="128" t="s">
        <v>4</v>
      </c>
      <c r="B26" s="120" t="s">
        <v>111</v>
      </c>
      <c r="C26" s="120"/>
    </row>
    <row r="27" spans="1:14" ht="26.25" customHeight="1" x14ac:dyDescent="0.4">
      <c r="A27" s="129" t="s">
        <v>46</v>
      </c>
      <c r="B27" s="124" t="s">
        <v>115</v>
      </c>
      <c r="C27" s="124"/>
    </row>
    <row r="28" spans="1:14" ht="27" customHeight="1" thickBot="1" x14ac:dyDescent="0.45">
      <c r="A28" s="129" t="s">
        <v>6</v>
      </c>
      <c r="B28" s="130">
        <v>99.02</v>
      </c>
    </row>
    <row r="29" spans="1:14" s="136" customFormat="1" ht="27" customHeight="1" thickBot="1" x14ac:dyDescent="0.45">
      <c r="A29" s="129" t="s">
        <v>47</v>
      </c>
      <c r="B29" s="131">
        <v>0</v>
      </c>
      <c r="C29" s="132" t="s">
        <v>48</v>
      </c>
      <c r="D29" s="133"/>
      <c r="E29" s="133"/>
      <c r="F29" s="133"/>
      <c r="G29" s="133"/>
      <c r="H29" s="134"/>
      <c r="I29" s="135"/>
      <c r="J29" s="135"/>
      <c r="K29" s="135"/>
      <c r="L29" s="135"/>
    </row>
    <row r="30" spans="1:14" s="136" customFormat="1" ht="19.5" customHeight="1" thickBot="1" x14ac:dyDescent="0.35">
      <c r="A30" s="129" t="s">
        <v>49</v>
      </c>
      <c r="B30" s="137">
        <f>B28-B29</f>
        <v>99.02</v>
      </c>
      <c r="C30" s="138"/>
      <c r="D30" s="138"/>
      <c r="E30" s="138"/>
      <c r="F30" s="138"/>
      <c r="G30" s="138"/>
      <c r="H30" s="139"/>
      <c r="I30" s="135"/>
      <c r="J30" s="135"/>
      <c r="K30" s="135"/>
      <c r="L30" s="135"/>
    </row>
    <row r="31" spans="1:14" s="136" customFormat="1" ht="27" customHeight="1" thickBot="1" x14ac:dyDescent="0.45">
      <c r="A31" s="129" t="s">
        <v>50</v>
      </c>
      <c r="B31" s="140">
        <v>1</v>
      </c>
      <c r="C31" s="141" t="s">
        <v>51</v>
      </c>
      <c r="D31" s="142"/>
      <c r="E31" s="142"/>
      <c r="F31" s="142"/>
      <c r="G31" s="142"/>
      <c r="H31" s="143"/>
      <c r="I31" s="135"/>
      <c r="J31" s="135"/>
      <c r="K31" s="135"/>
      <c r="L31" s="135"/>
    </row>
    <row r="32" spans="1:14" s="136" customFormat="1" ht="27" customHeight="1" thickBot="1" x14ac:dyDescent="0.45">
      <c r="A32" s="129" t="s">
        <v>52</v>
      </c>
      <c r="B32" s="140">
        <v>1</v>
      </c>
      <c r="C32" s="141" t="s">
        <v>53</v>
      </c>
      <c r="D32" s="142"/>
      <c r="E32" s="142"/>
      <c r="F32" s="142"/>
      <c r="G32" s="142"/>
      <c r="H32" s="143"/>
      <c r="I32" s="135"/>
      <c r="J32" s="135"/>
      <c r="K32" s="135"/>
      <c r="L32" s="144"/>
      <c r="M32" s="144"/>
      <c r="N32" s="145"/>
    </row>
    <row r="33" spans="1:14" s="136" customFormat="1" ht="17.25" customHeight="1" x14ac:dyDescent="0.3">
      <c r="A33" s="129"/>
      <c r="B33" s="146"/>
      <c r="C33" s="147"/>
      <c r="D33" s="147"/>
      <c r="E33" s="147"/>
      <c r="F33" s="147"/>
      <c r="G33" s="147"/>
      <c r="H33" s="147"/>
      <c r="I33" s="135"/>
      <c r="J33" s="135"/>
      <c r="K33" s="135"/>
      <c r="L33" s="144"/>
      <c r="M33" s="144"/>
      <c r="N33" s="145"/>
    </row>
    <row r="34" spans="1:14" s="136" customFormat="1" ht="18.75" x14ac:dyDescent="0.3">
      <c r="A34" s="129" t="s">
        <v>54</v>
      </c>
      <c r="B34" s="148">
        <f>B31/B32</f>
        <v>1</v>
      </c>
      <c r="C34" s="149" t="s">
        <v>55</v>
      </c>
      <c r="D34" s="149"/>
      <c r="E34" s="149"/>
      <c r="F34" s="149"/>
      <c r="G34" s="149"/>
      <c r="H34" s="149"/>
      <c r="I34" s="135"/>
      <c r="J34" s="135"/>
      <c r="K34" s="135"/>
      <c r="L34" s="144"/>
      <c r="M34" s="144"/>
      <c r="N34" s="145"/>
    </row>
    <row r="35" spans="1:14" s="136" customFormat="1" ht="19.5" customHeight="1" thickBot="1" x14ac:dyDescent="0.35">
      <c r="A35" s="129"/>
      <c r="B35" s="137"/>
      <c r="H35" s="149"/>
      <c r="I35" s="135"/>
      <c r="J35" s="135"/>
      <c r="K35" s="135"/>
      <c r="L35" s="144"/>
      <c r="M35" s="144"/>
      <c r="N35" s="145"/>
    </row>
    <row r="36" spans="1:14" s="136" customFormat="1" ht="27" customHeight="1" thickBot="1" x14ac:dyDescent="0.45">
      <c r="A36" s="150" t="s">
        <v>56</v>
      </c>
      <c r="B36" s="151">
        <v>100</v>
      </c>
      <c r="C36" s="149"/>
      <c r="D36" s="152" t="s">
        <v>57</v>
      </c>
      <c r="E36" s="153"/>
      <c r="F36" s="154" t="s">
        <v>58</v>
      </c>
      <c r="G36" s="155"/>
      <c r="J36" s="135"/>
      <c r="K36" s="135"/>
      <c r="L36" s="144"/>
      <c r="M36" s="144"/>
      <c r="N36" s="145"/>
    </row>
    <row r="37" spans="1:14" s="136" customFormat="1" ht="26.25" customHeight="1" x14ac:dyDescent="0.4">
      <c r="A37" s="156" t="s">
        <v>59</v>
      </c>
      <c r="B37" s="157">
        <v>1</v>
      </c>
      <c r="C37" s="158" t="s">
        <v>60</v>
      </c>
      <c r="D37" s="159" t="s">
        <v>61</v>
      </c>
      <c r="E37" s="160" t="s">
        <v>62</v>
      </c>
      <c r="F37" s="159" t="s">
        <v>61</v>
      </c>
      <c r="G37" s="161" t="s">
        <v>62</v>
      </c>
      <c r="J37" s="135"/>
      <c r="K37" s="135"/>
      <c r="L37" s="144"/>
      <c r="M37" s="144"/>
      <c r="N37" s="145"/>
    </row>
    <row r="38" spans="1:14" s="136" customFormat="1" ht="26.25" customHeight="1" x14ac:dyDescent="0.4">
      <c r="A38" s="156" t="s">
        <v>63</v>
      </c>
      <c r="B38" s="157">
        <v>1</v>
      </c>
      <c r="C38" s="162">
        <v>1</v>
      </c>
      <c r="D38" s="163">
        <v>44868383</v>
      </c>
      <c r="E38" s="164">
        <f>IF(ISBLANK(D38),"-",$D$48/$D$45*D38)</f>
        <v>39704223.404700123</v>
      </c>
      <c r="F38" s="163">
        <v>38159897</v>
      </c>
      <c r="G38" s="165">
        <f>IF(ISBLANK(F38),"-",$D$48/$F$45*F38)</f>
        <v>38156005.087481074</v>
      </c>
      <c r="J38" s="135"/>
      <c r="K38" s="135"/>
      <c r="L38" s="144"/>
      <c r="M38" s="144"/>
      <c r="N38" s="145"/>
    </row>
    <row r="39" spans="1:14" s="136" customFormat="1" ht="26.25" customHeight="1" x14ac:dyDescent="0.4">
      <c r="A39" s="156" t="s">
        <v>64</v>
      </c>
      <c r="B39" s="157">
        <v>1</v>
      </c>
      <c r="C39" s="166">
        <v>2</v>
      </c>
      <c r="D39" s="167">
        <v>44553808</v>
      </c>
      <c r="E39" s="168">
        <f>IF(ISBLANK(D39),"-",$D$48/$D$45*D39)</f>
        <v>39425854.646068156</v>
      </c>
      <c r="F39" s="167">
        <v>38784718</v>
      </c>
      <c r="G39" s="169">
        <f>IF(ISBLANK(F39),"-",$D$48/$F$45*F39)</f>
        <v>38780762.362239055</v>
      </c>
      <c r="J39" s="135"/>
      <c r="K39" s="135"/>
      <c r="L39" s="144"/>
      <c r="M39" s="144"/>
      <c r="N39" s="145"/>
    </row>
    <row r="40" spans="1:14" ht="26.25" customHeight="1" x14ac:dyDescent="0.4">
      <c r="A40" s="156" t="s">
        <v>65</v>
      </c>
      <c r="B40" s="157">
        <v>1</v>
      </c>
      <c r="C40" s="166">
        <v>3</v>
      </c>
      <c r="D40" s="167">
        <v>44528004</v>
      </c>
      <c r="E40" s="168">
        <f>IF(ISBLANK(D40),"-",$D$48/$D$45*D40)</f>
        <v>39403020.576457605</v>
      </c>
      <c r="F40" s="167">
        <v>37999094</v>
      </c>
      <c r="G40" s="169">
        <f>IF(ISBLANK(F40),"-",$D$48/$F$45*F40)</f>
        <v>37995218.487714253</v>
      </c>
      <c r="L40" s="144"/>
      <c r="M40" s="144"/>
      <c r="N40" s="149"/>
    </row>
    <row r="41" spans="1:14" ht="26.25" customHeight="1" x14ac:dyDescent="0.4">
      <c r="A41" s="156" t="s">
        <v>66</v>
      </c>
      <c r="B41" s="157">
        <v>1</v>
      </c>
      <c r="C41" s="170">
        <v>4</v>
      </c>
      <c r="D41" s="171"/>
      <c r="E41" s="172" t="str">
        <f>IF(ISBLANK(D41),"-",$D$48/$D$45*D41)</f>
        <v>-</v>
      </c>
      <c r="F41" s="171"/>
      <c r="G41" s="173" t="str">
        <f>IF(ISBLANK(F41),"-",$D$48/$F$45*F41)</f>
        <v>-</v>
      </c>
      <c r="L41" s="144"/>
      <c r="M41" s="144"/>
      <c r="N41" s="149"/>
    </row>
    <row r="42" spans="1:14" ht="27" customHeight="1" thickBot="1" x14ac:dyDescent="0.45">
      <c r="A42" s="156" t="s">
        <v>67</v>
      </c>
      <c r="B42" s="157">
        <v>1</v>
      </c>
      <c r="C42" s="174" t="s">
        <v>68</v>
      </c>
      <c r="D42" s="175">
        <f>AVERAGE(D38:D41)</f>
        <v>44650065</v>
      </c>
      <c r="E42" s="176">
        <f>AVERAGE(E38:E41)</f>
        <v>39511032.875741966</v>
      </c>
      <c r="F42" s="177">
        <f>AVERAGE(F38:F41)</f>
        <v>38314569.666666664</v>
      </c>
      <c r="G42" s="178">
        <f>AVERAGE(G38:G41)</f>
        <v>38310661.979144789</v>
      </c>
    </row>
    <row r="43" spans="1:14" ht="26.25" customHeight="1" x14ac:dyDescent="0.4">
      <c r="A43" s="156" t="s">
        <v>69</v>
      </c>
      <c r="B43" s="130">
        <v>1</v>
      </c>
      <c r="C43" s="179" t="s">
        <v>70</v>
      </c>
      <c r="D43" s="180">
        <v>18.260000000000002</v>
      </c>
      <c r="E43" s="149"/>
      <c r="F43" s="181">
        <v>16.16</v>
      </c>
      <c r="G43" s="182"/>
    </row>
    <row r="44" spans="1:14" ht="26.25" customHeight="1" x14ac:dyDescent="0.4">
      <c r="A44" s="156" t="s">
        <v>71</v>
      </c>
      <c r="B44" s="130">
        <v>1</v>
      </c>
      <c r="C44" s="183" t="s">
        <v>72</v>
      </c>
      <c r="D44" s="184">
        <f>D43*$B$34</f>
        <v>18.260000000000002</v>
      </c>
      <c r="E44" s="185"/>
      <c r="F44" s="186">
        <f>F43*$B$34</f>
        <v>16.16</v>
      </c>
      <c r="G44" s="187"/>
    </row>
    <row r="45" spans="1:14" ht="19.5" customHeight="1" thickBot="1" x14ac:dyDescent="0.35">
      <c r="A45" s="156" t="s">
        <v>73</v>
      </c>
      <c r="B45" s="185">
        <f>(B44/B43)*(B42/B41)*(B40/B39)*(B38/B37)*B36</f>
        <v>100</v>
      </c>
      <c r="C45" s="183" t="s">
        <v>74</v>
      </c>
      <c r="D45" s="188">
        <f>D44*$B$30/100</f>
        <v>18.081052000000003</v>
      </c>
      <c r="E45" s="187"/>
      <c r="F45" s="189">
        <f>F44*$B$30/100</f>
        <v>16.001632000000001</v>
      </c>
      <c r="G45" s="187"/>
    </row>
    <row r="46" spans="1:14" ht="19.5" customHeight="1" thickBot="1" x14ac:dyDescent="0.35">
      <c r="A46" s="190" t="s">
        <v>75</v>
      </c>
      <c r="B46" s="191"/>
      <c r="C46" s="183" t="s">
        <v>76</v>
      </c>
      <c r="D46" s="184">
        <f>D45/$B$45</f>
        <v>0.18081052000000003</v>
      </c>
      <c r="E46" s="187"/>
      <c r="F46" s="192">
        <f>F45/$B$45</f>
        <v>0.16001632000000002</v>
      </c>
      <c r="G46" s="187"/>
    </row>
    <row r="47" spans="1:14" ht="27" customHeight="1" thickBot="1" x14ac:dyDescent="0.45">
      <c r="A47" s="193"/>
      <c r="B47" s="194"/>
      <c r="C47" s="183" t="s">
        <v>77</v>
      </c>
      <c r="D47" s="195">
        <v>0.16</v>
      </c>
      <c r="E47" s="182"/>
      <c r="F47" s="182"/>
      <c r="G47" s="182"/>
    </row>
    <row r="48" spans="1:14" ht="18.75" x14ac:dyDescent="0.3">
      <c r="C48" s="183" t="s">
        <v>78</v>
      </c>
      <c r="D48" s="188">
        <f>D47*$B$45</f>
        <v>16</v>
      </c>
      <c r="E48" s="187"/>
      <c r="F48" s="187"/>
      <c r="G48" s="187"/>
    </row>
    <row r="49" spans="1:12" ht="19.5" customHeight="1" thickBot="1" x14ac:dyDescent="0.35">
      <c r="C49" s="196" t="s">
        <v>79</v>
      </c>
      <c r="D49" s="197">
        <f>D48/B34</f>
        <v>16</v>
      </c>
      <c r="E49" s="198"/>
      <c r="F49" s="198"/>
      <c r="G49" s="198"/>
    </row>
    <row r="50" spans="1:12" ht="18.75" x14ac:dyDescent="0.3">
      <c r="C50" s="199" t="s">
        <v>80</v>
      </c>
      <c r="D50" s="200">
        <f>AVERAGE(E38:E41,G38:G41)</f>
        <v>38910847.427443378</v>
      </c>
      <c r="E50" s="201"/>
      <c r="F50" s="201"/>
      <c r="G50" s="201"/>
    </row>
    <row r="51" spans="1:12" ht="18.75" x14ac:dyDescent="0.3">
      <c r="C51" s="202" t="s">
        <v>81</v>
      </c>
      <c r="D51" s="203">
        <f>STDEV(E38:E41,G38:G41)/D50</f>
        <v>1.8396435336868494E-2</v>
      </c>
      <c r="E51" s="185"/>
      <c r="F51" s="185"/>
      <c r="G51" s="185"/>
    </row>
    <row r="52" spans="1:12" ht="19.5" customHeight="1" thickBot="1" x14ac:dyDescent="0.35">
      <c r="C52" s="204" t="s">
        <v>20</v>
      </c>
      <c r="D52" s="205">
        <f>COUNT(E38:E41,G38:G41)</f>
        <v>6</v>
      </c>
      <c r="E52" s="185"/>
      <c r="F52" s="185"/>
      <c r="G52" s="185"/>
    </row>
    <row r="54" spans="1:12" ht="18.75" x14ac:dyDescent="0.3">
      <c r="A54" s="127" t="s">
        <v>1</v>
      </c>
      <c r="B54" s="206" t="s">
        <v>82</v>
      </c>
    </row>
    <row r="55" spans="1:12" ht="18.75" x14ac:dyDescent="0.3">
      <c r="A55" s="149" t="s">
        <v>83</v>
      </c>
      <c r="B55" s="207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129" t="s">
        <v>84</v>
      </c>
      <c r="B56" s="208">
        <v>5</v>
      </c>
      <c r="C56" s="185" t="s">
        <v>85</v>
      </c>
      <c r="D56" s="209">
        <v>200</v>
      </c>
      <c r="E56" s="185" t="str">
        <f>B20</f>
        <v xml:space="preserve"> Sulphamethoxazole BP 200mg</v>
      </c>
    </row>
    <row r="57" spans="1:12" ht="18.75" x14ac:dyDescent="0.3">
      <c r="A57" s="207" t="s">
        <v>86</v>
      </c>
      <c r="B57" s="210">
        <f>'Trimethoprime BP'!C39</f>
        <v>1.0155730979794737</v>
      </c>
    </row>
    <row r="58" spans="1:12" s="170" customFormat="1" ht="18.75" x14ac:dyDescent="0.3">
      <c r="A58" s="129" t="s">
        <v>87</v>
      </c>
      <c r="B58" s="211">
        <f>B56</f>
        <v>5</v>
      </c>
      <c r="C58" s="185" t="s">
        <v>88</v>
      </c>
      <c r="D58" s="212">
        <f>B57*B56</f>
        <v>5.0778654898973681</v>
      </c>
    </row>
    <row r="59" spans="1:12" ht="19.5" customHeight="1" thickBot="1" x14ac:dyDescent="0.3"/>
    <row r="60" spans="1:12" s="136" customFormat="1" ht="27" customHeight="1" thickBot="1" x14ac:dyDescent="0.45">
      <c r="A60" s="150" t="s">
        <v>89</v>
      </c>
      <c r="B60" s="151">
        <v>100</v>
      </c>
      <c r="C60" s="149"/>
      <c r="D60" s="213" t="s">
        <v>90</v>
      </c>
      <c r="E60" s="214" t="s">
        <v>91</v>
      </c>
      <c r="F60" s="214" t="s">
        <v>61</v>
      </c>
      <c r="G60" s="214" t="s">
        <v>92</v>
      </c>
      <c r="H60" s="158" t="s">
        <v>93</v>
      </c>
      <c r="L60" s="135"/>
    </row>
    <row r="61" spans="1:12" s="136" customFormat="1" ht="24" customHeight="1" x14ac:dyDescent="0.4">
      <c r="A61" s="156" t="s">
        <v>94</v>
      </c>
      <c r="B61" s="157">
        <v>2</v>
      </c>
      <c r="C61" s="215" t="s">
        <v>95</v>
      </c>
      <c r="D61" s="216">
        <v>3.7212299999999998</v>
      </c>
      <c r="E61" s="217">
        <v>1</v>
      </c>
      <c r="F61" s="218">
        <v>34060280</v>
      </c>
      <c r="G61" s="219">
        <f>IF(ISBLANK(F61),"-",(F61/$D$50*$D$47*$B$69)*$D$58/$D$61)</f>
        <v>191.11386086880159</v>
      </c>
      <c r="H61" s="220">
        <f t="shared" ref="H61:H72" si="0">IF(ISBLANK(F61),"-",G61/$D$56)</f>
        <v>0.955569304344008</v>
      </c>
      <c r="L61" s="135"/>
    </row>
    <row r="62" spans="1:12" s="136" customFormat="1" ht="26.25" customHeight="1" x14ac:dyDescent="0.4">
      <c r="A62" s="156" t="s">
        <v>96</v>
      </c>
      <c r="B62" s="157">
        <v>20</v>
      </c>
      <c r="C62" s="221"/>
      <c r="D62" s="222"/>
      <c r="E62" s="223">
        <v>2</v>
      </c>
      <c r="F62" s="167">
        <v>34301008</v>
      </c>
      <c r="G62" s="224">
        <f>IF(ISBLANK(F62),"-",(F62/$D$50*$D$47*$B$69)*$D$58/$D$61)</f>
        <v>192.46459719566755</v>
      </c>
      <c r="H62" s="225">
        <f t="shared" si="0"/>
        <v>0.96232298597833776</v>
      </c>
      <c r="L62" s="135"/>
    </row>
    <row r="63" spans="1:12" s="136" customFormat="1" ht="24.75" customHeight="1" x14ac:dyDescent="0.4">
      <c r="A63" s="156" t="s">
        <v>97</v>
      </c>
      <c r="B63" s="157">
        <v>1</v>
      </c>
      <c r="C63" s="221"/>
      <c r="D63" s="222"/>
      <c r="E63" s="223">
        <v>3</v>
      </c>
      <c r="F63" s="167">
        <v>34319805</v>
      </c>
      <c r="G63" s="224">
        <f>IF(ISBLANK(F63),"-",(F63/$D$50*$D$47*$B$69)*$D$58/$D$61)</f>
        <v>192.57006806210637</v>
      </c>
      <c r="H63" s="225">
        <f t="shared" si="0"/>
        <v>0.96285034031053185</v>
      </c>
      <c r="L63" s="135"/>
    </row>
    <row r="64" spans="1:12" ht="27" customHeight="1" thickBot="1" x14ac:dyDescent="0.45">
      <c r="A64" s="156" t="s">
        <v>98</v>
      </c>
      <c r="B64" s="157">
        <v>1</v>
      </c>
      <c r="C64" s="226"/>
      <c r="D64" s="227"/>
      <c r="E64" s="228">
        <v>4</v>
      </c>
      <c r="F64" s="229"/>
      <c r="G64" s="224" t="str">
        <f>IF(ISBLANK(F64),"-",(F64/$D$50*$D$47*$B$69)*$D$58/$D$61)</f>
        <v>-</v>
      </c>
      <c r="H64" s="225" t="str">
        <f t="shared" si="0"/>
        <v>-</v>
      </c>
    </row>
    <row r="65" spans="1:11" ht="24.75" customHeight="1" x14ac:dyDescent="0.4">
      <c r="A65" s="156" t="s">
        <v>99</v>
      </c>
      <c r="B65" s="157">
        <v>1</v>
      </c>
      <c r="C65" s="215" t="s">
        <v>100</v>
      </c>
      <c r="D65" s="216">
        <v>3.7421099999999998</v>
      </c>
      <c r="E65" s="230">
        <v>1</v>
      </c>
      <c r="F65" s="167">
        <v>34024731</v>
      </c>
      <c r="G65" s="219">
        <f>IF(ISBLANK(F65),"-",(F65/$D$50*$D$47*$B$69)*$D$58/$D$65)</f>
        <v>189.84914109294971</v>
      </c>
      <c r="H65" s="220">
        <f t="shared" si="0"/>
        <v>0.94924570546474851</v>
      </c>
    </row>
    <row r="66" spans="1:11" ht="23.25" customHeight="1" x14ac:dyDescent="0.4">
      <c r="A66" s="156" t="s">
        <v>101</v>
      </c>
      <c r="B66" s="157">
        <v>1</v>
      </c>
      <c r="C66" s="221"/>
      <c r="D66" s="222"/>
      <c r="E66" s="231">
        <v>2</v>
      </c>
      <c r="F66" s="167">
        <v>34025633</v>
      </c>
      <c r="G66" s="224">
        <f>IF(ISBLANK(F66),"-",(F66/$D$50*$D$47*$B$69)*$D$58/$D$65)</f>
        <v>189.854174018126</v>
      </c>
      <c r="H66" s="225">
        <f t="shared" si="0"/>
        <v>0.94927087009063005</v>
      </c>
    </row>
    <row r="67" spans="1:11" ht="24.75" customHeight="1" x14ac:dyDescent="0.4">
      <c r="A67" s="156" t="s">
        <v>102</v>
      </c>
      <c r="B67" s="157">
        <v>1</v>
      </c>
      <c r="C67" s="221"/>
      <c r="D67" s="222"/>
      <c r="E67" s="231">
        <v>3</v>
      </c>
      <c r="F67" s="167">
        <v>34496834</v>
      </c>
      <c r="G67" s="224">
        <f>IF(ISBLANK(F67),"-",(F67/$D$50*$D$47*$B$69)*$D$58/$D$65)</f>
        <v>192.48335292720066</v>
      </c>
      <c r="H67" s="225">
        <f t="shared" si="0"/>
        <v>0.96241676463600323</v>
      </c>
    </row>
    <row r="68" spans="1:11" ht="27" customHeight="1" thickBot="1" x14ac:dyDescent="0.45">
      <c r="A68" s="156" t="s">
        <v>103</v>
      </c>
      <c r="B68" s="157">
        <v>1</v>
      </c>
      <c r="C68" s="226"/>
      <c r="D68" s="227"/>
      <c r="E68" s="232">
        <v>4</v>
      </c>
      <c r="F68" s="229"/>
      <c r="G68" s="233" t="str">
        <f>IF(ISBLANK(F68),"-",(F68/$D$50*$D$47*$B$69)*$D$58/$D$65)</f>
        <v>-</v>
      </c>
      <c r="H68" s="234" t="str">
        <f t="shared" si="0"/>
        <v>-</v>
      </c>
    </row>
    <row r="69" spans="1:11" ht="23.25" customHeight="1" x14ac:dyDescent="0.4">
      <c r="A69" s="156" t="s">
        <v>104</v>
      </c>
      <c r="B69" s="166">
        <f>(B68/B67)*(B66/B65)*(B64/B63)*(B62/B61)*B60</f>
        <v>1000</v>
      </c>
      <c r="C69" s="215" t="s">
        <v>105</v>
      </c>
      <c r="D69" s="216">
        <v>3.79209</v>
      </c>
      <c r="E69" s="230">
        <v>1</v>
      </c>
      <c r="F69" s="218">
        <v>34127487</v>
      </c>
      <c r="G69" s="219">
        <f>IF(ISBLANK(F69),"-",(F69/$D$50*$D$47*$B$69)*$D$58/$D$69)</f>
        <v>187.91271162165071</v>
      </c>
      <c r="H69" s="225">
        <f t="shared" si="0"/>
        <v>0.93956355810825354</v>
      </c>
    </row>
    <row r="70" spans="1:11" ht="22.5" customHeight="1" thickBot="1" x14ac:dyDescent="0.45">
      <c r="A70" s="235" t="s">
        <v>106</v>
      </c>
      <c r="B70" s="236">
        <f>(D47*B69)/D56*D58</f>
        <v>4.0622923919178948</v>
      </c>
      <c r="C70" s="221"/>
      <c r="D70" s="222"/>
      <c r="E70" s="231">
        <v>2</v>
      </c>
      <c r="F70" s="167">
        <v>34235845</v>
      </c>
      <c r="G70" s="224">
        <f>IF(ISBLANK(F70),"-",(F70/$D$50*$D$47*$B$69)*$D$58/$D$69)</f>
        <v>188.50935225932497</v>
      </c>
      <c r="H70" s="225">
        <f t="shared" si="0"/>
        <v>0.94254676129662485</v>
      </c>
    </row>
    <row r="71" spans="1:11" ht="23.25" customHeight="1" x14ac:dyDescent="0.4">
      <c r="A71" s="190" t="s">
        <v>75</v>
      </c>
      <c r="B71" s="237"/>
      <c r="C71" s="221"/>
      <c r="D71" s="222"/>
      <c r="E71" s="231">
        <v>3</v>
      </c>
      <c r="F71" s="167">
        <v>34244558</v>
      </c>
      <c r="G71" s="224">
        <f>IF(ISBLANK(F71),"-",(F71/$D$50*$D$47*$B$69)*$D$58/$D$69)</f>
        <v>188.55732776529641</v>
      </c>
      <c r="H71" s="225">
        <f t="shared" si="0"/>
        <v>0.94278663882648206</v>
      </c>
    </row>
    <row r="72" spans="1:11" ht="23.25" customHeight="1" thickBot="1" x14ac:dyDescent="0.45">
      <c r="A72" s="193"/>
      <c r="B72" s="238"/>
      <c r="C72" s="239"/>
      <c r="D72" s="227"/>
      <c r="E72" s="232">
        <v>4</v>
      </c>
      <c r="F72" s="229"/>
      <c r="G72" s="233" t="str">
        <f>IF(ISBLANK(F72),"-",(F72/$D$50*$D$47*$B$69)*$D$58/$D$69)</f>
        <v>-</v>
      </c>
      <c r="H72" s="234" t="str">
        <f t="shared" si="0"/>
        <v>-</v>
      </c>
    </row>
    <row r="73" spans="1:11" ht="26.25" customHeight="1" x14ac:dyDescent="0.4">
      <c r="A73" s="185"/>
      <c r="B73" s="185"/>
      <c r="C73" s="185"/>
      <c r="D73" s="185"/>
      <c r="E73" s="185"/>
      <c r="F73" s="185"/>
      <c r="G73" s="240" t="s">
        <v>68</v>
      </c>
      <c r="H73" s="241">
        <f>AVERAGE(H61:H72)</f>
        <v>0.95184143656173559</v>
      </c>
    </row>
    <row r="74" spans="1:11" ht="26.25" customHeight="1" x14ac:dyDescent="0.4">
      <c r="C74" s="185"/>
      <c r="D74" s="185"/>
      <c r="E74" s="185"/>
      <c r="F74" s="185"/>
      <c r="G74" s="202" t="s">
        <v>81</v>
      </c>
      <c r="H74" s="242">
        <f>STDEV(H61:H72)/H73</f>
        <v>9.7517762463653328E-3</v>
      </c>
    </row>
    <row r="75" spans="1:11" ht="27" customHeight="1" thickBot="1" x14ac:dyDescent="0.45">
      <c r="A75" s="185"/>
      <c r="B75" s="185"/>
      <c r="C75" s="185"/>
      <c r="D75" s="187"/>
      <c r="E75" s="187"/>
      <c r="F75" s="185"/>
      <c r="G75" s="204" t="s">
        <v>20</v>
      </c>
      <c r="H75" s="243">
        <f>COUNT(H61:H72)</f>
        <v>9</v>
      </c>
    </row>
    <row r="76" spans="1:11" ht="18.75" x14ac:dyDescent="0.3">
      <c r="A76" s="185"/>
      <c r="B76" s="185"/>
      <c r="C76" s="185"/>
      <c r="D76" s="187"/>
      <c r="E76" s="187"/>
      <c r="F76" s="187"/>
      <c r="G76" s="187"/>
      <c r="H76" s="185"/>
      <c r="I76" s="149"/>
      <c r="J76" s="129"/>
      <c r="K76" s="137"/>
    </row>
    <row r="77" spans="1:11" ht="26.25" customHeight="1" x14ac:dyDescent="0.4">
      <c r="A77" s="128" t="s">
        <v>107</v>
      </c>
      <c r="B77" s="129" t="s">
        <v>108</v>
      </c>
      <c r="C77" s="244" t="str">
        <f>B20</f>
        <v xml:space="preserve"> Sulphamethoxazole BP 200mg</v>
      </c>
      <c r="D77" s="244"/>
      <c r="E77" s="149" t="s">
        <v>109</v>
      </c>
      <c r="F77" s="149"/>
      <c r="G77" s="245">
        <f>H73</f>
        <v>0.95184143656173559</v>
      </c>
      <c r="H77" s="185"/>
      <c r="I77" s="149"/>
      <c r="J77" s="129"/>
      <c r="K77" s="137"/>
    </row>
    <row r="78" spans="1:11" ht="19.5" customHeight="1" thickBot="1" x14ac:dyDescent="0.35">
      <c r="A78" s="246"/>
      <c r="B78" s="247"/>
      <c r="C78" s="248"/>
      <c r="D78" s="248"/>
      <c r="E78" s="247"/>
      <c r="F78" s="247"/>
      <c r="G78" s="247"/>
      <c r="H78" s="247"/>
    </row>
    <row r="79" spans="1:11" ht="18.75" x14ac:dyDescent="0.3">
      <c r="B79" s="185" t="s">
        <v>25</v>
      </c>
      <c r="E79" s="185" t="s">
        <v>26</v>
      </c>
      <c r="F79" s="185"/>
      <c r="G79" s="185" t="s">
        <v>27</v>
      </c>
    </row>
    <row r="80" spans="1:11" ht="83.1" customHeight="1" x14ac:dyDescent="0.3">
      <c r="A80" s="129" t="s">
        <v>28</v>
      </c>
      <c r="B80" s="249"/>
      <c r="C80" s="249"/>
      <c r="D80" s="185"/>
      <c r="E80" s="250"/>
      <c r="F80" s="149"/>
      <c r="G80" s="250"/>
      <c r="H80" s="250"/>
      <c r="I80" s="149"/>
    </row>
    <row r="81" spans="1:9" ht="83.1" customHeight="1" x14ac:dyDescent="0.3">
      <c r="A81" s="129" t="s">
        <v>29</v>
      </c>
      <c r="B81" s="251"/>
      <c r="C81" s="251"/>
      <c r="D81" s="137"/>
      <c r="E81" s="252"/>
      <c r="F81" s="149"/>
      <c r="G81" s="252"/>
      <c r="H81" s="252"/>
      <c r="I81" s="149"/>
    </row>
    <row r="82" spans="1:9" ht="18.75" x14ac:dyDescent="0.3">
      <c r="A82" s="185"/>
      <c r="B82" s="185"/>
      <c r="C82" s="187"/>
      <c r="D82" s="187"/>
      <c r="E82" s="187"/>
      <c r="F82" s="187"/>
      <c r="G82" s="185"/>
      <c r="H82" s="185"/>
      <c r="I82" s="149"/>
    </row>
    <row r="83" spans="1:9" ht="18.75" x14ac:dyDescent="0.3">
      <c r="A83" s="185"/>
      <c r="B83" s="185"/>
      <c r="C83" s="185"/>
      <c r="D83" s="187"/>
      <c r="E83" s="187"/>
      <c r="F83" s="187"/>
      <c r="G83" s="187"/>
      <c r="H83" s="185"/>
      <c r="I83" s="149"/>
    </row>
    <row r="84" spans="1:9" ht="18.75" x14ac:dyDescent="0.3">
      <c r="A84" s="185"/>
      <c r="B84" s="185"/>
      <c r="C84" s="185"/>
      <c r="D84" s="187"/>
      <c r="E84" s="187"/>
      <c r="F84" s="187"/>
      <c r="G84" s="187"/>
      <c r="H84" s="185"/>
      <c r="I84" s="149"/>
    </row>
    <row r="85" spans="1:9" ht="18.75" x14ac:dyDescent="0.3">
      <c r="A85" s="185"/>
      <c r="B85" s="185"/>
      <c r="C85" s="185"/>
      <c r="D85" s="187"/>
      <c r="E85" s="187"/>
      <c r="F85" s="187"/>
      <c r="G85" s="187"/>
      <c r="H85" s="185"/>
      <c r="I85" s="149"/>
    </row>
    <row r="86" spans="1:9" ht="18.75" x14ac:dyDescent="0.3">
      <c r="A86" s="185"/>
      <c r="B86" s="185"/>
      <c r="C86" s="185"/>
      <c r="D86" s="187"/>
      <c r="E86" s="187"/>
      <c r="F86" s="187"/>
      <c r="G86" s="187"/>
      <c r="H86" s="185"/>
      <c r="I86" s="149"/>
    </row>
    <row r="87" spans="1:9" ht="18.75" x14ac:dyDescent="0.3">
      <c r="A87" s="185"/>
      <c r="B87" s="185"/>
      <c r="C87" s="185"/>
      <c r="D87" s="187"/>
      <c r="E87" s="187"/>
      <c r="F87" s="187"/>
      <c r="G87" s="187"/>
      <c r="H87" s="185"/>
      <c r="I87" s="149"/>
    </row>
    <row r="88" spans="1:9" ht="18.75" x14ac:dyDescent="0.3">
      <c r="A88" s="185"/>
      <c r="B88" s="185"/>
      <c r="C88" s="185"/>
      <c r="D88" s="187"/>
      <c r="E88" s="187"/>
      <c r="F88" s="187"/>
      <c r="G88" s="187"/>
      <c r="H88" s="185"/>
      <c r="I88" s="149"/>
    </row>
    <row r="89" spans="1:9" ht="18.75" x14ac:dyDescent="0.3">
      <c r="A89" s="185"/>
      <c r="B89" s="185"/>
      <c r="C89" s="185"/>
      <c r="D89" s="187"/>
      <c r="E89" s="187"/>
      <c r="F89" s="187"/>
      <c r="G89" s="187"/>
      <c r="H89" s="185"/>
      <c r="I89" s="149"/>
    </row>
    <row r="90" spans="1:9" ht="18.75" x14ac:dyDescent="0.3">
      <c r="A90" s="185"/>
      <c r="B90" s="185"/>
      <c r="C90" s="185"/>
      <c r="D90" s="187"/>
      <c r="E90" s="187"/>
      <c r="F90" s="187"/>
      <c r="G90" s="187"/>
      <c r="H90" s="185"/>
      <c r="I90" s="14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70" zoomScale="55" zoomScaleNormal="75" workbookViewId="0">
      <selection activeCell="F72" sqref="F72"/>
    </sheetView>
  </sheetViews>
  <sheetFormatPr defaultRowHeight="13.5" x14ac:dyDescent="0.2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5.42578125" style="254" customWidth="1"/>
    <col min="6" max="6" width="30.7109375" style="254" customWidth="1"/>
    <col min="7" max="7" width="35.42578125" style="254" customWidth="1"/>
    <col min="8" max="9" width="30.28515625" style="254" customWidth="1"/>
    <col min="10" max="10" width="30.42578125" style="254" customWidth="1"/>
    <col min="11" max="11" width="21.28515625" style="254" customWidth="1"/>
    <col min="12" max="12" width="9.140625" style="254" customWidth="1"/>
    <col min="13" max="16384" width="9.140625" style="260"/>
  </cols>
  <sheetData>
    <row r="1" spans="1:8" x14ac:dyDescent="0.25">
      <c r="A1" s="253" t="s">
        <v>30</v>
      </c>
      <c r="B1" s="253"/>
      <c r="C1" s="253"/>
      <c r="D1" s="253"/>
      <c r="E1" s="253"/>
      <c r="F1" s="253"/>
      <c r="G1" s="253"/>
      <c r="H1" s="253"/>
    </row>
    <row r="2" spans="1:8" x14ac:dyDescent="0.25">
      <c r="A2" s="253"/>
      <c r="B2" s="253"/>
      <c r="C2" s="253"/>
      <c r="D2" s="253"/>
      <c r="E2" s="253"/>
      <c r="F2" s="253"/>
      <c r="G2" s="253"/>
      <c r="H2" s="253"/>
    </row>
    <row r="3" spans="1:8" x14ac:dyDescent="0.25">
      <c r="A3" s="253"/>
      <c r="B3" s="253"/>
      <c r="C3" s="253"/>
      <c r="D3" s="253"/>
      <c r="E3" s="253"/>
      <c r="F3" s="253"/>
      <c r="G3" s="253"/>
      <c r="H3" s="253"/>
    </row>
    <row r="4" spans="1:8" x14ac:dyDescent="0.25">
      <c r="A4" s="253"/>
      <c r="B4" s="253"/>
      <c r="C4" s="253"/>
      <c r="D4" s="253"/>
      <c r="E4" s="253"/>
      <c r="F4" s="253"/>
      <c r="G4" s="253"/>
      <c r="H4" s="253"/>
    </row>
    <row r="5" spans="1:8" x14ac:dyDescent="0.25">
      <c r="A5" s="253"/>
      <c r="B5" s="253"/>
      <c r="C5" s="253"/>
      <c r="D5" s="253"/>
      <c r="E5" s="253"/>
      <c r="F5" s="253"/>
      <c r="G5" s="253"/>
      <c r="H5" s="253"/>
    </row>
    <row r="6" spans="1:8" x14ac:dyDescent="0.25">
      <c r="A6" s="253"/>
      <c r="B6" s="253"/>
      <c r="C6" s="253"/>
      <c r="D6" s="253"/>
      <c r="E6" s="253"/>
      <c r="F6" s="253"/>
      <c r="G6" s="253"/>
      <c r="H6" s="253"/>
    </row>
    <row r="7" spans="1:8" x14ac:dyDescent="0.25">
      <c r="A7" s="253"/>
      <c r="B7" s="253"/>
      <c r="C7" s="253"/>
      <c r="D7" s="253"/>
      <c r="E7" s="253"/>
      <c r="F7" s="253"/>
      <c r="G7" s="253"/>
      <c r="H7" s="253"/>
    </row>
    <row r="8" spans="1:8" x14ac:dyDescent="0.25">
      <c r="A8" s="255" t="s">
        <v>31</v>
      </c>
      <c r="B8" s="255"/>
      <c r="C8" s="255"/>
      <c r="D8" s="255"/>
      <c r="E8" s="255"/>
      <c r="F8" s="255"/>
      <c r="G8" s="255"/>
      <c r="H8" s="255"/>
    </row>
    <row r="9" spans="1:8" x14ac:dyDescent="0.25">
      <c r="A9" s="255"/>
      <c r="B9" s="255"/>
      <c r="C9" s="255"/>
      <c r="D9" s="255"/>
      <c r="E9" s="255"/>
      <c r="F9" s="255"/>
      <c r="G9" s="255"/>
      <c r="H9" s="255"/>
    </row>
    <row r="10" spans="1:8" x14ac:dyDescent="0.25">
      <c r="A10" s="255"/>
      <c r="B10" s="255"/>
      <c r="C10" s="255"/>
      <c r="D10" s="255"/>
      <c r="E10" s="255"/>
      <c r="F10" s="255"/>
      <c r="G10" s="255"/>
      <c r="H10" s="255"/>
    </row>
    <row r="11" spans="1:8" x14ac:dyDescent="0.25">
      <c r="A11" s="255"/>
      <c r="B11" s="255"/>
      <c r="C11" s="255"/>
      <c r="D11" s="255"/>
      <c r="E11" s="255"/>
      <c r="F11" s="255"/>
      <c r="G11" s="255"/>
      <c r="H11" s="255"/>
    </row>
    <row r="12" spans="1:8" x14ac:dyDescent="0.25">
      <c r="A12" s="255"/>
      <c r="B12" s="255"/>
      <c r="C12" s="255"/>
      <c r="D12" s="255"/>
      <c r="E12" s="255"/>
      <c r="F12" s="255"/>
      <c r="G12" s="255"/>
      <c r="H12" s="255"/>
    </row>
    <row r="13" spans="1:8" x14ac:dyDescent="0.25">
      <c r="A13" s="255"/>
      <c r="B13" s="255"/>
      <c r="C13" s="255"/>
      <c r="D13" s="255"/>
      <c r="E13" s="255"/>
      <c r="F13" s="255"/>
      <c r="G13" s="255"/>
      <c r="H13" s="255"/>
    </row>
    <row r="14" spans="1:8" x14ac:dyDescent="0.25">
      <c r="A14" s="255"/>
      <c r="B14" s="255"/>
      <c r="C14" s="255"/>
      <c r="D14" s="255"/>
      <c r="E14" s="255"/>
      <c r="F14" s="255"/>
      <c r="G14" s="255"/>
      <c r="H14" s="255"/>
    </row>
    <row r="15" spans="1:8" ht="19.5" customHeight="1" thickBot="1" x14ac:dyDescent="0.3"/>
    <row r="16" spans="1:8" ht="19.5" customHeight="1" thickBot="1" x14ac:dyDescent="0.35">
      <c r="A16" s="256" t="s">
        <v>32</v>
      </c>
      <c r="B16" s="257"/>
      <c r="C16" s="257"/>
      <c r="D16" s="257"/>
      <c r="E16" s="257"/>
      <c r="F16" s="257"/>
      <c r="G16" s="257"/>
      <c r="H16" s="258"/>
    </row>
    <row r="17" spans="1:14" ht="20.25" customHeight="1" x14ac:dyDescent="0.25">
      <c r="A17" s="259" t="s">
        <v>45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261" t="s">
        <v>34</v>
      </c>
      <c r="B18" s="262" t="s">
        <v>5</v>
      </c>
      <c r="C18" s="262"/>
    </row>
    <row r="19" spans="1:14" ht="26.25" customHeight="1" x14ac:dyDescent="0.4">
      <c r="A19" s="261" t="s">
        <v>35</v>
      </c>
      <c r="B19" s="263" t="s">
        <v>7</v>
      </c>
      <c r="C19" s="264">
        <v>25</v>
      </c>
    </row>
    <row r="20" spans="1:14" ht="26.25" customHeight="1" x14ac:dyDescent="0.4">
      <c r="A20" s="261" t="s">
        <v>36</v>
      </c>
      <c r="B20" s="263" t="s">
        <v>116</v>
      </c>
      <c r="C20" s="265"/>
    </row>
    <row r="21" spans="1:14" ht="26.25" customHeight="1" x14ac:dyDescent="0.4">
      <c r="A21" s="261" t="s">
        <v>37</v>
      </c>
      <c r="B21" s="266" t="s">
        <v>11</v>
      </c>
      <c r="C21" s="266"/>
      <c r="D21" s="266"/>
      <c r="E21" s="266"/>
      <c r="F21" s="266"/>
      <c r="G21" s="266"/>
      <c r="H21" s="266"/>
      <c r="I21" s="266"/>
    </row>
    <row r="22" spans="1:14" ht="26.25" customHeight="1" x14ac:dyDescent="0.4">
      <c r="A22" s="261" t="s">
        <v>38</v>
      </c>
      <c r="B22" s="267" t="s">
        <v>114</v>
      </c>
      <c r="C22" s="265"/>
      <c r="D22" s="265"/>
      <c r="E22" s="265"/>
      <c r="F22" s="265"/>
      <c r="G22" s="265"/>
      <c r="H22" s="265"/>
      <c r="I22" s="265"/>
    </row>
    <row r="23" spans="1:14" ht="26.25" customHeight="1" x14ac:dyDescent="0.4">
      <c r="A23" s="261" t="s">
        <v>39</v>
      </c>
      <c r="B23" s="267"/>
      <c r="C23" s="265"/>
      <c r="D23" s="265"/>
      <c r="E23" s="265"/>
      <c r="F23" s="265"/>
      <c r="G23" s="265"/>
      <c r="H23" s="265"/>
      <c r="I23" s="265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262" t="s">
        <v>112</v>
      </c>
      <c r="C26" s="262"/>
    </row>
    <row r="27" spans="1:14" ht="26.25" customHeight="1" x14ac:dyDescent="0.4">
      <c r="A27" s="271" t="s">
        <v>46</v>
      </c>
      <c r="B27" s="266" t="s">
        <v>117</v>
      </c>
      <c r="C27" s="266"/>
    </row>
    <row r="28" spans="1:14" ht="27" customHeight="1" thickBot="1" x14ac:dyDescent="0.45">
      <c r="A28" s="271" t="s">
        <v>6</v>
      </c>
      <c r="B28" s="272">
        <v>99.3</v>
      </c>
    </row>
    <row r="29" spans="1:14" s="278" customFormat="1" ht="27" customHeight="1" thickBot="1" x14ac:dyDescent="0.45">
      <c r="A29" s="271" t="s">
        <v>47</v>
      </c>
      <c r="B29" s="273">
        <v>0</v>
      </c>
      <c r="C29" s="274" t="s">
        <v>48</v>
      </c>
      <c r="D29" s="275"/>
      <c r="E29" s="275"/>
      <c r="F29" s="275"/>
      <c r="G29" s="275"/>
      <c r="H29" s="276"/>
      <c r="I29" s="277"/>
      <c r="J29" s="277"/>
      <c r="K29" s="277"/>
      <c r="L29" s="277"/>
    </row>
    <row r="30" spans="1:14" s="278" customFormat="1" ht="19.5" customHeight="1" thickBot="1" x14ac:dyDescent="0.35">
      <c r="A30" s="271" t="s">
        <v>49</v>
      </c>
      <c r="B30" s="279">
        <f>B28-B29</f>
        <v>99.3</v>
      </c>
      <c r="C30" s="280"/>
      <c r="D30" s="280"/>
      <c r="E30" s="280"/>
      <c r="F30" s="280"/>
      <c r="G30" s="280"/>
      <c r="H30" s="281"/>
      <c r="I30" s="277"/>
      <c r="J30" s="277"/>
      <c r="K30" s="277"/>
      <c r="L30" s="277"/>
    </row>
    <row r="31" spans="1:14" s="278" customFormat="1" ht="27" customHeight="1" thickBot="1" x14ac:dyDescent="0.45">
      <c r="A31" s="271" t="s">
        <v>50</v>
      </c>
      <c r="B31" s="282">
        <v>1</v>
      </c>
      <c r="C31" s="283" t="s">
        <v>51</v>
      </c>
      <c r="D31" s="284"/>
      <c r="E31" s="284"/>
      <c r="F31" s="284"/>
      <c r="G31" s="284"/>
      <c r="H31" s="285"/>
      <c r="I31" s="277"/>
      <c r="J31" s="277"/>
      <c r="K31" s="277"/>
      <c r="L31" s="277"/>
    </row>
    <row r="32" spans="1:14" s="278" customFormat="1" ht="27" customHeight="1" thickBot="1" x14ac:dyDescent="0.45">
      <c r="A32" s="271" t="s">
        <v>52</v>
      </c>
      <c r="B32" s="282">
        <v>1</v>
      </c>
      <c r="C32" s="283" t="s">
        <v>53</v>
      </c>
      <c r="D32" s="284"/>
      <c r="E32" s="284"/>
      <c r="F32" s="284"/>
      <c r="G32" s="284"/>
      <c r="H32" s="285"/>
      <c r="I32" s="277"/>
      <c r="J32" s="277"/>
      <c r="K32" s="277"/>
      <c r="L32" s="286"/>
      <c r="M32" s="286"/>
      <c r="N32" s="287"/>
    </row>
    <row r="33" spans="1:14" s="278" customFormat="1" ht="17.25" customHeight="1" x14ac:dyDescent="0.3">
      <c r="A33" s="271"/>
      <c r="B33" s="288"/>
      <c r="C33" s="289"/>
      <c r="D33" s="289"/>
      <c r="E33" s="289"/>
      <c r="F33" s="289"/>
      <c r="G33" s="289"/>
      <c r="H33" s="289"/>
      <c r="I33" s="277"/>
      <c r="J33" s="277"/>
      <c r="K33" s="277"/>
      <c r="L33" s="286"/>
      <c r="M33" s="286"/>
      <c r="N33" s="287"/>
    </row>
    <row r="34" spans="1:14" s="278" customFormat="1" ht="18.75" x14ac:dyDescent="0.3">
      <c r="A34" s="271" t="s">
        <v>54</v>
      </c>
      <c r="B34" s="290">
        <f>B31/B32</f>
        <v>1</v>
      </c>
      <c r="C34" s="291" t="s">
        <v>55</v>
      </c>
      <c r="D34" s="291"/>
      <c r="E34" s="291"/>
      <c r="F34" s="291"/>
      <c r="G34" s="291"/>
      <c r="H34" s="291"/>
      <c r="I34" s="277"/>
      <c r="J34" s="277"/>
      <c r="K34" s="277"/>
      <c r="L34" s="286"/>
      <c r="M34" s="286"/>
      <c r="N34" s="287"/>
    </row>
    <row r="35" spans="1:14" s="278" customFormat="1" ht="19.5" customHeight="1" thickBot="1" x14ac:dyDescent="0.35">
      <c r="A35" s="271"/>
      <c r="B35" s="279"/>
      <c r="H35" s="291"/>
      <c r="I35" s="277"/>
      <c r="J35" s="277"/>
      <c r="K35" s="277"/>
      <c r="L35" s="286"/>
      <c r="M35" s="286"/>
      <c r="N35" s="287"/>
    </row>
    <row r="36" spans="1:14" s="278" customFormat="1" ht="27" customHeight="1" thickBot="1" x14ac:dyDescent="0.45">
      <c r="A36" s="292" t="s">
        <v>56</v>
      </c>
      <c r="B36" s="293">
        <v>25</v>
      </c>
      <c r="C36" s="291"/>
      <c r="D36" s="294" t="s">
        <v>57</v>
      </c>
      <c r="E36" s="295"/>
      <c r="F36" s="296" t="s">
        <v>58</v>
      </c>
      <c r="G36" s="297"/>
      <c r="J36" s="277"/>
      <c r="K36" s="277"/>
      <c r="L36" s="286"/>
      <c r="M36" s="286"/>
      <c r="N36" s="287"/>
    </row>
    <row r="37" spans="1:14" s="278" customFormat="1" ht="26.25" customHeight="1" x14ac:dyDescent="0.4">
      <c r="A37" s="298" t="s">
        <v>59</v>
      </c>
      <c r="B37" s="299">
        <v>4</v>
      </c>
      <c r="C37" s="300" t="s">
        <v>60</v>
      </c>
      <c r="D37" s="301" t="s">
        <v>61</v>
      </c>
      <c r="E37" s="302" t="s">
        <v>62</v>
      </c>
      <c r="F37" s="301" t="s">
        <v>61</v>
      </c>
      <c r="G37" s="303" t="s">
        <v>62</v>
      </c>
      <c r="J37" s="277"/>
      <c r="K37" s="277"/>
      <c r="L37" s="286"/>
      <c r="M37" s="286"/>
      <c r="N37" s="287"/>
    </row>
    <row r="38" spans="1:14" s="278" customFormat="1" ht="26.25" customHeight="1" x14ac:dyDescent="0.4">
      <c r="A38" s="298" t="s">
        <v>63</v>
      </c>
      <c r="B38" s="299">
        <v>100</v>
      </c>
      <c r="C38" s="304">
        <v>1</v>
      </c>
      <c r="D38" s="305">
        <v>3342951</v>
      </c>
      <c r="E38" s="306">
        <f>IF(ISBLANK(D38),"-",$D$48/$D$45*D38)</f>
        <v>2968709.5381959435</v>
      </c>
      <c r="F38" s="305">
        <v>2660971</v>
      </c>
      <c r="G38" s="307">
        <f>IF(ISBLANK(F38),"-",$D$48/$F$45*F38)</f>
        <v>2872164.0983130573</v>
      </c>
      <c r="J38" s="277"/>
      <c r="K38" s="277"/>
      <c r="L38" s="286"/>
      <c r="M38" s="286"/>
      <c r="N38" s="287"/>
    </row>
    <row r="39" spans="1:14" s="278" customFormat="1" ht="26.25" customHeight="1" x14ac:dyDescent="0.4">
      <c r="A39" s="298" t="s">
        <v>64</v>
      </c>
      <c r="B39" s="299">
        <v>1</v>
      </c>
      <c r="C39" s="308">
        <v>2</v>
      </c>
      <c r="D39" s="309">
        <v>3322581</v>
      </c>
      <c r="E39" s="310">
        <f>IF(ISBLANK(D39),"-",$D$48/$D$45*D39)</f>
        <v>2950619.9481023252</v>
      </c>
      <c r="F39" s="309">
        <v>2708122</v>
      </c>
      <c r="G39" s="311">
        <f>IF(ISBLANK(F39),"-",$D$48/$F$45*F39)</f>
        <v>2923057.3284157375</v>
      </c>
      <c r="J39" s="277"/>
      <c r="K39" s="277"/>
      <c r="L39" s="286"/>
      <c r="M39" s="286"/>
      <c r="N39" s="287"/>
    </row>
    <row r="40" spans="1:14" ht="26.25" customHeight="1" x14ac:dyDescent="0.4">
      <c r="A40" s="298" t="s">
        <v>65</v>
      </c>
      <c r="B40" s="299">
        <v>1</v>
      </c>
      <c r="C40" s="308">
        <v>3</v>
      </c>
      <c r="D40" s="309">
        <v>3318409</v>
      </c>
      <c r="E40" s="310">
        <f>IF(ISBLANK(D40),"-",$D$48/$D$45*D40)</f>
        <v>2946915.0011278247</v>
      </c>
      <c r="F40" s="309">
        <v>2655291</v>
      </c>
      <c r="G40" s="311">
        <f>IF(ISBLANK(F40),"-",$D$48/$F$45*F40)</f>
        <v>2866033.2941523138</v>
      </c>
      <c r="L40" s="286"/>
      <c r="M40" s="286"/>
      <c r="N40" s="291"/>
    </row>
    <row r="41" spans="1:14" ht="26.25" customHeight="1" x14ac:dyDescent="0.4">
      <c r="A41" s="298" t="s">
        <v>66</v>
      </c>
      <c r="B41" s="299">
        <v>1</v>
      </c>
      <c r="C41" s="312">
        <v>4</v>
      </c>
      <c r="D41" s="313"/>
      <c r="E41" s="314" t="str">
        <f>IF(ISBLANK(D41),"-",$D$48/$D$45*D41)</f>
        <v>-</v>
      </c>
      <c r="F41" s="313"/>
      <c r="G41" s="315" t="str">
        <f>IF(ISBLANK(F41),"-",$D$48/$F$45*F41)</f>
        <v>-</v>
      </c>
      <c r="L41" s="286"/>
      <c r="M41" s="286"/>
      <c r="N41" s="291"/>
    </row>
    <row r="42" spans="1:14" ht="27" customHeight="1" thickBot="1" x14ac:dyDescent="0.45">
      <c r="A42" s="298" t="s">
        <v>67</v>
      </c>
      <c r="B42" s="299">
        <v>1</v>
      </c>
      <c r="C42" s="316" t="s">
        <v>68</v>
      </c>
      <c r="D42" s="317">
        <f>AVERAGE(D38:D41)</f>
        <v>3327980.3333333335</v>
      </c>
      <c r="E42" s="318">
        <f>AVERAGE(E38:E41)</f>
        <v>2955414.8291420308</v>
      </c>
      <c r="F42" s="319">
        <f>AVERAGE(F38:F41)</f>
        <v>2674794.6666666665</v>
      </c>
      <c r="G42" s="320">
        <f>AVERAGE(G38:G41)</f>
        <v>2887084.9069603696</v>
      </c>
    </row>
    <row r="43" spans="1:14" ht="26.25" customHeight="1" x14ac:dyDescent="0.4">
      <c r="A43" s="298" t="s">
        <v>69</v>
      </c>
      <c r="B43" s="272">
        <v>1</v>
      </c>
      <c r="C43" s="321" t="s">
        <v>70</v>
      </c>
      <c r="D43" s="322">
        <v>22.68</v>
      </c>
      <c r="E43" s="291"/>
      <c r="F43" s="323">
        <v>18.66</v>
      </c>
      <c r="G43" s="324"/>
    </row>
    <row r="44" spans="1:14" ht="26.25" customHeight="1" x14ac:dyDescent="0.4">
      <c r="A44" s="298" t="s">
        <v>71</v>
      </c>
      <c r="B44" s="272">
        <v>1</v>
      </c>
      <c r="C44" s="325" t="s">
        <v>72</v>
      </c>
      <c r="D44" s="326">
        <f>D43*$B$34</f>
        <v>22.68</v>
      </c>
      <c r="E44" s="327"/>
      <c r="F44" s="328">
        <f>F43*$B$34</f>
        <v>18.66</v>
      </c>
      <c r="G44" s="329"/>
    </row>
    <row r="45" spans="1:14" ht="19.5" customHeight="1" thickBot="1" x14ac:dyDescent="0.35">
      <c r="A45" s="298" t="s">
        <v>73</v>
      </c>
      <c r="B45" s="327">
        <f>(B44/B43)*(B42/B41)*(B40/B39)*(B38/B37)*B36</f>
        <v>625</v>
      </c>
      <c r="C45" s="325" t="s">
        <v>74</v>
      </c>
      <c r="D45" s="330">
        <f>D44*$B$30/100</f>
        <v>22.521239999999999</v>
      </c>
      <c r="E45" s="329"/>
      <c r="F45" s="331">
        <f>F44*$B$30/100</f>
        <v>18.52938</v>
      </c>
      <c r="G45" s="329"/>
    </row>
    <row r="46" spans="1:14" ht="19.5" customHeight="1" thickBot="1" x14ac:dyDescent="0.35">
      <c r="A46" s="332" t="s">
        <v>75</v>
      </c>
      <c r="B46" s="333"/>
      <c r="C46" s="325" t="s">
        <v>76</v>
      </c>
      <c r="D46" s="326">
        <f>D45/$B$45</f>
        <v>3.6033983999999998E-2</v>
      </c>
      <c r="E46" s="329"/>
      <c r="F46" s="334">
        <f>F45/$B$45</f>
        <v>2.9647007999999999E-2</v>
      </c>
      <c r="G46" s="329"/>
    </row>
    <row r="47" spans="1:14" ht="27" customHeight="1" thickBot="1" x14ac:dyDescent="0.45">
      <c r="A47" s="335"/>
      <c r="B47" s="336"/>
      <c r="C47" s="325" t="s">
        <v>77</v>
      </c>
      <c r="D47" s="337">
        <v>3.2000000000000001E-2</v>
      </c>
      <c r="E47" s="324"/>
      <c r="F47" s="324"/>
      <c r="G47" s="324"/>
    </row>
    <row r="48" spans="1:14" ht="18.75" x14ac:dyDescent="0.3">
      <c r="C48" s="325" t="s">
        <v>78</v>
      </c>
      <c r="D48" s="330">
        <f>D47*$B$45</f>
        <v>20</v>
      </c>
      <c r="E48" s="329"/>
      <c r="F48" s="329"/>
      <c r="G48" s="329"/>
    </row>
    <row r="49" spans="1:12" ht="19.5" customHeight="1" thickBot="1" x14ac:dyDescent="0.35">
      <c r="C49" s="338" t="s">
        <v>79</v>
      </c>
      <c r="D49" s="339">
        <f>D48/B34</f>
        <v>20</v>
      </c>
      <c r="E49" s="340"/>
      <c r="F49" s="340"/>
      <c r="G49" s="340"/>
    </row>
    <row r="50" spans="1:12" ht="18.75" x14ac:dyDescent="0.3">
      <c r="C50" s="341" t="s">
        <v>80</v>
      </c>
      <c r="D50" s="342">
        <f>AVERAGE(E38:E41,G38:G41)</f>
        <v>2921249.8680511997</v>
      </c>
      <c r="E50" s="343"/>
      <c r="F50" s="343"/>
      <c r="G50" s="343"/>
    </row>
    <row r="51" spans="1:12" ht="18.75" x14ac:dyDescent="0.3">
      <c r="C51" s="344" t="s">
        <v>81</v>
      </c>
      <c r="D51" s="345">
        <f>STDEV(E38:E41,G38:G41)/D50</f>
        <v>1.4711979348450806E-2</v>
      </c>
      <c r="E51" s="327"/>
      <c r="F51" s="327"/>
      <c r="G51" s="327"/>
    </row>
    <row r="52" spans="1:12" ht="19.5" customHeight="1" thickBot="1" x14ac:dyDescent="0.35">
      <c r="C52" s="346" t="s">
        <v>20</v>
      </c>
      <c r="D52" s="347">
        <f>COUNT(E38:E41,G38:G41)</f>
        <v>6</v>
      </c>
      <c r="E52" s="327"/>
      <c r="F52" s="327"/>
      <c r="G52" s="327"/>
    </row>
    <row r="54" spans="1:12" ht="18.75" x14ac:dyDescent="0.3">
      <c r="A54" s="269" t="s">
        <v>1</v>
      </c>
      <c r="B54" s="348" t="s">
        <v>82</v>
      </c>
    </row>
    <row r="55" spans="1:12" ht="18.75" x14ac:dyDescent="0.3">
      <c r="A55" s="291" t="s">
        <v>83</v>
      </c>
      <c r="B55" s="349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71" t="s">
        <v>84</v>
      </c>
      <c r="B56" s="350">
        <v>5</v>
      </c>
      <c r="C56" s="327" t="s">
        <v>85</v>
      </c>
      <c r="D56" s="351">
        <v>40</v>
      </c>
      <c r="E56" s="327" t="str">
        <f>B20</f>
        <v>Trimethoprim BP 40mg</v>
      </c>
    </row>
    <row r="57" spans="1:12" ht="18.75" x14ac:dyDescent="0.3">
      <c r="A57" s="349" t="s">
        <v>86</v>
      </c>
      <c r="B57" s="352">
        <f>'Trimethoprime BP'!C39</f>
        <v>1.0155730979794737</v>
      </c>
    </row>
    <row r="58" spans="1:12" s="319" customFormat="1" ht="19.5" thickBot="1" x14ac:dyDescent="0.35">
      <c r="A58" s="271" t="s">
        <v>87</v>
      </c>
      <c r="B58" s="353">
        <f>B56</f>
        <v>5</v>
      </c>
      <c r="C58" s="327" t="s">
        <v>88</v>
      </c>
      <c r="D58" s="354">
        <f>B57*B56</f>
        <v>5.0778654898973681</v>
      </c>
    </row>
    <row r="59" spans="1:12" ht="19.5" customHeight="1" thickBot="1" x14ac:dyDescent="0.3"/>
    <row r="60" spans="1:12" s="278" customFormat="1" ht="27" customHeight="1" thickBot="1" x14ac:dyDescent="0.45">
      <c r="A60" s="292" t="s">
        <v>89</v>
      </c>
      <c r="B60" s="293">
        <v>100</v>
      </c>
      <c r="C60" s="291"/>
      <c r="D60" s="355" t="s">
        <v>90</v>
      </c>
      <c r="E60" s="356" t="s">
        <v>91</v>
      </c>
      <c r="F60" s="356" t="s">
        <v>61</v>
      </c>
      <c r="G60" s="356" t="s">
        <v>92</v>
      </c>
      <c r="H60" s="300" t="s">
        <v>93</v>
      </c>
      <c r="L60" s="277"/>
    </row>
    <row r="61" spans="1:12" s="278" customFormat="1" ht="24" customHeight="1" x14ac:dyDescent="0.4">
      <c r="A61" s="298" t="s">
        <v>94</v>
      </c>
      <c r="B61" s="299">
        <v>2</v>
      </c>
      <c r="C61" s="357" t="s">
        <v>95</v>
      </c>
      <c r="D61" s="216">
        <v>3.7212299999999998</v>
      </c>
      <c r="E61" s="358">
        <v>1</v>
      </c>
      <c r="F61" s="359">
        <v>2574205</v>
      </c>
      <c r="G61" s="360">
        <f>IF(ISBLANK(F61),"-",(F61/$D$50*$D$47*$B$69)*$D$58/$D$61)</f>
        <v>38.478583932166195</v>
      </c>
      <c r="H61" s="361">
        <f t="shared" ref="H61:H72" si="0">IF(ISBLANK(F61),"-",G61/$D$56)</f>
        <v>0.96196459830415493</v>
      </c>
      <c r="L61" s="277"/>
    </row>
    <row r="62" spans="1:12" s="278" customFormat="1" ht="26.25" customHeight="1" x14ac:dyDescent="0.4">
      <c r="A62" s="298" t="s">
        <v>96</v>
      </c>
      <c r="B62" s="299">
        <v>20</v>
      </c>
      <c r="C62" s="362"/>
      <c r="D62" s="222"/>
      <c r="E62" s="363">
        <v>2</v>
      </c>
      <c r="F62" s="309">
        <v>2590960</v>
      </c>
      <c r="G62" s="364">
        <f>IF(ISBLANK(F62),"-",(F62/$D$50*$D$47*$B$69)*$D$58/$D$61)</f>
        <v>38.729033555946522</v>
      </c>
      <c r="H62" s="365">
        <f t="shared" si="0"/>
        <v>0.96822583889866309</v>
      </c>
      <c r="L62" s="277"/>
    </row>
    <row r="63" spans="1:12" s="278" customFormat="1" ht="24.75" customHeight="1" x14ac:dyDescent="0.4">
      <c r="A63" s="298" t="s">
        <v>97</v>
      </c>
      <c r="B63" s="299">
        <v>1</v>
      </c>
      <c r="C63" s="362"/>
      <c r="D63" s="222"/>
      <c r="E63" s="363">
        <v>3</v>
      </c>
      <c r="F63" s="309">
        <v>2597860</v>
      </c>
      <c r="G63" s="364">
        <f>IF(ISBLANK(F63),"-",(F63/$D$50*$D$47*$B$69)*$D$58/$D$61)</f>
        <v>38.832173060815776</v>
      </c>
      <c r="H63" s="365">
        <f t="shared" si="0"/>
        <v>0.97080432652039439</v>
      </c>
      <c r="L63" s="277"/>
    </row>
    <row r="64" spans="1:12" ht="27" customHeight="1" thickBot="1" x14ac:dyDescent="0.45">
      <c r="A64" s="298" t="s">
        <v>98</v>
      </c>
      <c r="B64" s="299">
        <v>1</v>
      </c>
      <c r="C64" s="366"/>
      <c r="D64" s="227"/>
      <c r="E64" s="367">
        <v>4</v>
      </c>
      <c r="F64" s="368"/>
      <c r="G64" s="364" t="str">
        <f>IF(ISBLANK(F64),"-",(F64/$D$50*$D$47*$B$69)*$D$58/$D$61)</f>
        <v>-</v>
      </c>
      <c r="H64" s="365" t="str">
        <f t="shared" si="0"/>
        <v>-</v>
      </c>
    </row>
    <row r="65" spans="1:11" ht="24.75" customHeight="1" x14ac:dyDescent="0.4">
      <c r="A65" s="298" t="s">
        <v>99</v>
      </c>
      <c r="B65" s="299">
        <v>1</v>
      </c>
      <c r="C65" s="357" t="s">
        <v>100</v>
      </c>
      <c r="D65" s="216">
        <v>3.7421099999999998</v>
      </c>
      <c r="E65" s="369">
        <v>1</v>
      </c>
      <c r="F65" s="309">
        <v>2560847</v>
      </c>
      <c r="G65" s="360">
        <f>IF(ISBLANK(F65),"-",(F65/$D$50*$D$47*$B$69)*$D$58/$D$65)</f>
        <v>38.065325463056794</v>
      </c>
      <c r="H65" s="361">
        <f t="shared" si="0"/>
        <v>0.9516331365764199</v>
      </c>
    </row>
    <row r="66" spans="1:11" ht="23.25" customHeight="1" x14ac:dyDescent="0.4">
      <c r="A66" s="298" t="s">
        <v>101</v>
      </c>
      <c r="B66" s="299">
        <v>1</v>
      </c>
      <c r="C66" s="362"/>
      <c r="D66" s="222"/>
      <c r="E66" s="370">
        <v>2</v>
      </c>
      <c r="F66" s="309">
        <v>2562051</v>
      </c>
      <c r="G66" s="364">
        <f>IF(ISBLANK(F66),"-",(F66/$D$50*$D$47*$B$69)*$D$58/$D$65)</f>
        <v>38.083222140155236</v>
      </c>
      <c r="H66" s="365">
        <f t="shared" si="0"/>
        <v>0.95208055350388088</v>
      </c>
    </row>
    <row r="67" spans="1:11" ht="24.75" customHeight="1" x14ac:dyDescent="0.4">
      <c r="A67" s="298" t="s">
        <v>102</v>
      </c>
      <c r="B67" s="299">
        <v>1</v>
      </c>
      <c r="C67" s="362"/>
      <c r="D67" s="222"/>
      <c r="E67" s="370">
        <v>3</v>
      </c>
      <c r="F67" s="309">
        <v>2601096</v>
      </c>
      <c r="G67" s="364">
        <f>IF(ISBLANK(F67),"-",(F67/$D$50*$D$47*$B$69)*$D$58/$D$65)</f>
        <v>38.663600676125974</v>
      </c>
      <c r="H67" s="365">
        <f t="shared" si="0"/>
        <v>0.96659001690314938</v>
      </c>
    </row>
    <row r="68" spans="1:11" ht="27" customHeight="1" thickBot="1" x14ac:dyDescent="0.45">
      <c r="A68" s="298" t="s">
        <v>103</v>
      </c>
      <c r="B68" s="299">
        <v>1</v>
      </c>
      <c r="C68" s="366"/>
      <c r="D68" s="227"/>
      <c r="E68" s="371">
        <v>4</v>
      </c>
      <c r="F68" s="368"/>
      <c r="G68" s="372" t="str">
        <f>IF(ISBLANK(F68),"-",(F68/$D$50*$D$47*$B$69)*$D$58/$D$65)</f>
        <v>-</v>
      </c>
      <c r="H68" s="373" t="str">
        <f t="shared" si="0"/>
        <v>-</v>
      </c>
    </row>
    <row r="69" spans="1:11" ht="23.25" customHeight="1" x14ac:dyDescent="0.4">
      <c r="A69" s="298" t="s">
        <v>104</v>
      </c>
      <c r="B69" s="308">
        <f>(B68/B67)*(B66/B65)*(B64/B63)*(B62/B61)*B60</f>
        <v>1000</v>
      </c>
      <c r="C69" s="357" t="s">
        <v>105</v>
      </c>
      <c r="D69" s="216">
        <v>3.79209</v>
      </c>
      <c r="E69" s="369">
        <v>1</v>
      </c>
      <c r="F69" s="359">
        <v>2555873</v>
      </c>
      <c r="G69" s="360">
        <f>IF(ISBLANK(F69),"-",(F69/$D$50*$D$47*$B$69)*$D$58/$D$69)</f>
        <v>37.490661122014799</v>
      </c>
      <c r="H69" s="365">
        <f t="shared" si="0"/>
        <v>0.93726652805037003</v>
      </c>
    </row>
    <row r="70" spans="1:11" ht="22.5" customHeight="1" thickBot="1" x14ac:dyDescent="0.45">
      <c r="A70" s="374" t="s">
        <v>106</v>
      </c>
      <c r="B70" s="375">
        <f>(D47*B69)/D56*D58</f>
        <v>4.0622923919178948</v>
      </c>
      <c r="C70" s="362"/>
      <c r="D70" s="222"/>
      <c r="E70" s="370">
        <v>2</v>
      </c>
      <c r="F70" s="309">
        <v>2568063</v>
      </c>
      <c r="G70" s="364">
        <f>IF(ISBLANK(F70),"-",(F70/$D$50*$D$47*$B$69)*$D$58/$D$69)</f>
        <v>37.669469364473379</v>
      </c>
      <c r="H70" s="365">
        <f t="shared" si="0"/>
        <v>0.94173673411183445</v>
      </c>
    </row>
    <row r="71" spans="1:11" ht="23.25" customHeight="1" x14ac:dyDescent="0.4">
      <c r="A71" s="332" t="s">
        <v>75</v>
      </c>
      <c r="B71" s="376"/>
      <c r="C71" s="362"/>
      <c r="D71" s="222"/>
      <c r="E71" s="370">
        <v>3</v>
      </c>
      <c r="F71" s="309">
        <v>2562261</v>
      </c>
      <c r="G71" s="364">
        <f>IF(ISBLANK(F71),"-",(F71/$D$50*$D$47*$B$69)*$D$58/$D$69)</f>
        <v>37.584363095175213</v>
      </c>
      <c r="H71" s="365">
        <f t="shared" si="0"/>
        <v>0.93960907737938038</v>
      </c>
    </row>
    <row r="72" spans="1:11" ht="23.25" customHeight="1" thickBot="1" x14ac:dyDescent="0.45">
      <c r="A72" s="335"/>
      <c r="B72" s="377"/>
      <c r="C72" s="378"/>
      <c r="D72" s="227"/>
      <c r="E72" s="371">
        <v>4</v>
      </c>
      <c r="F72" s="368"/>
      <c r="G72" s="372" t="str">
        <f>IF(ISBLANK(F72),"-",(F72/$D$50*$D$47*$B$69)*$D$58/$D$69)</f>
        <v>-</v>
      </c>
      <c r="H72" s="373" t="str">
        <f t="shared" si="0"/>
        <v>-</v>
      </c>
    </row>
    <row r="73" spans="1:11" ht="26.25" customHeight="1" x14ac:dyDescent="0.4">
      <c r="A73" s="327"/>
      <c r="B73" s="327"/>
      <c r="C73" s="327"/>
      <c r="D73" s="327"/>
      <c r="E73" s="327"/>
      <c r="F73" s="327"/>
      <c r="G73" s="379" t="s">
        <v>68</v>
      </c>
      <c r="H73" s="380">
        <f>AVERAGE(H61:H72)</f>
        <v>0.95443453447202742</v>
      </c>
    </row>
    <row r="74" spans="1:11" ht="26.25" customHeight="1" x14ac:dyDescent="0.4">
      <c r="C74" s="327"/>
      <c r="D74" s="327"/>
      <c r="E74" s="327"/>
      <c r="F74" s="327"/>
      <c r="G74" s="344" t="s">
        <v>81</v>
      </c>
      <c r="H74" s="381">
        <f>STDEV(H61:H72)/H73</f>
        <v>1.3619550326376909E-2</v>
      </c>
    </row>
    <row r="75" spans="1:11" ht="27" customHeight="1" thickBot="1" x14ac:dyDescent="0.45">
      <c r="A75" s="327"/>
      <c r="B75" s="327"/>
      <c r="C75" s="327"/>
      <c r="D75" s="329"/>
      <c r="E75" s="329"/>
      <c r="F75" s="327"/>
      <c r="G75" s="346" t="s">
        <v>20</v>
      </c>
      <c r="H75" s="382">
        <f>COUNT(H61:H72)</f>
        <v>9</v>
      </c>
    </row>
    <row r="76" spans="1:11" ht="18.75" x14ac:dyDescent="0.3">
      <c r="A76" s="327"/>
      <c r="B76" s="327"/>
      <c r="C76" s="327"/>
      <c r="D76" s="329"/>
      <c r="E76" s="329"/>
      <c r="F76" s="329"/>
      <c r="G76" s="329"/>
      <c r="H76" s="327"/>
      <c r="I76" s="291"/>
      <c r="J76" s="271"/>
      <c r="K76" s="279"/>
    </row>
    <row r="77" spans="1:11" ht="26.25" customHeight="1" x14ac:dyDescent="0.4">
      <c r="A77" s="270" t="s">
        <v>107</v>
      </c>
      <c r="B77" s="271" t="s">
        <v>108</v>
      </c>
      <c r="C77" s="383" t="str">
        <f>B20</f>
        <v>Trimethoprim BP 40mg</v>
      </c>
      <c r="D77" s="383"/>
      <c r="E77" s="291" t="s">
        <v>109</v>
      </c>
      <c r="F77" s="291"/>
      <c r="G77" s="384">
        <f>H73</f>
        <v>0.95443453447202742</v>
      </c>
      <c r="H77" s="327"/>
      <c r="I77" s="291"/>
      <c r="J77" s="271"/>
      <c r="K77" s="279"/>
    </row>
    <row r="78" spans="1:11" ht="19.5" customHeight="1" thickBot="1" x14ac:dyDescent="0.35">
      <c r="A78" s="385"/>
      <c r="B78" s="386"/>
      <c r="C78" s="387"/>
      <c r="D78" s="387"/>
      <c r="E78" s="386"/>
      <c r="F78" s="386"/>
      <c r="G78" s="386"/>
      <c r="H78" s="386"/>
    </row>
    <row r="79" spans="1:11" ht="18.75" x14ac:dyDescent="0.3">
      <c r="B79" s="327" t="s">
        <v>25</v>
      </c>
      <c r="E79" s="327" t="s">
        <v>26</v>
      </c>
      <c r="F79" s="327"/>
      <c r="G79" s="327" t="s">
        <v>27</v>
      </c>
    </row>
    <row r="80" spans="1:11" ht="83.1" customHeight="1" x14ac:dyDescent="0.3">
      <c r="A80" s="271" t="s">
        <v>28</v>
      </c>
      <c r="B80" s="388"/>
      <c r="C80" s="388"/>
      <c r="D80" s="327"/>
      <c r="E80" s="389"/>
      <c r="F80" s="291"/>
      <c r="G80" s="389"/>
      <c r="H80" s="389"/>
      <c r="I80" s="291"/>
    </row>
    <row r="81" spans="1:9" ht="83.1" customHeight="1" x14ac:dyDescent="0.3">
      <c r="A81" s="271" t="s">
        <v>29</v>
      </c>
      <c r="B81" s="390"/>
      <c r="C81" s="390"/>
      <c r="D81" s="279"/>
      <c r="E81" s="391"/>
      <c r="F81" s="291"/>
      <c r="G81" s="391"/>
      <c r="H81" s="391"/>
      <c r="I81" s="291"/>
    </row>
    <row r="82" spans="1:9" ht="18.75" x14ac:dyDescent="0.3">
      <c r="A82" s="327"/>
      <c r="B82" s="327"/>
      <c r="C82" s="329"/>
      <c r="D82" s="329"/>
      <c r="E82" s="329"/>
      <c r="F82" s="329"/>
      <c r="G82" s="327"/>
      <c r="H82" s="327"/>
      <c r="I82" s="291"/>
    </row>
    <row r="83" spans="1:9" ht="18.75" x14ac:dyDescent="0.3">
      <c r="A83" s="327"/>
      <c r="B83" s="327"/>
      <c r="C83" s="327"/>
      <c r="D83" s="329"/>
      <c r="E83" s="329"/>
      <c r="F83" s="329"/>
      <c r="G83" s="329"/>
      <c r="H83" s="327"/>
      <c r="I83" s="291"/>
    </row>
    <row r="84" spans="1:9" ht="18.75" x14ac:dyDescent="0.3">
      <c r="A84" s="327"/>
      <c r="B84" s="327"/>
      <c r="C84" s="327"/>
      <c r="D84" s="329"/>
      <c r="E84" s="329"/>
      <c r="F84" s="329"/>
      <c r="G84" s="329"/>
      <c r="H84" s="327"/>
      <c r="I84" s="291"/>
    </row>
    <row r="85" spans="1:9" ht="18.75" x14ac:dyDescent="0.3">
      <c r="A85" s="327"/>
      <c r="B85" s="327"/>
      <c r="C85" s="327"/>
      <c r="D85" s="329"/>
      <c r="E85" s="329"/>
      <c r="F85" s="329"/>
      <c r="G85" s="329"/>
      <c r="H85" s="327"/>
      <c r="I85" s="291"/>
    </row>
    <row r="86" spans="1:9" ht="18.75" x14ac:dyDescent="0.3">
      <c r="A86" s="327"/>
      <c r="B86" s="327"/>
      <c r="C86" s="327"/>
      <c r="D86" s="329"/>
      <c r="E86" s="329"/>
      <c r="F86" s="329"/>
      <c r="G86" s="329"/>
      <c r="H86" s="327"/>
      <c r="I86" s="291"/>
    </row>
    <row r="87" spans="1:9" ht="18.75" x14ac:dyDescent="0.3">
      <c r="A87" s="327"/>
      <c r="B87" s="327"/>
      <c r="C87" s="327"/>
      <c r="D87" s="329"/>
      <c r="E87" s="329"/>
      <c r="F87" s="329"/>
      <c r="G87" s="329"/>
      <c r="H87" s="327"/>
      <c r="I87" s="291"/>
    </row>
    <row r="88" spans="1:9" ht="18.75" x14ac:dyDescent="0.3">
      <c r="A88" s="327"/>
      <c r="B88" s="327"/>
      <c r="C88" s="327"/>
      <c r="D88" s="329"/>
      <c r="E88" s="329"/>
      <c r="F88" s="329"/>
      <c r="G88" s="329"/>
      <c r="H88" s="327"/>
      <c r="I88" s="291"/>
    </row>
    <row r="89" spans="1:9" ht="18.75" x14ac:dyDescent="0.3">
      <c r="A89" s="327"/>
      <c r="B89" s="327"/>
      <c r="C89" s="327"/>
      <c r="D89" s="329"/>
      <c r="E89" s="329"/>
      <c r="F89" s="329"/>
      <c r="G89" s="329"/>
      <c r="H89" s="327"/>
      <c r="I89" s="291"/>
    </row>
    <row r="90" spans="1:9" ht="18.75" x14ac:dyDescent="0.3">
      <c r="A90" s="327"/>
      <c r="B90" s="327"/>
      <c r="C90" s="327"/>
      <c r="D90" s="329"/>
      <c r="E90" s="329"/>
      <c r="F90" s="329"/>
      <c r="G90" s="329"/>
      <c r="H90" s="327"/>
      <c r="I90" s="291"/>
    </row>
    <row r="250" spans="1:1" x14ac:dyDescent="0.25">
      <c r="A250" s="254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(2)</vt:lpstr>
      <vt:lpstr>Trimethoprime BP</vt:lpstr>
      <vt:lpstr>SULFAMETHOXAZOLE</vt:lpstr>
      <vt:lpstr>TRIMETHOPRIM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2017-05-25T07:28:53Z</dcterms:modified>
</cp:coreProperties>
</file>