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 activeTab="4"/>
  </bookViews>
  <sheets>
    <sheet name="sst tri" sheetId="1" r:id="rId1"/>
    <sheet name="Trimethoprime BP" sheetId="2" r:id="rId2"/>
    <sheet name="Sulphamethoxazole BP" sheetId="3" r:id="rId3"/>
    <sheet name="Trimethoprime BP 1" sheetId="4" r:id="rId4"/>
    <sheet name="Sulphamethoxazole BP 1" sheetId="5" r:id="rId5"/>
    <sheet name="sst sulf" sheetId="6" r:id="rId6"/>
  </sheets>
  <definedNames>
    <definedName name="_xlnm.Print_Area" localSheetId="4">'Sulphamethoxazole BP 1'!$A$1:$H$81</definedName>
    <definedName name="_xlnm.Print_Area" localSheetId="3">'Trimethoprime BP 1'!$A$1:$H$81</definedName>
  </definedNames>
  <calcPr calcId="145621"/>
</workbook>
</file>

<file path=xl/calcChain.xml><?xml version="1.0" encoding="utf-8"?>
<calcChain xmlns="http://schemas.openxmlformats.org/spreadsheetml/2006/main">
  <c r="B21" i="6" l="1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1"/>
  <c r="C77" i="5"/>
  <c r="H72" i="5"/>
  <c r="G72" i="5"/>
  <c r="B69" i="5"/>
  <c r="H68" i="5"/>
  <c r="G68" i="5"/>
  <c r="H64" i="5"/>
  <c r="G64" i="5"/>
  <c r="B58" i="5"/>
  <c r="E56" i="5"/>
  <c r="B55" i="5"/>
  <c r="B45" i="5"/>
  <c r="D48" i="5" s="1"/>
  <c r="D49" i="5" s="1"/>
  <c r="F44" i="5"/>
  <c r="F42" i="5"/>
  <c r="D42" i="5"/>
  <c r="G41" i="5"/>
  <c r="E41" i="5"/>
  <c r="B34" i="5"/>
  <c r="D44" i="5" s="1"/>
  <c r="B30" i="5"/>
  <c r="C77" i="4"/>
  <c r="H72" i="4"/>
  <c r="G72" i="4"/>
  <c r="G71" i="4"/>
  <c r="H71" i="4" s="1"/>
  <c r="G70" i="4"/>
  <c r="H70" i="4" s="1"/>
  <c r="H69" i="4"/>
  <c r="G69" i="4"/>
  <c r="B69" i="4"/>
  <c r="H68" i="4"/>
  <c r="G68" i="4"/>
  <c r="H64" i="4"/>
  <c r="G64" i="4"/>
  <c r="B58" i="4"/>
  <c r="E56" i="4"/>
  <c r="B55" i="4"/>
  <c r="B45" i="4"/>
  <c r="D48" i="4" s="1"/>
  <c r="D49" i="4" s="1"/>
  <c r="F44" i="4"/>
  <c r="F45" i="4" s="1"/>
  <c r="F46" i="4" s="1"/>
  <c r="D44" i="4"/>
  <c r="F42" i="4"/>
  <c r="D42" i="4"/>
  <c r="G41" i="4"/>
  <c r="E41" i="4"/>
  <c r="G40" i="4"/>
  <c r="E40" i="4"/>
  <c r="E39" i="4"/>
  <c r="G38" i="4"/>
  <c r="E38" i="4"/>
  <c r="B34" i="4"/>
  <c r="B30" i="4"/>
  <c r="D33" i="3"/>
  <c r="C33" i="3"/>
  <c r="B33" i="3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C35" i="2" l="1"/>
  <c r="G39" i="5"/>
  <c r="E38" i="5"/>
  <c r="E40" i="5"/>
  <c r="G38" i="5"/>
  <c r="G40" i="5"/>
  <c r="E39" i="5"/>
  <c r="D45" i="5"/>
  <c r="D46" i="5" s="1"/>
  <c r="F45" i="5"/>
  <c r="F46" i="5" s="1"/>
  <c r="G39" i="4"/>
  <c r="D45" i="4"/>
  <c r="D46" i="4" s="1"/>
  <c r="G42" i="4"/>
  <c r="E42" i="4"/>
  <c r="C37" i="3"/>
  <c r="C35" i="3"/>
  <c r="C37" i="2"/>
  <c r="D52" i="4"/>
  <c r="D50" i="4"/>
  <c r="D51" i="4" s="1"/>
  <c r="C39" i="3" l="1"/>
  <c r="B57" i="5" s="1"/>
  <c r="D58" i="5" s="1"/>
  <c r="B70" i="5" s="1"/>
  <c r="C39" i="2"/>
  <c r="B57" i="4" s="1"/>
  <c r="D58" i="4" s="1"/>
  <c r="B70" i="4" s="1"/>
  <c r="E42" i="5"/>
  <c r="D50" i="5"/>
  <c r="D52" i="5"/>
  <c r="G42" i="5"/>
  <c r="G65" i="4" l="1"/>
  <c r="H65" i="4" s="1"/>
  <c r="G61" i="4"/>
  <c r="H61" i="4" s="1"/>
  <c r="G63" i="4"/>
  <c r="H63" i="4" s="1"/>
  <c r="G66" i="4"/>
  <c r="H66" i="4" s="1"/>
  <c r="G67" i="4"/>
  <c r="H67" i="4" s="1"/>
  <c r="G62" i="4"/>
  <c r="H62" i="4" s="1"/>
  <c r="D51" i="5"/>
  <c r="G65" i="5"/>
  <c r="H65" i="5" s="1"/>
  <c r="G62" i="5"/>
  <c r="H62" i="5" s="1"/>
  <c r="G67" i="5"/>
  <c r="H67" i="5" s="1"/>
  <c r="G71" i="5"/>
  <c r="H71" i="5" s="1"/>
  <c r="G69" i="5"/>
  <c r="H69" i="5" s="1"/>
  <c r="G61" i="5"/>
  <c r="H61" i="5" s="1"/>
  <c r="G70" i="5"/>
  <c r="H70" i="5" s="1"/>
  <c r="G63" i="5"/>
  <c r="H63" i="5" s="1"/>
  <c r="G66" i="5"/>
  <c r="H66" i="5" s="1"/>
  <c r="H75" i="4" l="1"/>
  <c r="H73" i="4"/>
  <c r="G77" i="4" s="1"/>
  <c r="H74" i="4"/>
  <c r="H73" i="5"/>
  <c r="G77" i="5" s="1"/>
  <c r="H75" i="5"/>
  <c r="H74" i="5" l="1"/>
</calcChain>
</file>

<file path=xl/sharedStrings.xml><?xml version="1.0" encoding="utf-8"?>
<sst xmlns="http://schemas.openxmlformats.org/spreadsheetml/2006/main" count="341" uniqueCount="122">
  <si>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</si>
  <si>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</si>
  <si>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</si>
  <si>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</si>
  <si>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</si>
  <si>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</si>
  <si>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</si>
  <si>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NDQB201705396</t>
  </si>
  <si>
    <t>Weight (mg):</t>
  </si>
  <si>
    <t>Trimethoprim BP 40mg, Sulphamethoxazole BP 200mg</t>
  </si>
  <si>
    <t>Standard Conc (mg/mL):</t>
  </si>
  <si>
    <t xml:space="preserve">Each 5ml contains trimethoprim BP 40 mg, sulphamethoxazole BP 200 mg
each 5ml contains trimethoprim BP 40mg, sulphamethoxazole BP 200 mg
</t>
  </si>
  <si>
    <t>2017-05-16 11:28:00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</si>
  <si>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</si>
  <si>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</si>
  <si>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</si>
  <si>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</si>
  <si>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</si>
  <si>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</si>
  <si>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</si>
  <si>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</si>
  <si>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</si>
  <si>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</si>
  <si>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</si>
  <si>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</si>
  <si>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</si>
  <si>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</si>
  <si>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</si>
  <si>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</si>
  <si>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</si>
  <si>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</si>
  <si>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</si>
  <si>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</si>
  <si>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</si>
  <si>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</si>
  <si>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</si>
  <si>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</si>
  <si>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</si>
  <si>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</si>
  <si>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</si>
  <si>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</si>
  <si>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</si>
  <si>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</si>
  <si>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</si>
  <si>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</si>
  <si>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</si>
  <si>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</si>
  <si>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</si>
  <si>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</si>
  <si>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</si>
  <si>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</si>
  <si>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</si>
  <si>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</si>
  <si>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</si>
  <si>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</si>
  <si>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</si>
  <si>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</si>
  <si>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</si>
  <si>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</si>
  <si>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</si>
  <si>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</si>
  <si>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</si>
  <si>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</si>
  <si>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</si>
  <si>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</si>
  <si>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</si>
  <si>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</si>
  <si>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</si>
  <si>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</si>
  <si>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</si>
  <si>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</si>
  <si>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</si>
  <si>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</si>
  <si>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</si>
  <si>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</si>
  <si>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</si>
  <si>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</si>
  <si>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</si>
  <si>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</si>
  <si>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</si>
  <si>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</si>
  <si>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</si>
  <si>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</si>
  <si>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</si>
  <si>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</si>
  <si>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</si>
  <si>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</si>
  <si>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</si>
  <si>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</si>
  <si>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</si>
  <si>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</si>
  <si>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</si>
  <si>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</si>
  <si>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</si>
  <si>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</si>
  <si>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</si>
  <si>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</si>
  <si>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</si>
  <si>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</si>
  <si>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</si>
  <si>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</si>
  <si>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</si>
  <si>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</si>
  <si>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</si>
  <si>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</si>
  <si>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</si>
  <si>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</si>
  <si>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</si>
  <si>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</si>
  <si>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</si>
  <si>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</si>
  <si>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5.41.</t>
  </si>
  <si>
    <t>sulfamethoxazole</t>
  </si>
  <si>
    <t>Trimethroprim BP 40MG,Sulphamethoxazole BP200MG</t>
  </si>
  <si>
    <t>Each 5ml contains trimethoprim bp 40mg,Sulphametoxazole BP 200mg</t>
  </si>
  <si>
    <t>23-05-2017</t>
  </si>
  <si>
    <t>25-05-2017</t>
  </si>
  <si>
    <t>Trimethoprim</t>
  </si>
  <si>
    <t>T7-4</t>
  </si>
  <si>
    <t>Sulfamethoxazole</t>
  </si>
  <si>
    <t>S12-6</t>
  </si>
  <si>
    <t>NDQB201705397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</si>
</sst>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22" t="s">
        <v>0</v>
      </c>
      <c r="B15" s="422"/>
      <c r="C15" s="422"/>
      <c r="D15" s="422"/>
      <c r="E15" s="42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8</v>
      </c>
      <c r="B20" s="12">
        <v>22.01</v>
      </c>
      <c r="C20" s="10"/>
      <c r="D20" s="10"/>
      <c r="E20" s="10"/>
    </row>
    <row r="21" spans="1:6" ht="16.5" customHeight="1" x14ac:dyDescent="0.3">
      <c r="A21" s="7" t="s">
        <v>10</v>
      </c>
      <c r="B21" s="421">
        <f>B20/25*4/100</f>
        <v>3.5216000000000004E-2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5175968</v>
      </c>
      <c r="C24" s="18">
        <v>6720.66</v>
      </c>
      <c r="D24" s="19">
        <v>1.68</v>
      </c>
      <c r="E24" s="20">
        <v>5.41</v>
      </c>
    </row>
    <row r="25" spans="1:6" ht="16.5" customHeight="1" x14ac:dyDescent="0.3">
      <c r="A25" s="17">
        <v>2</v>
      </c>
      <c r="B25" s="18">
        <v>5172071</v>
      </c>
      <c r="C25" s="18">
        <v>6776.05</v>
      </c>
      <c r="D25" s="19">
        <v>1.73</v>
      </c>
      <c r="E25" s="19">
        <v>5.41</v>
      </c>
    </row>
    <row r="26" spans="1:6" ht="16.5" customHeight="1" x14ac:dyDescent="0.3">
      <c r="A26" s="17">
        <v>3</v>
      </c>
      <c r="B26" s="18">
        <v>5162218</v>
      </c>
      <c r="C26" s="18">
        <v>6712.72</v>
      </c>
      <c r="D26" s="19">
        <v>7.68</v>
      </c>
      <c r="E26" s="19">
        <v>5.41</v>
      </c>
    </row>
    <row r="27" spans="1:6" ht="16.5" customHeight="1" x14ac:dyDescent="0.3">
      <c r="A27" s="17">
        <v>4</v>
      </c>
      <c r="B27" s="18">
        <v>5175566</v>
      </c>
      <c r="C27" s="18">
        <v>6734.14</v>
      </c>
      <c r="D27" s="19">
        <v>1.73</v>
      </c>
      <c r="E27" s="19" t="s">
        <v>111</v>
      </c>
    </row>
    <row r="28" spans="1:6" ht="16.5" customHeight="1" x14ac:dyDescent="0.3">
      <c r="A28" s="17">
        <v>5</v>
      </c>
      <c r="B28" s="18">
        <v>5165081</v>
      </c>
      <c r="C28" s="18">
        <v>6668.18</v>
      </c>
      <c r="D28" s="19">
        <v>1.69</v>
      </c>
      <c r="E28" s="19">
        <v>5.41</v>
      </c>
    </row>
    <row r="29" spans="1:6" ht="16.5" customHeight="1" x14ac:dyDescent="0.3">
      <c r="A29" s="17">
        <v>6</v>
      </c>
      <c r="B29" s="21">
        <v>5140144</v>
      </c>
      <c r="C29" s="21">
        <v>6656.41</v>
      </c>
      <c r="D29" s="22">
        <v>1.69</v>
      </c>
      <c r="E29" s="22">
        <v>5.41</v>
      </c>
    </row>
    <row r="30" spans="1:6" ht="16.5" customHeight="1" x14ac:dyDescent="0.3">
      <c r="A30" s="23" t="s">
        <v>18</v>
      </c>
      <c r="B30" s="24">
        <f>AVERAGE(B24:B29)</f>
        <v>5165174.666666667</v>
      </c>
      <c r="C30" s="25">
        <f>AVERAGE(C24:C29)</f>
        <v>6711.3600000000006</v>
      </c>
      <c r="D30" s="26">
        <f>AVERAGE(D24:D29)</f>
        <v>2.6999999999999997</v>
      </c>
      <c r="E30" s="26">
        <f>AVERAGE(E24:E29)</f>
        <v>5.41</v>
      </c>
    </row>
    <row r="31" spans="1:6" ht="16.5" customHeight="1" x14ac:dyDescent="0.3">
      <c r="A31" s="27" t="s">
        <v>19</v>
      </c>
      <c r="B31" s="28">
        <f>(STDEV(B24:B29)/B30)</f>
        <v>2.6080161317715675E-3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23" t="s">
        <v>26</v>
      </c>
      <c r="C59" s="42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1" zoomScale="60" workbookViewId="0">
      <selection activeCell="F37" sqref="F37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429" t="s">
        <v>31</v>
      </c>
      <c r="B1" s="429"/>
      <c r="C1" s="429"/>
      <c r="D1" s="429"/>
      <c r="E1" s="429"/>
      <c r="F1" s="429"/>
      <c r="G1" s="105"/>
    </row>
    <row r="2" spans="1:7" ht="12.75" customHeight="1" x14ac:dyDescent="0.3">
      <c r="A2" s="429"/>
      <c r="B2" s="429"/>
      <c r="C2" s="429"/>
      <c r="D2" s="429"/>
      <c r="E2" s="429"/>
      <c r="F2" s="429"/>
      <c r="G2" s="105"/>
    </row>
    <row r="3" spans="1:7" ht="12.75" customHeight="1" x14ac:dyDescent="0.3">
      <c r="A3" s="429"/>
      <c r="B3" s="429"/>
      <c r="C3" s="429"/>
      <c r="D3" s="429"/>
      <c r="E3" s="429"/>
      <c r="F3" s="429"/>
      <c r="G3" s="105"/>
    </row>
    <row r="4" spans="1:7" ht="12.75" customHeight="1" x14ac:dyDescent="0.3">
      <c r="A4" s="429"/>
      <c r="B4" s="429"/>
      <c r="C4" s="429"/>
      <c r="D4" s="429"/>
      <c r="E4" s="429"/>
      <c r="F4" s="429"/>
      <c r="G4" s="105"/>
    </row>
    <row r="5" spans="1:7" ht="12.75" customHeight="1" x14ac:dyDescent="0.3">
      <c r="A5" s="429"/>
      <c r="B5" s="429"/>
      <c r="C5" s="429"/>
      <c r="D5" s="429"/>
      <c r="E5" s="429"/>
      <c r="F5" s="429"/>
      <c r="G5" s="105"/>
    </row>
    <row r="6" spans="1:7" ht="12.75" customHeight="1" x14ac:dyDescent="0.3">
      <c r="A6" s="429"/>
      <c r="B6" s="429"/>
      <c r="C6" s="429"/>
      <c r="D6" s="429"/>
      <c r="E6" s="429"/>
      <c r="F6" s="429"/>
      <c r="G6" s="105"/>
    </row>
    <row r="7" spans="1:7" ht="12.75" customHeight="1" x14ac:dyDescent="0.3">
      <c r="A7" s="429"/>
      <c r="B7" s="429"/>
      <c r="C7" s="429"/>
      <c r="D7" s="429"/>
      <c r="E7" s="429"/>
      <c r="F7" s="429"/>
      <c r="G7" s="105"/>
    </row>
    <row r="8" spans="1:7" ht="15" customHeight="1" x14ac:dyDescent="0.3">
      <c r="A8" s="428" t="s">
        <v>32</v>
      </c>
      <c r="B8" s="428"/>
      <c r="C8" s="428"/>
      <c r="D8" s="428"/>
      <c r="E8" s="428"/>
      <c r="F8" s="428"/>
      <c r="G8" s="106"/>
    </row>
    <row r="9" spans="1:7" ht="12.75" customHeight="1" x14ac:dyDescent="0.3">
      <c r="A9" s="428"/>
      <c r="B9" s="428"/>
      <c r="C9" s="428"/>
      <c r="D9" s="428"/>
      <c r="E9" s="428"/>
      <c r="F9" s="428"/>
      <c r="G9" s="106"/>
    </row>
    <row r="10" spans="1:7" ht="12.75" customHeight="1" x14ac:dyDescent="0.3">
      <c r="A10" s="428"/>
      <c r="B10" s="428"/>
      <c r="C10" s="428"/>
      <c r="D10" s="428"/>
      <c r="E10" s="428"/>
      <c r="F10" s="428"/>
      <c r="G10" s="106"/>
    </row>
    <row r="11" spans="1:7" ht="12.75" customHeight="1" x14ac:dyDescent="0.3">
      <c r="A11" s="428"/>
      <c r="B11" s="428"/>
      <c r="C11" s="428"/>
      <c r="D11" s="428"/>
      <c r="E11" s="428"/>
      <c r="F11" s="428"/>
      <c r="G11" s="106"/>
    </row>
    <row r="12" spans="1:7" ht="12.75" customHeight="1" x14ac:dyDescent="0.3">
      <c r="A12" s="428"/>
      <c r="B12" s="428"/>
      <c r="C12" s="428"/>
      <c r="D12" s="428"/>
      <c r="E12" s="428"/>
      <c r="F12" s="428"/>
      <c r="G12" s="106"/>
    </row>
    <row r="13" spans="1:7" ht="12.75" customHeight="1" x14ac:dyDescent="0.3">
      <c r="A13" s="428"/>
      <c r="B13" s="428"/>
      <c r="C13" s="428"/>
      <c r="D13" s="428"/>
      <c r="E13" s="428"/>
      <c r="F13" s="428"/>
      <c r="G13" s="106"/>
    </row>
    <row r="14" spans="1:7" ht="12.75" customHeight="1" x14ac:dyDescent="0.3">
      <c r="A14" s="428"/>
      <c r="B14" s="428"/>
      <c r="C14" s="428"/>
      <c r="D14" s="428"/>
      <c r="E14" s="428"/>
      <c r="F14" s="428"/>
      <c r="G14" s="106"/>
    </row>
    <row r="15" spans="1:7" ht="13.5" customHeight="1" x14ac:dyDescent="0.3"/>
    <row r="16" spans="1:7" ht="19.5" customHeight="1" x14ac:dyDescent="0.3">
      <c r="A16" s="424" t="s">
        <v>33</v>
      </c>
      <c r="B16" s="425"/>
      <c r="C16" s="425"/>
      <c r="D16" s="425"/>
      <c r="E16" s="425"/>
      <c r="F16" s="426"/>
    </row>
    <row r="17" spans="1:13" ht="18.75" customHeight="1" x14ac:dyDescent="0.3">
      <c r="A17" s="427" t="s">
        <v>34</v>
      </c>
      <c r="B17" s="427"/>
      <c r="C17" s="427"/>
      <c r="D17" s="427"/>
      <c r="E17" s="427"/>
      <c r="F17" s="427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35</v>
      </c>
      <c r="B20" s="107" t="s">
        <v>9</v>
      </c>
    </row>
    <row r="21" spans="1:13" ht="16.5" customHeight="1" x14ac:dyDescent="0.3">
      <c r="A21" s="52" t="s">
        <v>36</v>
      </c>
      <c r="B21" s="107" t="s">
        <v>11</v>
      </c>
    </row>
    <row r="22" spans="1:13" ht="16.5" customHeight="1" x14ac:dyDescent="0.3">
      <c r="A22" s="52" t="s">
        <v>37</v>
      </c>
      <c r="B22" s="107" t="s">
        <v>12</v>
      </c>
    </row>
    <row r="23" spans="1:13" ht="16.5" customHeight="1" x14ac:dyDescent="0.3">
      <c r="A23" s="52" t="s">
        <v>38</v>
      </c>
      <c r="B23" s="107">
        <v>0</v>
      </c>
    </row>
    <row r="24" spans="1:13" ht="16.5" customHeight="1" x14ac:dyDescent="0.3">
      <c r="A24" s="52" t="s">
        <v>39</v>
      </c>
      <c r="B24" s="108">
        <v>0</v>
      </c>
    </row>
    <row r="25" spans="1:13" ht="16.5" customHeight="1" x14ac:dyDescent="0.3">
      <c r="A25" s="52" t="s">
        <v>40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41</v>
      </c>
      <c r="D28" s="55" t="s">
        <v>42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12.36693</v>
      </c>
      <c r="C29" s="60">
        <v>18.67933</v>
      </c>
      <c r="D29" s="60">
        <v>18.8645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18.67923</v>
      </c>
      <c r="D30" s="60">
        <v>18.86439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18.679179999999999</v>
      </c>
      <c r="D31" s="63">
        <v>18.864329999999999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12.36693</v>
      </c>
      <c r="C33" s="66">
        <f>AVERAGE(C29:C32)</f>
        <v>18.679246666666668</v>
      </c>
      <c r="D33" s="66">
        <f>AVERAGE(D29:D32)</f>
        <v>18.864406666666667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43</v>
      </c>
      <c r="C35" s="70">
        <f>C33-B33</f>
        <v>6.3123166666666677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44</v>
      </c>
      <c r="C37" s="70">
        <f>D33-B33</f>
        <v>6.4974766666666675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45</v>
      </c>
      <c r="C39" s="76">
        <f>C37/C35</f>
        <v>1.0293331291469852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26</v>
      </c>
      <c r="C41" s="87"/>
      <c r="D41" s="88" t="s">
        <v>27</v>
      </c>
      <c r="E41" s="89"/>
      <c r="F41" s="88" t="s">
        <v>28</v>
      </c>
      <c r="G41" s="84"/>
      <c r="H41" s="84"/>
      <c r="I41" s="85"/>
      <c r="J41" s="86"/>
    </row>
    <row r="42" spans="1:13" ht="59.25" customHeight="1" x14ac:dyDescent="0.3">
      <c r="A42" s="90" t="s">
        <v>29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30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D29" sqref="D29:D31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429" t="s">
        <v>31</v>
      </c>
      <c r="B1" s="429"/>
      <c r="C1" s="429"/>
      <c r="D1" s="429"/>
      <c r="E1" s="429"/>
      <c r="F1" s="429"/>
      <c r="G1" s="162"/>
    </row>
    <row r="2" spans="1:7" ht="12.75" customHeight="1" x14ac:dyDescent="0.3">
      <c r="A2" s="429"/>
      <c r="B2" s="429"/>
      <c r="C2" s="429"/>
      <c r="D2" s="429"/>
      <c r="E2" s="429"/>
      <c r="F2" s="429"/>
      <c r="G2" s="162"/>
    </row>
    <row r="3" spans="1:7" ht="12.75" customHeight="1" x14ac:dyDescent="0.3">
      <c r="A3" s="429"/>
      <c r="B3" s="429"/>
      <c r="C3" s="429"/>
      <c r="D3" s="429"/>
      <c r="E3" s="429"/>
      <c r="F3" s="429"/>
      <c r="G3" s="162"/>
    </row>
    <row r="4" spans="1:7" ht="12.75" customHeight="1" x14ac:dyDescent="0.3">
      <c r="A4" s="429"/>
      <c r="B4" s="429"/>
      <c r="C4" s="429"/>
      <c r="D4" s="429"/>
      <c r="E4" s="429"/>
      <c r="F4" s="429"/>
      <c r="G4" s="162"/>
    </row>
    <row r="5" spans="1:7" ht="12.75" customHeight="1" x14ac:dyDescent="0.3">
      <c r="A5" s="429"/>
      <c r="B5" s="429"/>
      <c r="C5" s="429"/>
      <c r="D5" s="429"/>
      <c r="E5" s="429"/>
      <c r="F5" s="429"/>
      <c r="G5" s="162"/>
    </row>
    <row r="6" spans="1:7" ht="12.75" customHeight="1" x14ac:dyDescent="0.3">
      <c r="A6" s="429"/>
      <c r="B6" s="429"/>
      <c r="C6" s="429"/>
      <c r="D6" s="429"/>
      <c r="E6" s="429"/>
      <c r="F6" s="429"/>
      <c r="G6" s="162"/>
    </row>
    <row r="7" spans="1:7" ht="12.75" customHeight="1" x14ac:dyDescent="0.3">
      <c r="A7" s="429"/>
      <c r="B7" s="429"/>
      <c r="C7" s="429"/>
      <c r="D7" s="429"/>
      <c r="E7" s="429"/>
      <c r="F7" s="429"/>
      <c r="G7" s="162"/>
    </row>
    <row r="8" spans="1:7" ht="15" customHeight="1" x14ac:dyDescent="0.3">
      <c r="A8" s="428" t="s">
        <v>32</v>
      </c>
      <c r="B8" s="428"/>
      <c r="C8" s="428"/>
      <c r="D8" s="428"/>
      <c r="E8" s="428"/>
      <c r="F8" s="428"/>
      <c r="G8" s="163"/>
    </row>
    <row r="9" spans="1:7" ht="12.75" customHeight="1" x14ac:dyDescent="0.3">
      <c r="A9" s="428"/>
      <c r="B9" s="428"/>
      <c r="C9" s="428"/>
      <c r="D9" s="428"/>
      <c r="E9" s="428"/>
      <c r="F9" s="428"/>
      <c r="G9" s="163"/>
    </row>
    <row r="10" spans="1:7" ht="12.75" customHeight="1" x14ac:dyDescent="0.3">
      <c r="A10" s="428"/>
      <c r="B10" s="428"/>
      <c r="C10" s="428"/>
      <c r="D10" s="428"/>
      <c r="E10" s="428"/>
      <c r="F10" s="428"/>
      <c r="G10" s="163"/>
    </row>
    <row r="11" spans="1:7" ht="12.75" customHeight="1" x14ac:dyDescent="0.3">
      <c r="A11" s="428"/>
      <c r="B11" s="428"/>
      <c r="C11" s="428"/>
      <c r="D11" s="428"/>
      <c r="E11" s="428"/>
      <c r="F11" s="428"/>
      <c r="G11" s="163"/>
    </row>
    <row r="12" spans="1:7" ht="12.75" customHeight="1" x14ac:dyDescent="0.3">
      <c r="A12" s="428"/>
      <c r="B12" s="428"/>
      <c r="C12" s="428"/>
      <c r="D12" s="428"/>
      <c r="E12" s="428"/>
      <c r="F12" s="428"/>
      <c r="G12" s="163"/>
    </row>
    <row r="13" spans="1:7" ht="12.75" customHeight="1" x14ac:dyDescent="0.3">
      <c r="A13" s="428"/>
      <c r="B13" s="428"/>
      <c r="C13" s="428"/>
      <c r="D13" s="428"/>
      <c r="E13" s="428"/>
      <c r="F13" s="428"/>
      <c r="G13" s="163"/>
    </row>
    <row r="14" spans="1:7" ht="12.75" customHeight="1" x14ac:dyDescent="0.3">
      <c r="A14" s="428"/>
      <c r="B14" s="428"/>
      <c r="C14" s="428"/>
      <c r="D14" s="428"/>
      <c r="E14" s="428"/>
      <c r="F14" s="428"/>
      <c r="G14" s="163"/>
    </row>
    <row r="15" spans="1:7" ht="13.5" customHeight="1" x14ac:dyDescent="0.3"/>
    <row r="16" spans="1:7" ht="19.5" customHeight="1" x14ac:dyDescent="0.3">
      <c r="A16" s="424" t="s">
        <v>33</v>
      </c>
      <c r="B16" s="425"/>
      <c r="C16" s="425"/>
      <c r="D16" s="425"/>
      <c r="E16" s="425"/>
      <c r="F16" s="426"/>
    </row>
    <row r="17" spans="1:13" ht="18.75" customHeight="1" x14ac:dyDescent="0.3">
      <c r="A17" s="427" t="s">
        <v>34</v>
      </c>
      <c r="B17" s="427"/>
      <c r="C17" s="427"/>
      <c r="D17" s="427"/>
      <c r="E17" s="427"/>
      <c r="F17" s="427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109" t="s">
        <v>35</v>
      </c>
      <c r="B20" s="164" t="s">
        <v>9</v>
      </c>
    </row>
    <row r="21" spans="1:13" ht="16.5" customHeight="1" x14ac:dyDescent="0.3">
      <c r="A21" s="109" t="s">
        <v>36</v>
      </c>
      <c r="B21" s="164" t="s">
        <v>11</v>
      </c>
    </row>
    <row r="22" spans="1:13" ht="16.5" customHeight="1" x14ac:dyDescent="0.3">
      <c r="A22" s="109" t="s">
        <v>37</v>
      </c>
      <c r="B22" s="164" t="s">
        <v>12</v>
      </c>
    </row>
    <row r="23" spans="1:13" ht="16.5" customHeight="1" x14ac:dyDescent="0.3">
      <c r="A23" s="109" t="s">
        <v>38</v>
      </c>
      <c r="B23" s="164">
        <v>0</v>
      </c>
    </row>
    <row r="24" spans="1:13" ht="16.5" customHeight="1" x14ac:dyDescent="0.3">
      <c r="A24" s="109" t="s">
        <v>39</v>
      </c>
      <c r="B24" s="165">
        <v>0</v>
      </c>
    </row>
    <row r="25" spans="1:13" ht="16.5" customHeight="1" x14ac:dyDescent="0.3">
      <c r="A25" s="109" t="s">
        <v>40</v>
      </c>
      <c r="B25" s="165">
        <v>0</v>
      </c>
    </row>
    <row r="27" spans="1:13" ht="13.5" customHeight="1" x14ac:dyDescent="0.3"/>
    <row r="28" spans="1:13" ht="17.25" customHeight="1" x14ac:dyDescent="0.3">
      <c r="B28" s="111"/>
      <c r="C28" s="112" t="s">
        <v>41</v>
      </c>
      <c r="D28" s="112" t="s">
        <v>42</v>
      </c>
      <c r="E28" s="113"/>
      <c r="F28" s="113"/>
      <c r="G28" s="113"/>
      <c r="H28" s="114"/>
      <c r="I28" s="113"/>
      <c r="J28" s="113"/>
      <c r="K28" s="113"/>
      <c r="L28" s="115"/>
      <c r="M28" s="115"/>
    </row>
    <row r="29" spans="1:13" ht="16.5" customHeight="1" x14ac:dyDescent="0.3">
      <c r="B29" s="116">
        <v>12.36693</v>
      </c>
      <c r="C29" s="117">
        <v>18.67933</v>
      </c>
      <c r="D29" s="117">
        <v>18.8645</v>
      </c>
      <c r="E29" s="118"/>
      <c r="F29" s="118"/>
      <c r="G29" s="118"/>
      <c r="H29" s="114"/>
      <c r="I29" s="118"/>
      <c r="J29" s="118"/>
      <c r="K29" s="118"/>
      <c r="L29" s="115"/>
      <c r="M29" s="115"/>
    </row>
    <row r="30" spans="1:13" ht="15.75" customHeight="1" x14ac:dyDescent="0.3">
      <c r="B30" s="119"/>
      <c r="C30" s="117">
        <v>18.67923</v>
      </c>
      <c r="D30" s="117">
        <v>18.86439</v>
      </c>
      <c r="E30" s="118"/>
      <c r="F30" s="118"/>
      <c r="G30" s="118"/>
      <c r="H30" s="114"/>
      <c r="I30" s="118"/>
      <c r="J30" s="118"/>
      <c r="K30" s="118"/>
      <c r="L30" s="115"/>
      <c r="M30" s="115"/>
    </row>
    <row r="31" spans="1:13" ht="16.5" customHeight="1" x14ac:dyDescent="0.3">
      <c r="B31" s="119"/>
      <c r="C31" s="120">
        <v>18.679179999999999</v>
      </c>
      <c r="D31" s="120">
        <v>18.864329999999999</v>
      </c>
      <c r="E31" s="118"/>
      <c r="F31" s="118"/>
      <c r="G31" s="118"/>
      <c r="H31" s="114"/>
      <c r="I31" s="118"/>
      <c r="J31" s="118"/>
      <c r="K31" s="118"/>
      <c r="L31" s="115"/>
      <c r="M31" s="115"/>
    </row>
    <row r="32" spans="1:13" ht="16.5" customHeight="1" x14ac:dyDescent="0.3">
      <c r="B32" s="119"/>
      <c r="C32" s="121"/>
      <c r="D32" s="122"/>
      <c r="E32" s="118"/>
      <c r="F32" s="118"/>
      <c r="G32" s="118"/>
      <c r="H32" s="114"/>
      <c r="I32" s="118"/>
      <c r="J32" s="118"/>
      <c r="K32" s="118"/>
      <c r="L32" s="115"/>
      <c r="M32" s="115"/>
    </row>
    <row r="33" spans="1:13" ht="17.25" customHeight="1" x14ac:dyDescent="0.3">
      <c r="B33" s="123">
        <f>AVERAGE(B29:B32)</f>
        <v>12.36693</v>
      </c>
      <c r="C33" s="123">
        <f>AVERAGE(C29:C32)</f>
        <v>18.679246666666668</v>
      </c>
      <c r="D33" s="123">
        <f>AVERAGE(D29:D32)</f>
        <v>18.864406666666667</v>
      </c>
      <c r="E33" s="124"/>
      <c r="F33" s="124"/>
      <c r="G33" s="124"/>
      <c r="H33" s="114"/>
      <c r="I33" s="124"/>
      <c r="J33" s="124"/>
      <c r="K33" s="124"/>
      <c r="L33" s="115"/>
      <c r="M33" s="115"/>
    </row>
    <row r="34" spans="1:13" ht="16.5" customHeight="1" x14ac:dyDescent="0.3">
      <c r="B34" s="125"/>
      <c r="C34" s="125"/>
      <c r="D34" s="125"/>
      <c r="E34" s="114"/>
      <c r="F34" s="114"/>
      <c r="G34" s="114"/>
      <c r="H34" s="114"/>
      <c r="I34" s="114"/>
      <c r="J34" s="114"/>
      <c r="K34" s="114"/>
      <c r="L34" s="115"/>
      <c r="M34" s="115"/>
    </row>
    <row r="35" spans="1:13" ht="16.5" customHeight="1" x14ac:dyDescent="0.3">
      <c r="B35" s="126" t="s">
        <v>43</v>
      </c>
      <c r="C35" s="127">
        <f>C33-B33</f>
        <v>6.3123166666666677</v>
      </c>
      <c r="D35" s="125"/>
      <c r="E35" s="114"/>
      <c r="F35" s="128"/>
      <c r="G35" s="114"/>
      <c r="H35" s="114"/>
      <c r="I35" s="114"/>
      <c r="J35" s="128"/>
      <c r="K35" s="114"/>
      <c r="L35" s="115"/>
      <c r="M35" s="115"/>
    </row>
    <row r="36" spans="1:13" ht="16.5" customHeight="1" x14ac:dyDescent="0.3">
      <c r="B36" s="125"/>
      <c r="C36" s="129"/>
      <c r="D36" s="125"/>
      <c r="E36" s="114"/>
      <c r="F36" s="128"/>
      <c r="G36" s="114"/>
      <c r="H36" s="114"/>
      <c r="I36" s="114"/>
      <c r="J36" s="128"/>
      <c r="K36" s="114"/>
      <c r="L36" s="115"/>
      <c r="M36" s="115"/>
    </row>
    <row r="37" spans="1:13" ht="16.5" customHeight="1" x14ac:dyDescent="0.3">
      <c r="B37" s="126" t="s">
        <v>44</v>
      </c>
      <c r="C37" s="127">
        <f>D33-B33</f>
        <v>6.4974766666666675</v>
      </c>
      <c r="D37" s="125"/>
      <c r="E37" s="114"/>
      <c r="F37" s="128"/>
      <c r="G37" s="114"/>
      <c r="H37" s="114"/>
      <c r="I37" s="114"/>
      <c r="J37" s="128"/>
      <c r="K37" s="114"/>
      <c r="L37" s="115"/>
      <c r="M37" s="115"/>
    </row>
    <row r="38" spans="1:13" ht="16.5" customHeight="1" x14ac:dyDescent="0.3">
      <c r="B38" s="125"/>
      <c r="C38" s="129"/>
      <c r="D38" s="125"/>
      <c r="E38" s="114"/>
      <c r="F38" s="130"/>
      <c r="G38" s="131"/>
      <c r="H38" s="131"/>
      <c r="I38" s="131"/>
      <c r="J38" s="130"/>
      <c r="K38" s="114"/>
      <c r="L38" s="115"/>
      <c r="M38" s="115"/>
    </row>
    <row r="39" spans="1:13" ht="32.25" customHeight="1" x14ac:dyDescent="0.3">
      <c r="B39" s="132" t="s">
        <v>45</v>
      </c>
      <c r="C39" s="133">
        <f>C37/C35</f>
        <v>1.0293331291469852</v>
      </c>
      <c r="D39" s="125"/>
      <c r="E39" s="134"/>
      <c r="F39" s="135"/>
      <c r="G39" s="131"/>
      <c r="H39" s="131"/>
      <c r="I39" s="136"/>
      <c r="J39" s="135"/>
      <c r="K39" s="114"/>
      <c r="L39" s="115"/>
      <c r="M39" s="115"/>
    </row>
    <row r="40" spans="1:13" ht="14.25" customHeight="1" x14ac:dyDescent="0.3">
      <c r="A40" s="137"/>
      <c r="B40" s="138"/>
      <c r="C40" s="139"/>
      <c r="D40" s="140"/>
      <c r="E40" s="139"/>
      <c r="G40" s="141"/>
      <c r="H40" s="141"/>
      <c r="I40" s="142"/>
      <c r="J40" s="143"/>
    </row>
    <row r="41" spans="1:13" ht="16.5" customHeight="1" x14ac:dyDescent="0.3">
      <c r="A41" s="110"/>
      <c r="B41" s="144" t="s">
        <v>26</v>
      </c>
      <c r="C41" s="144"/>
      <c r="D41" s="145" t="s">
        <v>27</v>
      </c>
      <c r="E41" s="146"/>
      <c r="F41" s="145" t="s">
        <v>28</v>
      </c>
      <c r="G41" s="141"/>
      <c r="H41" s="141"/>
      <c r="I41" s="142"/>
      <c r="J41" s="143"/>
    </row>
    <row r="42" spans="1:13" ht="59.25" customHeight="1" x14ac:dyDescent="0.3">
      <c r="A42" s="147" t="s">
        <v>29</v>
      </c>
      <c r="B42" s="148"/>
      <c r="C42" s="149"/>
      <c r="D42" s="148"/>
      <c r="E42" s="150"/>
      <c r="F42" s="151"/>
      <c r="G42" s="141"/>
      <c r="H42" s="141"/>
      <c r="I42" s="142"/>
      <c r="J42" s="143"/>
    </row>
    <row r="43" spans="1:13" ht="59.25" customHeight="1" x14ac:dyDescent="0.3">
      <c r="A43" s="147" t="s">
        <v>30</v>
      </c>
      <c r="B43" s="152"/>
      <c r="C43" s="153"/>
      <c r="D43" s="152"/>
      <c r="E43" s="150"/>
      <c r="F43" s="154"/>
      <c r="G43" s="155"/>
      <c r="H43" s="155"/>
      <c r="I43" s="156"/>
    </row>
    <row r="44" spans="1:13" ht="13.5" customHeight="1" x14ac:dyDescent="0.3">
      <c r="A44" s="155"/>
      <c r="B44" s="155"/>
      <c r="C44" s="155"/>
      <c r="D44" s="156"/>
      <c r="F44" s="155"/>
      <c r="G44" s="155"/>
      <c r="H44" s="155"/>
      <c r="I44" s="156"/>
    </row>
    <row r="45" spans="1:13" ht="13.5" customHeight="1" x14ac:dyDescent="0.3">
      <c r="A45" s="155"/>
      <c r="B45" s="155"/>
      <c r="C45" s="155"/>
      <c r="D45" s="156"/>
      <c r="F45" s="155"/>
      <c r="G45" s="155"/>
      <c r="H45" s="155"/>
      <c r="I45" s="156"/>
    </row>
    <row r="47" spans="1:13" ht="13.5" customHeight="1" x14ac:dyDescent="0.3">
      <c r="A47" s="157"/>
      <c r="B47" s="157"/>
      <c r="C47" s="157"/>
      <c r="F47" s="157"/>
      <c r="G47" s="157"/>
      <c r="H47" s="157"/>
    </row>
    <row r="48" spans="1:13" ht="13.5" customHeight="1" x14ac:dyDescent="0.3">
      <c r="A48" s="158"/>
      <c r="B48" s="158"/>
      <c r="C48" s="158"/>
      <c r="F48" s="158"/>
      <c r="G48" s="158"/>
      <c r="H48" s="158"/>
    </row>
    <row r="49" spans="1:8" x14ac:dyDescent="0.3">
      <c r="B49" s="159"/>
      <c r="C49" s="159"/>
      <c r="G49" s="159"/>
      <c r="H49" s="159"/>
    </row>
    <row r="50" spans="1:8" x14ac:dyDescent="0.3">
      <c r="A50" s="160"/>
      <c r="F50" s="160"/>
    </row>
    <row r="51" spans="1:8" x14ac:dyDescent="0.3">
      <c r="C51" s="161"/>
    </row>
    <row r="52" spans="1:8" x14ac:dyDescent="0.3">
      <c r="C52" s="161"/>
    </row>
    <row r="57" spans="1:8" ht="13.5" customHeight="1" x14ac:dyDescent="0.3">
      <c r="C57" s="155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73" zoomScale="55" zoomScaleNormal="75" workbookViewId="0">
      <selection activeCell="C80" sqref="C8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54" t="s">
        <v>31</v>
      </c>
      <c r="B1" s="454"/>
      <c r="C1" s="454"/>
      <c r="D1" s="454"/>
      <c r="E1" s="454"/>
      <c r="F1" s="454"/>
      <c r="G1" s="454"/>
      <c r="H1" s="454"/>
    </row>
    <row r="2" spans="1:8" x14ac:dyDescent="0.25">
      <c r="A2" s="454"/>
      <c r="B2" s="454"/>
      <c r="C2" s="454"/>
      <c r="D2" s="454"/>
      <c r="E2" s="454"/>
      <c r="F2" s="454"/>
      <c r="G2" s="454"/>
      <c r="H2" s="454"/>
    </row>
    <row r="3" spans="1:8" x14ac:dyDescent="0.25">
      <c r="A3" s="454"/>
      <c r="B3" s="454"/>
      <c r="C3" s="454"/>
      <c r="D3" s="454"/>
      <c r="E3" s="454"/>
      <c r="F3" s="454"/>
      <c r="G3" s="454"/>
      <c r="H3" s="454"/>
    </row>
    <row r="4" spans="1:8" x14ac:dyDescent="0.25">
      <c r="A4" s="454"/>
      <c r="B4" s="454"/>
      <c r="C4" s="454"/>
      <c r="D4" s="454"/>
      <c r="E4" s="454"/>
      <c r="F4" s="454"/>
      <c r="G4" s="454"/>
      <c r="H4" s="454"/>
    </row>
    <row r="5" spans="1:8" x14ac:dyDescent="0.25">
      <c r="A5" s="454"/>
      <c r="B5" s="454"/>
      <c r="C5" s="454"/>
      <c r="D5" s="454"/>
      <c r="E5" s="454"/>
      <c r="F5" s="454"/>
      <c r="G5" s="454"/>
      <c r="H5" s="454"/>
    </row>
    <row r="6" spans="1:8" x14ac:dyDescent="0.25">
      <c r="A6" s="454"/>
      <c r="B6" s="454"/>
      <c r="C6" s="454"/>
      <c r="D6" s="454"/>
      <c r="E6" s="454"/>
      <c r="F6" s="454"/>
      <c r="G6" s="454"/>
      <c r="H6" s="454"/>
    </row>
    <row r="7" spans="1:8" x14ac:dyDescent="0.25">
      <c r="A7" s="454"/>
      <c r="B7" s="454"/>
      <c r="C7" s="454"/>
      <c r="D7" s="454"/>
      <c r="E7" s="454"/>
      <c r="F7" s="454"/>
      <c r="G7" s="454"/>
      <c r="H7" s="454"/>
    </row>
    <row r="8" spans="1:8" x14ac:dyDescent="0.25">
      <c r="A8" s="455" t="s">
        <v>32</v>
      </c>
      <c r="B8" s="455"/>
      <c r="C8" s="455"/>
      <c r="D8" s="455"/>
      <c r="E8" s="455"/>
      <c r="F8" s="455"/>
      <c r="G8" s="455"/>
      <c r="H8" s="455"/>
    </row>
    <row r="9" spans="1:8" x14ac:dyDescent="0.25">
      <c r="A9" s="455"/>
      <c r="B9" s="455"/>
      <c r="C9" s="455"/>
      <c r="D9" s="455"/>
      <c r="E9" s="455"/>
      <c r="F9" s="455"/>
      <c r="G9" s="455"/>
      <c r="H9" s="455"/>
    </row>
    <row r="10" spans="1:8" x14ac:dyDescent="0.25">
      <c r="A10" s="455"/>
      <c r="B10" s="455"/>
      <c r="C10" s="455"/>
      <c r="D10" s="455"/>
      <c r="E10" s="455"/>
      <c r="F10" s="455"/>
      <c r="G10" s="455"/>
      <c r="H10" s="455"/>
    </row>
    <row r="11" spans="1:8" x14ac:dyDescent="0.25">
      <c r="A11" s="455"/>
      <c r="B11" s="455"/>
      <c r="C11" s="455"/>
      <c r="D11" s="455"/>
      <c r="E11" s="455"/>
      <c r="F11" s="455"/>
      <c r="G11" s="455"/>
      <c r="H11" s="455"/>
    </row>
    <row r="12" spans="1:8" x14ac:dyDescent="0.25">
      <c r="A12" s="455"/>
      <c r="B12" s="455"/>
      <c r="C12" s="455"/>
      <c r="D12" s="455"/>
      <c r="E12" s="455"/>
      <c r="F12" s="455"/>
      <c r="G12" s="455"/>
      <c r="H12" s="455"/>
    </row>
    <row r="13" spans="1:8" x14ac:dyDescent="0.25">
      <c r="A13" s="455"/>
      <c r="B13" s="455"/>
      <c r="C13" s="455"/>
      <c r="D13" s="455"/>
      <c r="E13" s="455"/>
      <c r="F13" s="455"/>
      <c r="G13" s="455"/>
      <c r="H13" s="455"/>
    </row>
    <row r="14" spans="1:8" x14ac:dyDescent="0.25">
      <c r="A14" s="455"/>
      <c r="B14" s="455"/>
      <c r="C14" s="455"/>
      <c r="D14" s="455"/>
      <c r="E14" s="455"/>
      <c r="F14" s="455"/>
      <c r="G14" s="455"/>
      <c r="H14" s="455"/>
    </row>
    <row r="15" spans="1:8" ht="19.5" customHeight="1" x14ac:dyDescent="0.25"/>
    <row r="16" spans="1:8" ht="19.5" customHeight="1" x14ac:dyDescent="0.3">
      <c r="A16" s="424" t="s">
        <v>33</v>
      </c>
      <c r="B16" s="425"/>
      <c r="C16" s="425"/>
      <c r="D16" s="425"/>
      <c r="E16" s="425"/>
      <c r="F16" s="425"/>
      <c r="G16" s="425"/>
      <c r="H16" s="426"/>
    </row>
    <row r="17" spans="1:14" ht="20.25" customHeight="1" x14ac:dyDescent="0.25">
      <c r="A17" s="456" t="s">
        <v>46</v>
      </c>
      <c r="B17" s="456"/>
      <c r="C17" s="456"/>
      <c r="D17" s="456"/>
      <c r="E17" s="456"/>
      <c r="F17" s="456"/>
      <c r="G17" s="456"/>
      <c r="H17" s="456"/>
    </row>
    <row r="18" spans="1:14" ht="26.25" customHeight="1" x14ac:dyDescent="0.4">
      <c r="A18" s="168" t="s">
        <v>35</v>
      </c>
      <c r="B18" s="438" t="s">
        <v>5</v>
      </c>
      <c r="C18" s="438"/>
    </row>
    <row r="19" spans="1:14" ht="26.25" customHeight="1" x14ac:dyDescent="0.4">
      <c r="A19" s="168" t="s">
        <v>36</v>
      </c>
      <c r="B19" s="269" t="s">
        <v>121</v>
      </c>
      <c r="C19" s="292">
        <v>25</v>
      </c>
    </row>
    <row r="20" spans="1:14" ht="26.25" customHeight="1" x14ac:dyDescent="0.4">
      <c r="A20" s="168" t="s">
        <v>37</v>
      </c>
      <c r="B20" s="269" t="s">
        <v>113</v>
      </c>
      <c r="C20" s="270"/>
    </row>
    <row r="21" spans="1:14" ht="26.25" customHeight="1" x14ac:dyDescent="0.4">
      <c r="A21" s="168" t="s">
        <v>38</v>
      </c>
      <c r="B21" s="430" t="s">
        <v>114</v>
      </c>
      <c r="C21" s="430"/>
      <c r="D21" s="430"/>
      <c r="E21" s="430"/>
      <c r="F21" s="430"/>
      <c r="G21" s="430"/>
      <c r="H21" s="430"/>
      <c r="I21" s="430"/>
    </row>
    <row r="22" spans="1:14" ht="26.25" customHeight="1" x14ac:dyDescent="0.4">
      <c r="A22" s="168" t="s">
        <v>39</v>
      </c>
      <c r="B22" s="271" t="s">
        <v>115</v>
      </c>
      <c r="C22" s="270"/>
      <c r="D22" s="270"/>
      <c r="E22" s="270"/>
      <c r="F22" s="270"/>
      <c r="G22" s="270"/>
      <c r="H22" s="270"/>
      <c r="I22" s="270"/>
    </row>
    <row r="23" spans="1:14" ht="26.25" customHeight="1" x14ac:dyDescent="0.4">
      <c r="A23" s="168" t="s">
        <v>40</v>
      </c>
      <c r="B23" s="271" t="s">
        <v>116</v>
      </c>
      <c r="C23" s="270"/>
      <c r="D23" s="270"/>
      <c r="E23" s="270"/>
      <c r="F23" s="270"/>
      <c r="G23" s="270"/>
      <c r="H23" s="270"/>
      <c r="I23" s="270"/>
    </row>
    <row r="24" spans="1:14" ht="18.75" x14ac:dyDescent="0.3">
      <c r="A24" s="168"/>
      <c r="B24" s="170"/>
    </row>
    <row r="25" spans="1:14" ht="18.75" x14ac:dyDescent="0.3">
      <c r="A25" s="166" t="s">
        <v>1</v>
      </c>
      <c r="B25" s="170"/>
    </row>
    <row r="26" spans="1:14" ht="26.25" customHeight="1" x14ac:dyDescent="0.4">
      <c r="A26" s="171" t="s">
        <v>4</v>
      </c>
      <c r="B26" s="438" t="s">
        <v>117</v>
      </c>
      <c r="C26" s="438"/>
    </row>
    <row r="27" spans="1:14" ht="26.25" customHeight="1" x14ac:dyDescent="0.4">
      <c r="A27" s="173" t="s">
        <v>47</v>
      </c>
      <c r="B27" s="430" t="s">
        <v>118</v>
      </c>
      <c r="C27" s="430"/>
    </row>
    <row r="28" spans="1:14" ht="27" customHeight="1" x14ac:dyDescent="0.4">
      <c r="A28" s="173" t="s">
        <v>6</v>
      </c>
      <c r="B28" s="268">
        <v>99.3</v>
      </c>
    </row>
    <row r="29" spans="1:14" s="9" customFormat="1" ht="27" customHeight="1" x14ac:dyDescent="0.4">
      <c r="A29" s="173" t="s">
        <v>48</v>
      </c>
      <c r="B29" s="267">
        <v>0</v>
      </c>
      <c r="C29" s="441" t="s">
        <v>49</v>
      </c>
      <c r="D29" s="442"/>
      <c r="E29" s="442"/>
      <c r="F29" s="442"/>
      <c r="G29" s="442"/>
      <c r="H29" s="443"/>
      <c r="I29" s="175"/>
      <c r="J29" s="175"/>
      <c r="K29" s="175"/>
      <c r="L29" s="175"/>
    </row>
    <row r="30" spans="1:14" s="9" customFormat="1" ht="19.5" customHeight="1" x14ac:dyDescent="0.3">
      <c r="A30" s="173" t="s">
        <v>50</v>
      </c>
      <c r="B30" s="172">
        <f>B28-B29</f>
        <v>99.3</v>
      </c>
      <c r="C30" s="176"/>
      <c r="D30" s="176"/>
      <c r="E30" s="176"/>
      <c r="F30" s="176"/>
      <c r="G30" s="176"/>
      <c r="H30" s="177"/>
      <c r="I30" s="175"/>
      <c r="J30" s="175"/>
      <c r="K30" s="175"/>
      <c r="L30" s="175"/>
    </row>
    <row r="31" spans="1:14" s="9" customFormat="1" ht="27" customHeight="1" x14ac:dyDescent="0.4">
      <c r="A31" s="173" t="s">
        <v>51</v>
      </c>
      <c r="B31" s="288">
        <v>1</v>
      </c>
      <c r="C31" s="444" t="s">
        <v>52</v>
      </c>
      <c r="D31" s="445"/>
      <c r="E31" s="445"/>
      <c r="F31" s="445"/>
      <c r="G31" s="445"/>
      <c r="H31" s="446"/>
      <c r="I31" s="175"/>
      <c r="J31" s="175"/>
      <c r="K31" s="175"/>
      <c r="L31" s="175"/>
    </row>
    <row r="32" spans="1:14" s="9" customFormat="1" ht="27" customHeight="1" x14ac:dyDescent="0.4">
      <c r="A32" s="173" t="s">
        <v>53</v>
      </c>
      <c r="B32" s="288">
        <v>1</v>
      </c>
      <c r="C32" s="444" t="s">
        <v>54</v>
      </c>
      <c r="D32" s="445"/>
      <c r="E32" s="445"/>
      <c r="F32" s="445"/>
      <c r="G32" s="445"/>
      <c r="H32" s="446"/>
      <c r="I32" s="175"/>
      <c r="J32" s="175"/>
      <c r="K32" s="175"/>
      <c r="L32" s="179"/>
      <c r="M32" s="179"/>
      <c r="N32" s="180"/>
    </row>
    <row r="33" spans="1:14" s="9" customFormat="1" ht="17.25" customHeight="1" x14ac:dyDescent="0.3">
      <c r="A33" s="173"/>
      <c r="B33" s="178"/>
      <c r="C33" s="181"/>
      <c r="D33" s="181"/>
      <c r="E33" s="181"/>
      <c r="F33" s="181"/>
      <c r="G33" s="181"/>
      <c r="H33" s="181"/>
      <c r="I33" s="175"/>
      <c r="J33" s="175"/>
      <c r="K33" s="175"/>
      <c r="L33" s="179"/>
      <c r="M33" s="179"/>
      <c r="N33" s="180"/>
    </row>
    <row r="34" spans="1:14" s="9" customFormat="1" ht="18.75" x14ac:dyDescent="0.3">
      <c r="A34" s="173" t="s">
        <v>55</v>
      </c>
      <c r="B34" s="182">
        <f>B31/B32</f>
        <v>1</v>
      </c>
      <c r="C34" s="167" t="s">
        <v>56</v>
      </c>
      <c r="D34" s="167"/>
      <c r="E34" s="167"/>
      <c r="F34" s="167"/>
      <c r="G34" s="167"/>
      <c r="H34" s="167"/>
      <c r="I34" s="175"/>
      <c r="J34" s="175"/>
      <c r="K34" s="175"/>
      <c r="L34" s="179"/>
      <c r="M34" s="179"/>
      <c r="N34" s="180"/>
    </row>
    <row r="35" spans="1:14" s="9" customFormat="1" ht="19.5" customHeight="1" x14ac:dyDescent="0.3">
      <c r="A35" s="173"/>
      <c r="B35" s="172"/>
      <c r="H35" s="167"/>
      <c r="I35" s="175"/>
      <c r="J35" s="175"/>
      <c r="K35" s="175"/>
      <c r="L35" s="179"/>
      <c r="M35" s="179"/>
      <c r="N35" s="180"/>
    </row>
    <row r="36" spans="1:14" s="9" customFormat="1" ht="27" customHeight="1" x14ac:dyDescent="0.4">
      <c r="A36" s="183" t="s">
        <v>57</v>
      </c>
      <c r="B36" s="272">
        <v>25</v>
      </c>
      <c r="C36" s="167"/>
      <c r="D36" s="432" t="s">
        <v>58</v>
      </c>
      <c r="E36" s="433"/>
      <c r="F36" s="229" t="s">
        <v>59</v>
      </c>
      <c r="G36" s="230"/>
      <c r="J36" s="175"/>
      <c r="K36" s="175"/>
      <c r="L36" s="179"/>
      <c r="M36" s="179"/>
      <c r="N36" s="180"/>
    </row>
    <row r="37" spans="1:14" s="9" customFormat="1" ht="26.25" customHeight="1" x14ac:dyDescent="0.4">
      <c r="A37" s="184" t="s">
        <v>60</v>
      </c>
      <c r="B37" s="273">
        <v>4</v>
      </c>
      <c r="C37" s="186" t="s">
        <v>61</v>
      </c>
      <c r="D37" s="187" t="s">
        <v>62</v>
      </c>
      <c r="E37" s="219" t="s">
        <v>63</v>
      </c>
      <c r="F37" s="187" t="s">
        <v>62</v>
      </c>
      <c r="G37" s="188" t="s">
        <v>63</v>
      </c>
      <c r="J37" s="175"/>
      <c r="K37" s="175"/>
      <c r="L37" s="179"/>
      <c r="M37" s="179"/>
      <c r="N37" s="180"/>
    </row>
    <row r="38" spans="1:14" s="9" customFormat="1" ht="26.25" customHeight="1" x14ac:dyDescent="0.4">
      <c r="A38" s="184" t="s">
        <v>64</v>
      </c>
      <c r="B38" s="273">
        <v>100</v>
      </c>
      <c r="C38" s="189">
        <v>1</v>
      </c>
      <c r="D38" s="274">
        <v>5186691</v>
      </c>
      <c r="E38" s="233">
        <f>IF(ISBLANK(D38),"-",$D$48/$D$45*D38)</f>
        <v>4746255.1353339795</v>
      </c>
      <c r="F38" s="274">
        <v>4569051</v>
      </c>
      <c r="G38" s="225">
        <f>IF(ISBLANK(F38),"-",$D$48/$F$45*F38)</f>
        <v>4845981.9049300868</v>
      </c>
      <c r="J38" s="175"/>
      <c r="K38" s="175"/>
      <c r="L38" s="179"/>
      <c r="M38" s="179"/>
      <c r="N38" s="180"/>
    </row>
    <row r="39" spans="1:14" s="9" customFormat="1" ht="26.25" customHeight="1" x14ac:dyDescent="0.4">
      <c r="A39" s="184" t="s">
        <v>65</v>
      </c>
      <c r="B39" s="273">
        <v>1</v>
      </c>
      <c r="C39" s="185">
        <v>2</v>
      </c>
      <c r="D39" s="275">
        <v>5186348</v>
      </c>
      <c r="E39" s="234">
        <f>IF(ISBLANK(D39),"-",$D$48/$D$45*D39)</f>
        <v>4745941.2617079196</v>
      </c>
      <c r="F39" s="275">
        <v>4599887</v>
      </c>
      <c r="G39" s="226">
        <f>IF(ISBLANK(F39),"-",$D$48/$F$45*F39)</f>
        <v>4878686.8797750659</v>
      </c>
      <c r="J39" s="175"/>
      <c r="K39" s="175"/>
      <c r="L39" s="179"/>
      <c r="M39" s="179"/>
      <c r="N39" s="180"/>
    </row>
    <row r="40" spans="1:14" ht="26.25" customHeight="1" x14ac:dyDescent="0.4">
      <c r="A40" s="184" t="s">
        <v>66</v>
      </c>
      <c r="B40" s="273">
        <v>1</v>
      </c>
      <c r="C40" s="185">
        <v>3</v>
      </c>
      <c r="D40" s="275">
        <v>5175993</v>
      </c>
      <c r="E40" s="234">
        <f>IF(ISBLANK(D40),"-",$D$48/$D$45*D40)</f>
        <v>4736465.5725013753</v>
      </c>
      <c r="F40" s="275">
        <v>4595589</v>
      </c>
      <c r="G40" s="226">
        <f>IF(ISBLANK(F40),"-",$D$48/$F$45*F40)</f>
        <v>4874128.3773141848</v>
      </c>
      <c r="L40" s="179"/>
      <c r="M40" s="179"/>
      <c r="N40" s="190"/>
    </row>
    <row r="41" spans="1:14" ht="26.25" customHeight="1" x14ac:dyDescent="0.4">
      <c r="A41" s="184" t="s">
        <v>67</v>
      </c>
      <c r="B41" s="273">
        <v>1</v>
      </c>
      <c r="C41" s="191">
        <v>4</v>
      </c>
      <c r="D41" s="276"/>
      <c r="E41" s="235" t="str">
        <f>IF(ISBLANK(D41),"-",$D$48/$D$45*D41)</f>
        <v>-</v>
      </c>
      <c r="F41" s="276"/>
      <c r="G41" s="227" t="str">
        <f>IF(ISBLANK(F41),"-",$D$48/$F$45*F41)</f>
        <v>-</v>
      </c>
      <c r="L41" s="179"/>
      <c r="M41" s="179"/>
      <c r="N41" s="190"/>
    </row>
    <row r="42" spans="1:14" ht="27" customHeight="1" x14ac:dyDescent="0.4">
      <c r="A42" s="184" t="s">
        <v>68</v>
      </c>
      <c r="B42" s="273">
        <v>1</v>
      </c>
      <c r="C42" s="192" t="s">
        <v>69</v>
      </c>
      <c r="D42" s="253">
        <f>AVERAGE(D38:D41)</f>
        <v>5183010.666666667</v>
      </c>
      <c r="E42" s="215">
        <f>AVERAGE(E38:E41)</f>
        <v>4742887.3231810918</v>
      </c>
      <c r="F42" s="193">
        <f>AVERAGE(F38:F41)</f>
        <v>4588175.666666667</v>
      </c>
      <c r="G42" s="194">
        <f>AVERAGE(G38:G41)</f>
        <v>4866265.7206731131</v>
      </c>
    </row>
    <row r="43" spans="1:14" ht="26.25" customHeight="1" x14ac:dyDescent="0.4">
      <c r="A43" s="184" t="s">
        <v>70</v>
      </c>
      <c r="B43" s="268">
        <v>1</v>
      </c>
      <c r="C43" s="254" t="s">
        <v>71</v>
      </c>
      <c r="D43" s="278">
        <v>22.01</v>
      </c>
      <c r="E43" s="190"/>
      <c r="F43" s="277">
        <v>18.989999999999998</v>
      </c>
      <c r="G43" s="231"/>
    </row>
    <row r="44" spans="1:14" ht="26.25" customHeight="1" x14ac:dyDescent="0.4">
      <c r="A44" s="184" t="s">
        <v>72</v>
      </c>
      <c r="B44" s="268">
        <v>1</v>
      </c>
      <c r="C44" s="255" t="s">
        <v>73</v>
      </c>
      <c r="D44" s="256">
        <f>D43*$B$34</f>
        <v>22.01</v>
      </c>
      <c r="E44" s="196"/>
      <c r="F44" s="195">
        <f>F43*$B$34</f>
        <v>18.989999999999998</v>
      </c>
      <c r="G44" s="198"/>
    </row>
    <row r="45" spans="1:14" ht="19.5" customHeight="1" x14ac:dyDescent="0.3">
      <c r="A45" s="184" t="s">
        <v>74</v>
      </c>
      <c r="B45" s="252">
        <f>(B44/B43)*(B42/B41)*(B40/B39)*(B38/B37)*B36</f>
        <v>625</v>
      </c>
      <c r="C45" s="255" t="s">
        <v>75</v>
      </c>
      <c r="D45" s="257">
        <f>D44*$B$30/100</f>
        <v>21.855930000000004</v>
      </c>
      <c r="E45" s="198"/>
      <c r="F45" s="197">
        <f>F44*$B$30/100</f>
        <v>18.85707</v>
      </c>
      <c r="G45" s="198"/>
    </row>
    <row r="46" spans="1:14" ht="19.5" customHeight="1" x14ac:dyDescent="0.3">
      <c r="A46" s="434" t="s">
        <v>76</v>
      </c>
      <c r="B46" s="439"/>
      <c r="C46" s="255" t="s">
        <v>77</v>
      </c>
      <c r="D46" s="256">
        <f>D45/$B$45</f>
        <v>3.4969488000000007E-2</v>
      </c>
      <c r="E46" s="198"/>
      <c r="F46" s="199">
        <f>F45/$B$45</f>
        <v>3.0171311999999999E-2</v>
      </c>
      <c r="G46" s="198"/>
    </row>
    <row r="47" spans="1:14" ht="27" customHeight="1" x14ac:dyDescent="0.4">
      <c r="A47" s="436"/>
      <c r="B47" s="440"/>
      <c r="C47" s="255" t="s">
        <v>78</v>
      </c>
      <c r="D47" s="279">
        <v>3.2000000000000001E-2</v>
      </c>
      <c r="E47" s="231"/>
      <c r="F47" s="231"/>
      <c r="G47" s="231"/>
    </row>
    <row r="48" spans="1:14" ht="18.75" x14ac:dyDescent="0.3">
      <c r="C48" s="255" t="s">
        <v>79</v>
      </c>
      <c r="D48" s="257">
        <f>D47*$B$45</f>
        <v>20</v>
      </c>
      <c r="E48" s="198"/>
      <c r="F48" s="198"/>
      <c r="G48" s="198"/>
    </row>
    <row r="49" spans="1:12" ht="19.5" customHeight="1" x14ac:dyDescent="0.3">
      <c r="C49" s="258" t="s">
        <v>80</v>
      </c>
      <c r="D49" s="259">
        <f>D48/B34</f>
        <v>20</v>
      </c>
      <c r="E49" s="217"/>
      <c r="F49" s="217"/>
      <c r="G49" s="217"/>
    </row>
    <row r="50" spans="1:12" ht="18.75" x14ac:dyDescent="0.3">
      <c r="C50" s="260" t="s">
        <v>81</v>
      </c>
      <c r="D50" s="261">
        <f>AVERAGE(E38:E41,G38:G41)</f>
        <v>4804576.5219271025</v>
      </c>
      <c r="E50" s="216"/>
      <c r="F50" s="216"/>
      <c r="G50" s="216"/>
    </row>
    <row r="51" spans="1:12" ht="18.75" x14ac:dyDescent="0.3">
      <c r="C51" s="200" t="s">
        <v>82</v>
      </c>
      <c r="D51" s="203">
        <f>STDEV(E38:E41,G38:G41)/D50</f>
        <v>1.4275926587712373E-2</v>
      </c>
      <c r="E51" s="196"/>
      <c r="F51" s="196"/>
      <c r="G51" s="196"/>
    </row>
    <row r="52" spans="1:12" ht="19.5" customHeight="1" x14ac:dyDescent="0.3">
      <c r="C52" s="201" t="s">
        <v>20</v>
      </c>
      <c r="D52" s="204">
        <f>COUNT(E38:E41,G38:G41)</f>
        <v>6</v>
      </c>
      <c r="E52" s="196"/>
      <c r="F52" s="196"/>
      <c r="G52" s="196"/>
    </row>
    <row r="54" spans="1:12" ht="18.75" x14ac:dyDescent="0.3">
      <c r="A54" s="166" t="s">
        <v>1</v>
      </c>
      <c r="B54" s="205" t="s">
        <v>83</v>
      </c>
    </row>
    <row r="55" spans="1:12" ht="18.75" x14ac:dyDescent="0.3">
      <c r="A55" s="167" t="s">
        <v>84</v>
      </c>
      <c r="B55" s="169" t="str">
        <f>B21</f>
        <v>Each 5ml contains trimethoprim bp 40mg,Sulphametoxazole BP 200mg</v>
      </c>
    </row>
    <row r="56" spans="1:12" ht="26.25" customHeight="1" x14ac:dyDescent="0.4">
      <c r="A56" s="263" t="s">
        <v>85</v>
      </c>
      <c r="B56" s="280">
        <v>5</v>
      </c>
      <c r="C56" s="244" t="s">
        <v>86</v>
      </c>
      <c r="D56" s="281">
        <v>40</v>
      </c>
      <c r="E56" s="244" t="str">
        <f>B20</f>
        <v>Trimethroprim BP 40MG,Sulphamethoxazole BP200MG</v>
      </c>
    </row>
    <row r="57" spans="1:12" ht="18.75" x14ac:dyDescent="0.3">
      <c r="A57" s="169" t="s">
        <v>87</v>
      </c>
      <c r="B57" s="291">
        <f>'Trimethoprime BP'!C39</f>
        <v>1.0293331291469852</v>
      </c>
    </row>
    <row r="58" spans="1:12" s="75" customFormat="1" ht="18.75" x14ac:dyDescent="0.3">
      <c r="A58" s="242" t="s">
        <v>88</v>
      </c>
      <c r="B58" s="243">
        <f>B56</f>
        <v>5</v>
      </c>
      <c r="C58" s="244" t="s">
        <v>89</v>
      </c>
      <c r="D58" s="264">
        <f>B57*B56</f>
        <v>5.1466656457349256</v>
      </c>
    </row>
    <row r="59" spans="1:12" ht="19.5" customHeight="1" x14ac:dyDescent="0.25"/>
    <row r="60" spans="1:12" s="9" customFormat="1" ht="27" customHeight="1" x14ac:dyDescent="0.4">
      <c r="A60" s="183" t="s">
        <v>90</v>
      </c>
      <c r="B60" s="272">
        <v>100</v>
      </c>
      <c r="C60" s="167"/>
      <c r="D60" s="207" t="s">
        <v>91</v>
      </c>
      <c r="E60" s="206" t="s">
        <v>92</v>
      </c>
      <c r="F60" s="206" t="s">
        <v>62</v>
      </c>
      <c r="G60" s="206" t="s">
        <v>93</v>
      </c>
      <c r="H60" s="186" t="s">
        <v>94</v>
      </c>
      <c r="L60" s="175"/>
    </row>
    <row r="61" spans="1:12" s="9" customFormat="1" ht="24" customHeight="1" x14ac:dyDescent="0.4">
      <c r="A61" s="184" t="s">
        <v>95</v>
      </c>
      <c r="B61" s="273">
        <v>2</v>
      </c>
      <c r="C61" s="450" t="s">
        <v>96</v>
      </c>
      <c r="D61" s="447">
        <v>4.4454799999999999</v>
      </c>
      <c r="E61" s="237">
        <v>1</v>
      </c>
      <c r="F61" s="282">
        <v>5266762</v>
      </c>
      <c r="G61" s="248">
        <f>IF(ISBLANK(F61),"-",(F61/$D$50*$D$47*$B$69)*$D$58/$D$61)</f>
        <v>40.611202713296201</v>
      </c>
      <c r="H61" s="245">
        <f t="shared" ref="H61:H72" si="0">IF(ISBLANK(F61),"-",G61/$D$56)</f>
        <v>1.015280067832405</v>
      </c>
      <c r="L61" s="175"/>
    </row>
    <row r="62" spans="1:12" s="9" customFormat="1" ht="26.25" customHeight="1" x14ac:dyDescent="0.4">
      <c r="A62" s="184" t="s">
        <v>97</v>
      </c>
      <c r="B62" s="273">
        <v>20</v>
      </c>
      <c r="C62" s="451"/>
      <c r="D62" s="448"/>
      <c r="E62" s="238">
        <v>2</v>
      </c>
      <c r="F62" s="275">
        <v>5290301</v>
      </c>
      <c r="G62" s="249">
        <f>IF(ISBLANK(F62),"-",(F62/$D$50*$D$47*$B$69)*$D$58/$D$61)</f>
        <v>40.792708370978907</v>
      </c>
      <c r="H62" s="246">
        <f t="shared" si="0"/>
        <v>1.0198177092744727</v>
      </c>
      <c r="L62" s="175"/>
    </row>
    <row r="63" spans="1:12" s="9" customFormat="1" ht="24.75" customHeight="1" x14ac:dyDescent="0.4">
      <c r="A63" s="184" t="s">
        <v>98</v>
      </c>
      <c r="B63" s="273">
        <v>1</v>
      </c>
      <c r="C63" s="451"/>
      <c r="D63" s="448"/>
      <c r="E63" s="238">
        <v>3</v>
      </c>
      <c r="F63" s="275">
        <v>5289157</v>
      </c>
      <c r="G63" s="249">
        <f>IF(ISBLANK(F63),"-",(F63/$D$50*$D$47*$B$69)*$D$58/$D$61)</f>
        <v>40.783887160545625</v>
      </c>
      <c r="H63" s="246">
        <f t="shared" si="0"/>
        <v>1.0195971790136407</v>
      </c>
      <c r="L63" s="175"/>
    </row>
    <row r="64" spans="1:12" ht="27" customHeight="1" x14ac:dyDescent="0.4">
      <c r="A64" s="184" t="s">
        <v>99</v>
      </c>
      <c r="B64" s="273">
        <v>1</v>
      </c>
      <c r="C64" s="452"/>
      <c r="D64" s="449"/>
      <c r="E64" s="239">
        <v>4</v>
      </c>
      <c r="F64" s="283"/>
      <c r="G64" s="249" t="str">
        <f>IF(ISBLANK(F64),"-",(F64/$D$50*$D$47*$B$69)*$D$58/$D$61)</f>
        <v>-</v>
      </c>
      <c r="H64" s="246" t="str">
        <f t="shared" si="0"/>
        <v>-</v>
      </c>
    </row>
    <row r="65" spans="1:11" ht="24.75" customHeight="1" x14ac:dyDescent="0.4">
      <c r="A65" s="184" t="s">
        <v>100</v>
      </c>
      <c r="B65" s="273">
        <v>1</v>
      </c>
      <c r="C65" s="450" t="s">
        <v>101</v>
      </c>
      <c r="D65" s="447">
        <v>3.3149700000000002</v>
      </c>
      <c r="E65" s="208">
        <v>1</v>
      </c>
      <c r="F65" s="275">
        <v>4077391</v>
      </c>
      <c r="G65" s="248">
        <f>IF(ISBLANK(F65),"-",(F65/$D$50*$D$47*$B$69)*$D$58/$D$65)</f>
        <v>42.162230308198239</v>
      </c>
      <c r="H65" s="245">
        <f t="shared" si="0"/>
        <v>1.0540557577049561</v>
      </c>
    </row>
    <row r="66" spans="1:11" ht="23.25" customHeight="1" x14ac:dyDescent="0.4">
      <c r="A66" s="184" t="s">
        <v>102</v>
      </c>
      <c r="B66" s="273">
        <v>1</v>
      </c>
      <c r="C66" s="451"/>
      <c r="D66" s="448"/>
      <c r="E66" s="209">
        <v>2</v>
      </c>
      <c r="F66" s="275">
        <v>4078157</v>
      </c>
      <c r="G66" s="249">
        <f>IF(ISBLANK(F66),"-",(F66/$D$50*$D$47*$B$69)*$D$58/$D$65)</f>
        <v>42.170151125312934</v>
      </c>
      <c r="H66" s="246">
        <f t="shared" si="0"/>
        <v>1.0542537781328234</v>
      </c>
    </row>
    <row r="67" spans="1:11" ht="24.75" customHeight="1" x14ac:dyDescent="0.4">
      <c r="A67" s="184" t="s">
        <v>103</v>
      </c>
      <c r="B67" s="273">
        <v>1</v>
      </c>
      <c r="C67" s="451"/>
      <c r="D67" s="448"/>
      <c r="E67" s="209">
        <v>3</v>
      </c>
      <c r="F67" s="275">
        <v>4079415</v>
      </c>
      <c r="G67" s="249">
        <f>IF(ISBLANK(F67),"-",(F67/$D$50*$D$47*$B$69)*$D$58/$D$65)</f>
        <v>42.183159464647495</v>
      </c>
      <c r="H67" s="246">
        <f t="shared" si="0"/>
        <v>1.0545789866161874</v>
      </c>
    </row>
    <row r="68" spans="1:11" ht="27" customHeight="1" x14ac:dyDescent="0.4">
      <c r="A68" s="184" t="s">
        <v>104</v>
      </c>
      <c r="B68" s="273">
        <v>1</v>
      </c>
      <c r="C68" s="452"/>
      <c r="D68" s="449"/>
      <c r="E68" s="210">
        <v>4</v>
      </c>
      <c r="F68" s="283"/>
      <c r="G68" s="250" t="str">
        <f>IF(ISBLANK(F68),"-",(F68/$D$50*$D$47*$B$69)*$D$58/$D$65)</f>
        <v>-</v>
      </c>
      <c r="H68" s="247" t="str">
        <f t="shared" si="0"/>
        <v>-</v>
      </c>
    </row>
    <row r="69" spans="1:11" ht="23.25" customHeight="1" x14ac:dyDescent="0.4">
      <c r="A69" s="184" t="s">
        <v>105</v>
      </c>
      <c r="B69" s="251">
        <f>(B68/B67)*(B66/B65)*(B64/B63)*(B62/B61)*B60</f>
        <v>1000</v>
      </c>
      <c r="C69" s="450" t="s">
        <v>106</v>
      </c>
      <c r="D69" s="447">
        <v>3.5021100000000001</v>
      </c>
      <c r="E69" s="208">
        <v>1</v>
      </c>
      <c r="F69" s="282"/>
      <c r="G69" s="248" t="str">
        <f>IF(ISBLANK(F69),"-",(F69/$D$50*$D$47*$B$69)*$D$58/$D$69)</f>
        <v>-</v>
      </c>
      <c r="H69" s="246" t="str">
        <f t="shared" si="0"/>
        <v>-</v>
      </c>
    </row>
    <row r="70" spans="1:11" ht="22.5" customHeight="1" x14ac:dyDescent="0.4">
      <c r="A70" s="262" t="s">
        <v>107</v>
      </c>
      <c r="B70" s="284">
        <f>(D47*B69)/D56*D58</f>
        <v>4.1173325165879406</v>
      </c>
      <c r="C70" s="451"/>
      <c r="D70" s="448"/>
      <c r="E70" s="209">
        <v>2</v>
      </c>
      <c r="F70" s="275"/>
      <c r="G70" s="249" t="str">
        <f>IF(ISBLANK(F70),"-",(F70/$D$50*$D$47*$B$69)*$D$58/$D$69)</f>
        <v>-</v>
      </c>
      <c r="H70" s="246" t="str">
        <f t="shared" si="0"/>
        <v>-</v>
      </c>
    </row>
    <row r="71" spans="1:11" ht="23.25" customHeight="1" x14ac:dyDescent="0.4">
      <c r="A71" s="434" t="s">
        <v>76</v>
      </c>
      <c r="B71" s="435"/>
      <c r="C71" s="451"/>
      <c r="D71" s="448"/>
      <c r="E71" s="209">
        <v>3</v>
      </c>
      <c r="F71" s="275"/>
      <c r="G71" s="249" t="str">
        <f>IF(ISBLANK(F71),"-",(F71/$D$50*$D$47*$B$69)*$D$58/$D$69)</f>
        <v>-</v>
      </c>
      <c r="H71" s="246" t="str">
        <f t="shared" si="0"/>
        <v>-</v>
      </c>
    </row>
    <row r="72" spans="1:11" ht="23.25" customHeight="1" x14ac:dyDescent="0.4">
      <c r="A72" s="436"/>
      <c r="B72" s="437"/>
      <c r="C72" s="453"/>
      <c r="D72" s="449"/>
      <c r="E72" s="210">
        <v>4</v>
      </c>
      <c r="F72" s="283"/>
      <c r="G72" s="250" t="str">
        <f>IF(ISBLANK(F72),"-",(F72/$D$50*$D$47*$B$69)*$D$58/$D$69)</f>
        <v>-</v>
      </c>
      <c r="H72" s="247" t="str">
        <f t="shared" si="0"/>
        <v>-</v>
      </c>
    </row>
    <row r="73" spans="1:11" ht="26.25" customHeight="1" x14ac:dyDescent="0.4">
      <c r="A73" s="211"/>
      <c r="B73" s="211"/>
      <c r="C73" s="211"/>
      <c r="D73" s="211"/>
      <c r="E73" s="211"/>
      <c r="F73" s="212"/>
      <c r="G73" s="202" t="s">
        <v>69</v>
      </c>
      <c r="H73" s="285">
        <f>AVERAGE(H61:H72)</f>
        <v>1.0362639130957474</v>
      </c>
    </row>
    <row r="74" spans="1:11" ht="26.25" customHeight="1" x14ac:dyDescent="0.4">
      <c r="C74" s="211"/>
      <c r="D74" s="211"/>
      <c r="E74" s="211"/>
      <c r="F74" s="212"/>
      <c r="G74" s="200" t="s">
        <v>82</v>
      </c>
      <c r="H74" s="286">
        <f>STDEV(H61:H72)/H73</f>
        <v>1.9126617533662144E-2</v>
      </c>
    </row>
    <row r="75" spans="1:11" ht="27" customHeight="1" x14ac:dyDescent="0.4">
      <c r="A75" s="211"/>
      <c r="B75" s="211"/>
      <c r="C75" s="212"/>
      <c r="D75" s="213"/>
      <c r="E75" s="213"/>
      <c r="F75" s="212"/>
      <c r="G75" s="201" t="s">
        <v>20</v>
      </c>
      <c r="H75" s="287">
        <f>COUNT(H61:H72)</f>
        <v>6</v>
      </c>
    </row>
    <row r="76" spans="1:11" ht="18.75" x14ac:dyDescent="0.3">
      <c r="A76" s="211"/>
      <c r="B76" s="211"/>
      <c r="C76" s="212"/>
      <c r="D76" s="213"/>
      <c r="E76" s="213"/>
      <c r="F76" s="213"/>
      <c r="G76" s="213"/>
      <c r="H76" s="212"/>
      <c r="I76" s="214"/>
      <c r="J76" s="218"/>
      <c r="K76" s="232"/>
    </row>
    <row r="77" spans="1:11" ht="26.25" customHeight="1" x14ac:dyDescent="0.4">
      <c r="A77" s="171" t="s">
        <v>108</v>
      </c>
      <c r="B77" s="289" t="s">
        <v>109</v>
      </c>
      <c r="C77" s="431" t="str">
        <f>B20</f>
        <v>Trimethroprim BP 40MG,Sulphamethoxazole BP200MG</v>
      </c>
      <c r="D77" s="431"/>
      <c r="E77" s="236" t="s">
        <v>110</v>
      </c>
      <c r="F77" s="236"/>
      <c r="G77" s="290">
        <f>H73</f>
        <v>1.0362639130957474</v>
      </c>
      <c r="H77" s="212"/>
      <c r="I77" s="214"/>
      <c r="J77" s="218"/>
      <c r="K77" s="232"/>
    </row>
    <row r="78" spans="1:11" ht="19.5" customHeight="1" x14ac:dyDescent="0.3">
      <c r="A78" s="222"/>
      <c r="B78" s="223"/>
      <c r="C78" s="224"/>
      <c r="D78" s="224"/>
      <c r="E78" s="223"/>
      <c r="F78" s="223"/>
      <c r="G78" s="223"/>
      <c r="H78" s="223"/>
    </row>
    <row r="79" spans="1:11" ht="18.75" x14ac:dyDescent="0.3">
      <c r="B79" s="174" t="s">
        <v>26</v>
      </c>
      <c r="E79" s="212" t="s">
        <v>27</v>
      </c>
      <c r="F79" s="212"/>
      <c r="G79" s="212" t="s">
        <v>28</v>
      </c>
    </row>
    <row r="80" spans="1:11" ht="83.1" customHeight="1" x14ac:dyDescent="0.3">
      <c r="A80" s="218" t="s">
        <v>29</v>
      </c>
      <c r="B80" s="265"/>
      <c r="C80" s="265"/>
      <c r="D80" s="211"/>
      <c r="E80" s="220"/>
      <c r="F80" s="214"/>
      <c r="G80" s="240"/>
      <c r="H80" s="240"/>
      <c r="I80" s="214"/>
    </row>
    <row r="81" spans="1:9" ht="83.1" customHeight="1" x14ac:dyDescent="0.3">
      <c r="A81" s="218" t="s">
        <v>30</v>
      </c>
      <c r="B81" s="266"/>
      <c r="C81" s="266"/>
      <c r="D81" s="228"/>
      <c r="E81" s="221"/>
      <c r="F81" s="214"/>
      <c r="G81" s="241"/>
      <c r="H81" s="241"/>
      <c r="I81" s="236"/>
    </row>
    <row r="82" spans="1:9" ht="18.75" x14ac:dyDescent="0.3">
      <c r="A82" s="211"/>
      <c r="B82" s="212"/>
      <c r="C82" s="213"/>
      <c r="D82" s="213"/>
      <c r="E82" s="213"/>
      <c r="F82" s="213"/>
      <c r="G82" s="212"/>
      <c r="H82" s="212"/>
      <c r="I82" s="214"/>
    </row>
    <row r="83" spans="1:9" ht="18.75" x14ac:dyDescent="0.3">
      <c r="A83" s="211"/>
      <c r="B83" s="211"/>
      <c r="C83" s="212"/>
      <c r="D83" s="213"/>
      <c r="E83" s="213"/>
      <c r="F83" s="213"/>
      <c r="G83" s="213"/>
      <c r="H83" s="212"/>
      <c r="I83" s="214"/>
    </row>
    <row r="84" spans="1:9" ht="18.75" x14ac:dyDescent="0.3">
      <c r="A84" s="211"/>
      <c r="B84" s="211"/>
      <c r="C84" s="212"/>
      <c r="D84" s="213"/>
      <c r="E84" s="213"/>
      <c r="F84" s="213"/>
      <c r="G84" s="213"/>
      <c r="H84" s="212"/>
      <c r="I84" s="214"/>
    </row>
    <row r="85" spans="1:9" ht="18.75" x14ac:dyDescent="0.3">
      <c r="A85" s="211"/>
      <c r="B85" s="211"/>
      <c r="C85" s="212"/>
      <c r="D85" s="213"/>
      <c r="E85" s="213"/>
      <c r="F85" s="213"/>
      <c r="G85" s="213"/>
      <c r="H85" s="212"/>
      <c r="I85" s="214"/>
    </row>
    <row r="86" spans="1:9" ht="18.75" x14ac:dyDescent="0.3">
      <c r="A86" s="211"/>
      <c r="B86" s="211"/>
      <c r="C86" s="212"/>
      <c r="D86" s="213"/>
      <c r="E86" s="213"/>
      <c r="F86" s="213"/>
      <c r="G86" s="213"/>
      <c r="H86" s="212"/>
      <c r="I86" s="214"/>
    </row>
    <row r="87" spans="1:9" ht="18.75" x14ac:dyDescent="0.3">
      <c r="A87" s="211"/>
      <c r="B87" s="211"/>
      <c r="C87" s="212"/>
      <c r="D87" s="213"/>
      <c r="E87" s="213"/>
      <c r="F87" s="213"/>
      <c r="G87" s="213"/>
      <c r="H87" s="212"/>
      <c r="I87" s="214"/>
    </row>
    <row r="88" spans="1:9" ht="18.75" x14ac:dyDescent="0.3">
      <c r="A88" s="211"/>
      <c r="B88" s="211"/>
      <c r="C88" s="212"/>
      <c r="D88" s="213"/>
      <c r="E88" s="213"/>
      <c r="F88" s="213"/>
      <c r="G88" s="213"/>
      <c r="H88" s="212"/>
      <c r="I88" s="214"/>
    </row>
    <row r="89" spans="1:9" ht="18.75" x14ac:dyDescent="0.3">
      <c r="A89" s="211"/>
      <c r="B89" s="211"/>
      <c r="C89" s="212"/>
      <c r="D89" s="213"/>
      <c r="E89" s="213"/>
      <c r="F89" s="213"/>
      <c r="G89" s="213"/>
      <c r="H89" s="212"/>
      <c r="I89" s="214"/>
    </row>
    <row r="90" spans="1:9" ht="18.75" x14ac:dyDescent="0.3">
      <c r="A90" s="211"/>
      <c r="B90" s="211"/>
      <c r="C90" s="212"/>
      <c r="D90" s="213"/>
      <c r="E90" s="213"/>
      <c r="F90" s="213"/>
      <c r="G90" s="213"/>
      <c r="H90" s="212"/>
      <c r="I90" s="214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63" zoomScale="55" zoomScaleNormal="75" workbookViewId="0">
      <selection activeCell="C77" sqref="C77:D77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54" t="s">
        <v>31</v>
      </c>
      <c r="B1" s="454"/>
      <c r="C1" s="454"/>
      <c r="D1" s="454"/>
      <c r="E1" s="454"/>
      <c r="F1" s="454"/>
      <c r="G1" s="454"/>
      <c r="H1" s="454"/>
    </row>
    <row r="2" spans="1:8" x14ac:dyDescent="0.25">
      <c r="A2" s="454"/>
      <c r="B2" s="454"/>
      <c r="C2" s="454"/>
      <c r="D2" s="454"/>
      <c r="E2" s="454"/>
      <c r="F2" s="454"/>
      <c r="G2" s="454"/>
      <c r="H2" s="454"/>
    </row>
    <row r="3" spans="1:8" x14ac:dyDescent="0.25">
      <c r="A3" s="454"/>
      <c r="B3" s="454"/>
      <c r="C3" s="454"/>
      <c r="D3" s="454"/>
      <c r="E3" s="454"/>
      <c r="F3" s="454"/>
      <c r="G3" s="454"/>
      <c r="H3" s="454"/>
    </row>
    <row r="4" spans="1:8" x14ac:dyDescent="0.25">
      <c r="A4" s="454"/>
      <c r="B4" s="454"/>
      <c r="C4" s="454"/>
      <c r="D4" s="454"/>
      <c r="E4" s="454"/>
      <c r="F4" s="454"/>
      <c r="G4" s="454"/>
      <c r="H4" s="454"/>
    </row>
    <row r="5" spans="1:8" x14ac:dyDescent="0.25">
      <c r="A5" s="454"/>
      <c r="B5" s="454"/>
      <c r="C5" s="454"/>
      <c r="D5" s="454"/>
      <c r="E5" s="454"/>
      <c r="F5" s="454"/>
      <c r="G5" s="454"/>
      <c r="H5" s="454"/>
    </row>
    <row r="6" spans="1:8" x14ac:dyDescent="0.25">
      <c r="A6" s="454"/>
      <c r="B6" s="454"/>
      <c r="C6" s="454"/>
      <c r="D6" s="454"/>
      <c r="E6" s="454"/>
      <c r="F6" s="454"/>
      <c r="G6" s="454"/>
      <c r="H6" s="454"/>
    </row>
    <row r="7" spans="1:8" x14ac:dyDescent="0.25">
      <c r="A7" s="454"/>
      <c r="B7" s="454"/>
      <c r="C7" s="454"/>
      <c r="D7" s="454"/>
      <c r="E7" s="454"/>
      <c r="F7" s="454"/>
      <c r="G7" s="454"/>
      <c r="H7" s="454"/>
    </row>
    <row r="8" spans="1:8" x14ac:dyDescent="0.25">
      <c r="A8" s="455" t="s">
        <v>32</v>
      </c>
      <c r="B8" s="455"/>
      <c r="C8" s="455"/>
      <c r="D8" s="455"/>
      <c r="E8" s="455"/>
      <c r="F8" s="455"/>
      <c r="G8" s="455"/>
      <c r="H8" s="455"/>
    </row>
    <row r="9" spans="1:8" x14ac:dyDescent="0.25">
      <c r="A9" s="455"/>
      <c r="B9" s="455"/>
      <c r="C9" s="455"/>
      <c r="D9" s="455"/>
      <c r="E9" s="455"/>
      <c r="F9" s="455"/>
      <c r="G9" s="455"/>
      <c r="H9" s="455"/>
    </row>
    <row r="10" spans="1:8" x14ac:dyDescent="0.25">
      <c r="A10" s="455"/>
      <c r="B10" s="455"/>
      <c r="C10" s="455"/>
      <c r="D10" s="455"/>
      <c r="E10" s="455"/>
      <c r="F10" s="455"/>
      <c r="G10" s="455"/>
      <c r="H10" s="455"/>
    </row>
    <row r="11" spans="1:8" x14ac:dyDescent="0.25">
      <c r="A11" s="455"/>
      <c r="B11" s="455"/>
      <c r="C11" s="455"/>
      <c r="D11" s="455"/>
      <c r="E11" s="455"/>
      <c r="F11" s="455"/>
      <c r="G11" s="455"/>
      <c r="H11" s="455"/>
    </row>
    <row r="12" spans="1:8" x14ac:dyDescent="0.25">
      <c r="A12" s="455"/>
      <c r="B12" s="455"/>
      <c r="C12" s="455"/>
      <c r="D12" s="455"/>
      <c r="E12" s="455"/>
      <c r="F12" s="455"/>
      <c r="G12" s="455"/>
      <c r="H12" s="455"/>
    </row>
    <row r="13" spans="1:8" x14ac:dyDescent="0.25">
      <c r="A13" s="455"/>
      <c r="B13" s="455"/>
      <c r="C13" s="455"/>
      <c r="D13" s="455"/>
      <c r="E13" s="455"/>
      <c r="F13" s="455"/>
      <c r="G13" s="455"/>
      <c r="H13" s="455"/>
    </row>
    <row r="14" spans="1:8" x14ac:dyDescent="0.25">
      <c r="A14" s="455"/>
      <c r="B14" s="455"/>
      <c r="C14" s="455"/>
      <c r="D14" s="455"/>
      <c r="E14" s="455"/>
      <c r="F14" s="455"/>
      <c r="G14" s="455"/>
      <c r="H14" s="455"/>
    </row>
    <row r="15" spans="1:8" ht="19.5" customHeight="1" x14ac:dyDescent="0.25"/>
    <row r="16" spans="1:8" ht="19.5" customHeight="1" x14ac:dyDescent="0.3">
      <c r="A16" s="424" t="s">
        <v>33</v>
      </c>
      <c r="B16" s="425"/>
      <c r="C16" s="425"/>
      <c r="D16" s="425"/>
      <c r="E16" s="425"/>
      <c r="F16" s="425"/>
      <c r="G16" s="425"/>
      <c r="H16" s="426"/>
    </row>
    <row r="17" spans="1:14" ht="20.25" customHeight="1" x14ac:dyDescent="0.25">
      <c r="A17" s="456" t="s">
        <v>46</v>
      </c>
      <c r="B17" s="456"/>
      <c r="C17" s="456"/>
      <c r="D17" s="456"/>
      <c r="E17" s="456"/>
      <c r="F17" s="456"/>
      <c r="G17" s="456"/>
      <c r="H17" s="456"/>
    </row>
    <row r="18" spans="1:14" ht="26.25" customHeight="1" x14ac:dyDescent="0.4">
      <c r="A18" s="295" t="s">
        <v>35</v>
      </c>
      <c r="B18" s="438" t="s">
        <v>5</v>
      </c>
      <c r="C18" s="438"/>
    </row>
    <row r="19" spans="1:14" ht="26.25" customHeight="1" x14ac:dyDescent="0.4">
      <c r="A19" s="295" t="s">
        <v>36</v>
      </c>
      <c r="B19" s="396" t="s">
        <v>121</v>
      </c>
      <c r="C19" s="419">
        <v>25</v>
      </c>
    </row>
    <row r="20" spans="1:14" ht="26.25" customHeight="1" x14ac:dyDescent="0.4">
      <c r="A20" s="295" t="s">
        <v>37</v>
      </c>
      <c r="B20" s="420" t="s">
        <v>113</v>
      </c>
      <c r="C20" s="397"/>
    </row>
    <row r="21" spans="1:14" ht="26.25" customHeight="1" x14ac:dyDescent="0.4">
      <c r="A21" s="295" t="s">
        <v>38</v>
      </c>
      <c r="B21" s="430" t="s">
        <v>114</v>
      </c>
      <c r="C21" s="430"/>
      <c r="D21" s="430"/>
      <c r="E21" s="430"/>
      <c r="F21" s="430"/>
      <c r="G21" s="430"/>
      <c r="H21" s="430"/>
      <c r="I21" s="430"/>
    </row>
    <row r="22" spans="1:14" ht="26.25" customHeight="1" x14ac:dyDescent="0.4">
      <c r="A22" s="295" t="s">
        <v>39</v>
      </c>
      <c r="B22" s="398" t="s">
        <v>115</v>
      </c>
      <c r="C22" s="397"/>
      <c r="D22" s="397"/>
      <c r="E22" s="397"/>
      <c r="F22" s="397"/>
      <c r="G22" s="397"/>
      <c r="H22" s="397"/>
      <c r="I22" s="397"/>
    </row>
    <row r="23" spans="1:14" ht="26.25" customHeight="1" x14ac:dyDescent="0.4">
      <c r="A23" s="295" t="s">
        <v>40</v>
      </c>
      <c r="B23" s="398" t="s">
        <v>116</v>
      </c>
      <c r="C23" s="397"/>
      <c r="D23" s="397"/>
      <c r="E23" s="397"/>
      <c r="F23" s="397"/>
      <c r="G23" s="397"/>
      <c r="H23" s="397"/>
      <c r="I23" s="397"/>
    </row>
    <row r="24" spans="1:14" ht="18.75" x14ac:dyDescent="0.3">
      <c r="A24" s="295"/>
      <c r="B24" s="297"/>
    </row>
    <row r="25" spans="1:14" ht="18.75" x14ac:dyDescent="0.3">
      <c r="A25" s="293" t="s">
        <v>1</v>
      </c>
      <c r="B25" s="297"/>
    </row>
    <row r="26" spans="1:14" ht="26.25" customHeight="1" x14ac:dyDescent="0.4">
      <c r="A26" s="298" t="s">
        <v>4</v>
      </c>
      <c r="B26" s="438" t="s">
        <v>119</v>
      </c>
      <c r="C26" s="438"/>
    </row>
    <row r="27" spans="1:14" ht="26.25" customHeight="1" x14ac:dyDescent="0.4">
      <c r="A27" s="300" t="s">
        <v>47</v>
      </c>
      <c r="B27" s="430" t="s">
        <v>120</v>
      </c>
      <c r="C27" s="430"/>
    </row>
    <row r="28" spans="1:14" ht="27" customHeight="1" x14ac:dyDescent="0.4">
      <c r="A28" s="300" t="s">
        <v>6</v>
      </c>
      <c r="B28" s="395">
        <v>99.02</v>
      </c>
    </row>
    <row r="29" spans="1:14" s="9" customFormat="1" ht="27" customHeight="1" x14ac:dyDescent="0.4">
      <c r="A29" s="300" t="s">
        <v>48</v>
      </c>
      <c r="B29" s="394">
        <v>0</v>
      </c>
      <c r="C29" s="441" t="s">
        <v>49</v>
      </c>
      <c r="D29" s="442"/>
      <c r="E29" s="442"/>
      <c r="F29" s="442"/>
      <c r="G29" s="442"/>
      <c r="H29" s="443"/>
      <c r="I29" s="302"/>
      <c r="J29" s="302"/>
      <c r="K29" s="302"/>
      <c r="L29" s="302"/>
    </row>
    <row r="30" spans="1:14" s="9" customFormat="1" ht="19.5" customHeight="1" x14ac:dyDescent="0.3">
      <c r="A30" s="300" t="s">
        <v>50</v>
      </c>
      <c r="B30" s="299">
        <f>B28-B29</f>
        <v>99.02</v>
      </c>
      <c r="C30" s="303"/>
      <c r="D30" s="303"/>
      <c r="E30" s="303"/>
      <c r="F30" s="303"/>
      <c r="G30" s="303"/>
      <c r="H30" s="304"/>
      <c r="I30" s="302"/>
      <c r="J30" s="302"/>
      <c r="K30" s="302"/>
      <c r="L30" s="302"/>
    </row>
    <row r="31" spans="1:14" s="9" customFormat="1" ht="27" customHeight="1" x14ac:dyDescent="0.4">
      <c r="A31" s="300" t="s">
        <v>51</v>
      </c>
      <c r="B31" s="415">
        <v>1</v>
      </c>
      <c r="C31" s="444" t="s">
        <v>52</v>
      </c>
      <c r="D31" s="445"/>
      <c r="E31" s="445"/>
      <c r="F31" s="445"/>
      <c r="G31" s="445"/>
      <c r="H31" s="446"/>
      <c r="I31" s="302"/>
      <c r="J31" s="302"/>
      <c r="K31" s="302"/>
      <c r="L31" s="302"/>
    </row>
    <row r="32" spans="1:14" s="9" customFormat="1" ht="27" customHeight="1" x14ac:dyDescent="0.4">
      <c r="A32" s="300" t="s">
        <v>53</v>
      </c>
      <c r="B32" s="415">
        <v>1</v>
      </c>
      <c r="C32" s="444" t="s">
        <v>54</v>
      </c>
      <c r="D32" s="445"/>
      <c r="E32" s="445"/>
      <c r="F32" s="445"/>
      <c r="G32" s="445"/>
      <c r="H32" s="446"/>
      <c r="I32" s="302"/>
      <c r="J32" s="302"/>
      <c r="K32" s="302"/>
      <c r="L32" s="306"/>
      <c r="M32" s="306"/>
      <c r="N32" s="307"/>
    </row>
    <row r="33" spans="1:14" s="9" customFormat="1" ht="17.25" customHeight="1" x14ac:dyDescent="0.3">
      <c r="A33" s="300"/>
      <c r="B33" s="305"/>
      <c r="C33" s="308"/>
      <c r="D33" s="308"/>
      <c r="E33" s="308"/>
      <c r="F33" s="308"/>
      <c r="G33" s="308"/>
      <c r="H33" s="308"/>
      <c r="I33" s="302"/>
      <c r="J33" s="302"/>
      <c r="K33" s="302"/>
      <c r="L33" s="306"/>
      <c r="M33" s="306"/>
      <c r="N33" s="307"/>
    </row>
    <row r="34" spans="1:14" s="9" customFormat="1" ht="18.75" x14ac:dyDescent="0.3">
      <c r="A34" s="300" t="s">
        <v>55</v>
      </c>
      <c r="B34" s="309">
        <f>B31/B32</f>
        <v>1</v>
      </c>
      <c r="C34" s="294" t="s">
        <v>56</v>
      </c>
      <c r="D34" s="294"/>
      <c r="E34" s="294"/>
      <c r="F34" s="294"/>
      <c r="G34" s="294"/>
      <c r="H34" s="294"/>
      <c r="I34" s="302"/>
      <c r="J34" s="302"/>
      <c r="K34" s="302"/>
      <c r="L34" s="306"/>
      <c r="M34" s="306"/>
      <c r="N34" s="307"/>
    </row>
    <row r="35" spans="1:14" s="9" customFormat="1" ht="19.5" customHeight="1" x14ac:dyDescent="0.3">
      <c r="A35" s="300"/>
      <c r="B35" s="299"/>
      <c r="H35" s="294"/>
      <c r="I35" s="302"/>
      <c r="J35" s="302"/>
      <c r="K35" s="302"/>
      <c r="L35" s="306"/>
      <c r="M35" s="306"/>
      <c r="N35" s="307"/>
    </row>
    <row r="36" spans="1:14" s="9" customFormat="1" ht="27" customHeight="1" x14ac:dyDescent="0.4">
      <c r="A36" s="310" t="s">
        <v>57</v>
      </c>
      <c r="B36" s="399">
        <v>100</v>
      </c>
      <c r="C36" s="294"/>
      <c r="D36" s="432" t="s">
        <v>58</v>
      </c>
      <c r="E36" s="433"/>
      <c r="F36" s="356" t="s">
        <v>59</v>
      </c>
      <c r="G36" s="357"/>
      <c r="J36" s="302"/>
      <c r="K36" s="302"/>
      <c r="L36" s="306"/>
      <c r="M36" s="306"/>
      <c r="N36" s="307"/>
    </row>
    <row r="37" spans="1:14" s="9" customFormat="1" ht="26.25" customHeight="1" x14ac:dyDescent="0.4">
      <c r="A37" s="311" t="s">
        <v>60</v>
      </c>
      <c r="B37" s="400">
        <v>1</v>
      </c>
      <c r="C37" s="313" t="s">
        <v>61</v>
      </c>
      <c r="D37" s="314" t="s">
        <v>62</v>
      </c>
      <c r="E37" s="346" t="s">
        <v>63</v>
      </c>
      <c r="F37" s="314" t="s">
        <v>62</v>
      </c>
      <c r="G37" s="315" t="s">
        <v>63</v>
      </c>
      <c r="J37" s="302"/>
      <c r="K37" s="302"/>
      <c r="L37" s="306"/>
      <c r="M37" s="306"/>
      <c r="N37" s="307"/>
    </row>
    <row r="38" spans="1:14" s="9" customFormat="1" ht="26.25" customHeight="1" x14ac:dyDescent="0.4">
      <c r="A38" s="311" t="s">
        <v>64</v>
      </c>
      <c r="B38" s="400">
        <v>1</v>
      </c>
      <c r="C38" s="316">
        <v>1</v>
      </c>
      <c r="D38" s="401">
        <v>80752725</v>
      </c>
      <c r="E38" s="360">
        <f>IF(ISBLANK(D38),"-",$D$48/$D$45*D38)</f>
        <v>79080663.226896301</v>
      </c>
      <c r="F38" s="401">
        <v>76193336</v>
      </c>
      <c r="G38" s="352">
        <f>IF(ISBLANK(F38),"-",$D$48/$F$45*F38)</f>
        <v>78168808.353611439</v>
      </c>
      <c r="J38" s="302"/>
      <c r="K38" s="302"/>
      <c r="L38" s="306"/>
      <c r="M38" s="306"/>
      <c r="N38" s="307"/>
    </row>
    <row r="39" spans="1:14" s="9" customFormat="1" ht="26.25" customHeight="1" x14ac:dyDescent="0.4">
      <c r="A39" s="311" t="s">
        <v>65</v>
      </c>
      <c r="B39" s="400">
        <v>1</v>
      </c>
      <c r="C39" s="312">
        <v>2</v>
      </c>
      <c r="D39" s="402">
        <v>81089959</v>
      </c>
      <c r="E39" s="361">
        <f>IF(ISBLANK(D39),"-",$D$48/$D$45*D39)</f>
        <v>79410914.477026373</v>
      </c>
      <c r="F39" s="402">
        <v>76575152</v>
      </c>
      <c r="G39" s="353">
        <f>IF(ISBLANK(F39),"-",$D$48/$F$45*F39)</f>
        <v>78560523.735785306</v>
      </c>
      <c r="J39" s="302"/>
      <c r="K39" s="302"/>
      <c r="L39" s="306"/>
      <c r="M39" s="306"/>
      <c r="N39" s="307"/>
    </row>
    <row r="40" spans="1:14" ht="26.25" customHeight="1" x14ac:dyDescent="0.4">
      <c r="A40" s="311" t="s">
        <v>66</v>
      </c>
      <c r="B40" s="400">
        <v>1</v>
      </c>
      <c r="C40" s="312">
        <v>3</v>
      </c>
      <c r="D40" s="402">
        <v>80831732</v>
      </c>
      <c r="E40" s="361">
        <f>IF(ISBLANK(D40),"-",$D$48/$D$45*D40)</f>
        <v>79158034.312015325</v>
      </c>
      <c r="F40" s="402">
        <v>76513011</v>
      </c>
      <c r="G40" s="353">
        <f>IF(ISBLANK(F40),"-",$D$48/$F$45*F40)</f>
        <v>78496771.59977302</v>
      </c>
      <c r="L40" s="306"/>
      <c r="M40" s="306"/>
      <c r="N40" s="317"/>
    </row>
    <row r="41" spans="1:14" ht="26.25" customHeight="1" x14ac:dyDescent="0.4">
      <c r="A41" s="311" t="s">
        <v>67</v>
      </c>
      <c r="B41" s="400">
        <v>1</v>
      </c>
      <c r="C41" s="318">
        <v>4</v>
      </c>
      <c r="D41" s="403"/>
      <c r="E41" s="362" t="str">
        <f>IF(ISBLANK(D41),"-",$D$48/$D$45*D41)</f>
        <v>-</v>
      </c>
      <c r="F41" s="403"/>
      <c r="G41" s="354" t="str">
        <f>IF(ISBLANK(F41),"-",$D$48/$F$45*F41)</f>
        <v>-</v>
      </c>
      <c r="L41" s="306"/>
      <c r="M41" s="306"/>
      <c r="N41" s="317"/>
    </row>
    <row r="42" spans="1:14" ht="27" customHeight="1" x14ac:dyDescent="0.4">
      <c r="A42" s="311" t="s">
        <v>68</v>
      </c>
      <c r="B42" s="400">
        <v>1</v>
      </c>
      <c r="C42" s="319" t="s">
        <v>69</v>
      </c>
      <c r="D42" s="380">
        <f>AVERAGE(D38:D41)</f>
        <v>80891472</v>
      </c>
      <c r="E42" s="342">
        <f>AVERAGE(E38:E41)</f>
        <v>79216537.33864601</v>
      </c>
      <c r="F42" s="320">
        <f>AVERAGE(F38:F41)</f>
        <v>76427166.333333328</v>
      </c>
      <c r="G42" s="321">
        <f>AVERAGE(G38:G41)</f>
        <v>78408701.22972326</v>
      </c>
    </row>
    <row r="43" spans="1:14" ht="26.25" customHeight="1" x14ac:dyDescent="0.4">
      <c r="A43" s="311" t="s">
        <v>70</v>
      </c>
      <c r="B43" s="395">
        <v>1</v>
      </c>
      <c r="C43" s="381" t="s">
        <v>71</v>
      </c>
      <c r="D43" s="405">
        <v>16.5</v>
      </c>
      <c r="E43" s="317"/>
      <c r="F43" s="404">
        <v>15.75</v>
      </c>
      <c r="G43" s="358"/>
    </row>
    <row r="44" spans="1:14" ht="26.25" customHeight="1" x14ac:dyDescent="0.4">
      <c r="A44" s="311" t="s">
        <v>72</v>
      </c>
      <c r="B44" s="395">
        <v>1</v>
      </c>
      <c r="C44" s="382" t="s">
        <v>73</v>
      </c>
      <c r="D44" s="383">
        <f>D43*$B$34</f>
        <v>16.5</v>
      </c>
      <c r="E44" s="323"/>
      <c r="F44" s="322">
        <f>F43*$B$34</f>
        <v>15.75</v>
      </c>
      <c r="G44" s="325"/>
    </row>
    <row r="45" spans="1:14" ht="19.5" customHeight="1" x14ac:dyDescent="0.3">
      <c r="A45" s="311" t="s">
        <v>74</v>
      </c>
      <c r="B45" s="379">
        <f>(B44/B43)*(B42/B41)*(B40/B39)*(B38/B37)*B36</f>
        <v>100</v>
      </c>
      <c r="C45" s="382" t="s">
        <v>75</v>
      </c>
      <c r="D45" s="384">
        <f>D44*$B$30/100</f>
        <v>16.3383</v>
      </c>
      <c r="E45" s="325"/>
      <c r="F45" s="324">
        <f>F44*$B$30/100</f>
        <v>15.595649999999999</v>
      </c>
      <c r="G45" s="325"/>
    </row>
    <row r="46" spans="1:14" ht="19.5" customHeight="1" x14ac:dyDescent="0.3">
      <c r="A46" s="434" t="s">
        <v>76</v>
      </c>
      <c r="B46" s="439"/>
      <c r="C46" s="382" t="s">
        <v>77</v>
      </c>
      <c r="D46" s="383">
        <f>D45/$B$45</f>
        <v>0.163383</v>
      </c>
      <c r="E46" s="325"/>
      <c r="F46" s="326">
        <f>F45/$B$45</f>
        <v>0.1559565</v>
      </c>
      <c r="G46" s="325"/>
    </row>
    <row r="47" spans="1:14" ht="27" customHeight="1" x14ac:dyDescent="0.4">
      <c r="A47" s="436"/>
      <c r="B47" s="440"/>
      <c r="C47" s="382" t="s">
        <v>78</v>
      </c>
      <c r="D47" s="406">
        <v>0.16</v>
      </c>
      <c r="E47" s="358"/>
      <c r="F47" s="358"/>
      <c r="G47" s="358"/>
    </row>
    <row r="48" spans="1:14" ht="18.75" x14ac:dyDescent="0.3">
      <c r="C48" s="382" t="s">
        <v>79</v>
      </c>
      <c r="D48" s="384">
        <f>D47*$B$45</f>
        <v>16</v>
      </c>
      <c r="E48" s="325"/>
      <c r="F48" s="325"/>
      <c r="G48" s="325"/>
    </row>
    <row r="49" spans="1:12" ht="19.5" customHeight="1" x14ac:dyDescent="0.3">
      <c r="C49" s="385" t="s">
        <v>80</v>
      </c>
      <c r="D49" s="386">
        <f>D48/B34</f>
        <v>16</v>
      </c>
      <c r="E49" s="344"/>
      <c r="F49" s="344"/>
      <c r="G49" s="344"/>
    </row>
    <row r="50" spans="1:12" ht="18.75" x14ac:dyDescent="0.3">
      <c r="C50" s="387" t="s">
        <v>81</v>
      </c>
      <c r="D50" s="388">
        <f>AVERAGE(E38:E41,G38:G41)</f>
        <v>78812619.284184635</v>
      </c>
      <c r="E50" s="343"/>
      <c r="F50" s="343"/>
      <c r="G50" s="343"/>
    </row>
    <row r="51" spans="1:12" ht="18.75" x14ac:dyDescent="0.3">
      <c r="C51" s="327" t="s">
        <v>82</v>
      </c>
      <c r="D51" s="330">
        <f>STDEV(E38:E41,G38:G41)/D50</f>
        <v>6.0237357202863832E-3</v>
      </c>
      <c r="E51" s="323"/>
      <c r="F51" s="323"/>
      <c r="G51" s="323"/>
    </row>
    <row r="52" spans="1:12" ht="19.5" customHeight="1" x14ac:dyDescent="0.3">
      <c r="C52" s="328" t="s">
        <v>20</v>
      </c>
      <c r="D52" s="331">
        <f>COUNT(E38:E41,G38:G41)</f>
        <v>6</v>
      </c>
      <c r="E52" s="323"/>
      <c r="F52" s="323"/>
      <c r="G52" s="323"/>
    </row>
    <row r="54" spans="1:12" ht="18.75" x14ac:dyDescent="0.3">
      <c r="A54" s="293" t="s">
        <v>1</v>
      </c>
      <c r="B54" s="332" t="s">
        <v>83</v>
      </c>
    </row>
    <row r="55" spans="1:12" ht="18.75" x14ac:dyDescent="0.3">
      <c r="A55" s="294" t="s">
        <v>84</v>
      </c>
      <c r="B55" s="296" t="str">
        <f>B21</f>
        <v>Each 5ml contains trimethoprim bp 40mg,Sulphametoxazole BP 200mg</v>
      </c>
    </row>
    <row r="56" spans="1:12" ht="26.25" customHeight="1" x14ac:dyDescent="0.4">
      <c r="A56" s="390" t="s">
        <v>85</v>
      </c>
      <c r="B56" s="407">
        <v>5</v>
      </c>
      <c r="C56" s="371" t="s">
        <v>86</v>
      </c>
      <c r="D56" s="408">
        <v>200</v>
      </c>
      <c r="E56" s="371" t="str">
        <f>B20</f>
        <v>Trimethroprim BP 40MG,Sulphamethoxazole BP200MG</v>
      </c>
    </row>
    <row r="57" spans="1:12" ht="18.75" x14ac:dyDescent="0.3">
      <c r="A57" s="296" t="s">
        <v>87</v>
      </c>
      <c r="B57" s="418">
        <f>'Sulphamethoxazole BP'!C39</f>
        <v>1.0293331291469852</v>
      </c>
    </row>
    <row r="58" spans="1:12" s="75" customFormat="1" ht="18.75" x14ac:dyDescent="0.3">
      <c r="A58" s="369" t="s">
        <v>88</v>
      </c>
      <c r="B58" s="370">
        <f>B56</f>
        <v>5</v>
      </c>
      <c r="C58" s="371" t="s">
        <v>89</v>
      </c>
      <c r="D58" s="391">
        <f>B57*B56</f>
        <v>5.1466656457349256</v>
      </c>
    </row>
    <row r="59" spans="1:12" ht="19.5" customHeight="1" x14ac:dyDescent="0.25"/>
    <row r="60" spans="1:12" s="9" customFormat="1" ht="27" customHeight="1" x14ac:dyDescent="0.4">
      <c r="A60" s="310" t="s">
        <v>90</v>
      </c>
      <c r="B60" s="399">
        <v>100</v>
      </c>
      <c r="C60" s="294"/>
      <c r="D60" s="334" t="s">
        <v>91</v>
      </c>
      <c r="E60" s="333" t="s">
        <v>92</v>
      </c>
      <c r="F60" s="333" t="s">
        <v>62</v>
      </c>
      <c r="G60" s="333" t="s">
        <v>93</v>
      </c>
      <c r="H60" s="313" t="s">
        <v>94</v>
      </c>
      <c r="L60" s="302"/>
    </row>
    <row r="61" spans="1:12" s="9" customFormat="1" ht="24" customHeight="1" x14ac:dyDescent="0.4">
      <c r="A61" s="311" t="s">
        <v>95</v>
      </c>
      <c r="B61" s="400">
        <v>2</v>
      </c>
      <c r="C61" s="450" t="s">
        <v>96</v>
      </c>
      <c r="D61" s="447">
        <v>4.4454799999999999</v>
      </c>
      <c r="E61" s="364">
        <v>1</v>
      </c>
      <c r="F61" s="409">
        <v>80805736</v>
      </c>
      <c r="G61" s="375">
        <f>IF(ISBLANK(F61),"-",(F61/$D$50*$D$47*$B$69)*$D$58/$D$61)</f>
        <v>189.92131390144655</v>
      </c>
      <c r="H61" s="372">
        <f t="shared" ref="H61:H72" si="0">IF(ISBLANK(F61),"-",G61/$D$56)</f>
        <v>0.94960656950723277</v>
      </c>
      <c r="L61" s="302"/>
    </row>
    <row r="62" spans="1:12" s="9" customFormat="1" ht="26.25" customHeight="1" x14ac:dyDescent="0.4">
      <c r="A62" s="311" t="s">
        <v>97</v>
      </c>
      <c r="B62" s="400">
        <v>20</v>
      </c>
      <c r="C62" s="451"/>
      <c r="D62" s="448"/>
      <c r="E62" s="365">
        <v>2</v>
      </c>
      <c r="F62" s="402">
        <v>80869307</v>
      </c>
      <c r="G62" s="376">
        <f>IF(ISBLANK(F62),"-",(F62/$D$50*$D$47*$B$69)*$D$58/$D$61)</f>
        <v>190.0707276490798</v>
      </c>
      <c r="H62" s="373">
        <f t="shared" si="0"/>
        <v>0.95035363824539898</v>
      </c>
      <c r="L62" s="302"/>
    </row>
    <row r="63" spans="1:12" s="9" customFormat="1" ht="24.75" customHeight="1" x14ac:dyDescent="0.4">
      <c r="A63" s="311" t="s">
        <v>98</v>
      </c>
      <c r="B63" s="400">
        <v>1</v>
      </c>
      <c r="C63" s="451"/>
      <c r="D63" s="448"/>
      <c r="E63" s="365">
        <v>3</v>
      </c>
      <c r="F63" s="402">
        <v>80845458</v>
      </c>
      <c r="G63" s="376">
        <f>IF(ISBLANK(F63),"-",(F63/$D$50*$D$47*$B$69)*$D$58/$D$61)</f>
        <v>190.01467428406582</v>
      </c>
      <c r="H63" s="373">
        <f t="shared" si="0"/>
        <v>0.9500733714203291</v>
      </c>
      <c r="L63" s="302"/>
    </row>
    <row r="64" spans="1:12" ht="27" customHeight="1" x14ac:dyDescent="0.4">
      <c r="A64" s="311" t="s">
        <v>99</v>
      </c>
      <c r="B64" s="400">
        <v>1</v>
      </c>
      <c r="C64" s="452"/>
      <c r="D64" s="449"/>
      <c r="E64" s="366">
        <v>4</v>
      </c>
      <c r="F64" s="410"/>
      <c r="G64" s="376" t="str">
        <f>IF(ISBLANK(F64),"-",(F64/$D$50*$D$47*$B$69)*$D$58/$D$61)</f>
        <v>-</v>
      </c>
      <c r="H64" s="373" t="str">
        <f t="shared" si="0"/>
        <v>-</v>
      </c>
    </row>
    <row r="65" spans="1:11" ht="24.75" customHeight="1" x14ac:dyDescent="0.4">
      <c r="A65" s="311" t="s">
        <v>100</v>
      </c>
      <c r="B65" s="400">
        <v>1</v>
      </c>
      <c r="C65" s="450" t="s">
        <v>101</v>
      </c>
      <c r="D65" s="447">
        <v>3.3149700000000002</v>
      </c>
      <c r="E65" s="335">
        <v>1</v>
      </c>
      <c r="F65" s="402">
        <v>61357134</v>
      </c>
      <c r="G65" s="375">
        <f>IF(ISBLANK(F65),"-",(F65/$D$50*$D$47*$B$69)*$D$58/$D$65)</f>
        <v>193.39072412505595</v>
      </c>
      <c r="H65" s="372">
        <f t="shared" si="0"/>
        <v>0.96695362062527979</v>
      </c>
    </row>
    <row r="66" spans="1:11" ht="23.25" customHeight="1" x14ac:dyDescent="0.4">
      <c r="A66" s="311" t="s">
        <v>102</v>
      </c>
      <c r="B66" s="400">
        <v>1</v>
      </c>
      <c r="C66" s="451"/>
      <c r="D66" s="448"/>
      <c r="E66" s="336">
        <v>2</v>
      </c>
      <c r="F66" s="402">
        <v>61279993</v>
      </c>
      <c r="G66" s="376">
        <f>IF(ISBLANK(F66),"-",(F66/$D$50*$D$47*$B$69)*$D$58/$D$65)</f>
        <v>193.14758444630675</v>
      </c>
      <c r="H66" s="373">
        <f t="shared" si="0"/>
        <v>0.96573792223153376</v>
      </c>
    </row>
    <row r="67" spans="1:11" ht="24.75" customHeight="1" x14ac:dyDescent="0.4">
      <c r="A67" s="311" t="s">
        <v>103</v>
      </c>
      <c r="B67" s="400">
        <v>1</v>
      </c>
      <c r="C67" s="451"/>
      <c r="D67" s="448"/>
      <c r="E67" s="336">
        <v>3</v>
      </c>
      <c r="F67" s="402">
        <v>61388194</v>
      </c>
      <c r="G67" s="376">
        <f>IF(ISBLANK(F67),"-",(F67/$D$50*$D$47*$B$69)*$D$58/$D$65)</f>
        <v>193.48862172065299</v>
      </c>
      <c r="H67" s="373">
        <f t="shared" si="0"/>
        <v>0.96744310860326488</v>
      </c>
    </row>
    <row r="68" spans="1:11" ht="27" customHeight="1" x14ac:dyDescent="0.4">
      <c r="A68" s="311" t="s">
        <v>104</v>
      </c>
      <c r="B68" s="400">
        <v>1</v>
      </c>
      <c r="C68" s="452"/>
      <c r="D68" s="449"/>
      <c r="E68" s="337">
        <v>4</v>
      </c>
      <c r="F68" s="410"/>
      <c r="G68" s="377" t="str">
        <f>IF(ISBLANK(F68),"-",(F68/$D$50*$D$47*$B$69)*$D$58/$D$65)</f>
        <v>-</v>
      </c>
      <c r="H68" s="374" t="str">
        <f t="shared" si="0"/>
        <v>-</v>
      </c>
    </row>
    <row r="69" spans="1:11" ht="23.25" customHeight="1" x14ac:dyDescent="0.4">
      <c r="A69" s="311" t="s">
        <v>105</v>
      </c>
      <c r="B69" s="378">
        <f>(B68/B67)*(B66/B65)*(B64/B63)*(B62/B61)*B60</f>
        <v>1000</v>
      </c>
      <c r="C69" s="450" t="s">
        <v>106</v>
      </c>
      <c r="D69" s="447">
        <v>3.5021100000000001</v>
      </c>
      <c r="E69" s="335">
        <v>1</v>
      </c>
      <c r="F69" s="409"/>
      <c r="G69" s="375" t="str">
        <f>IF(ISBLANK(F69),"-",(F69/$D$50*$D$47*$B$69)*$D$58/$D$69)</f>
        <v>-</v>
      </c>
      <c r="H69" s="373" t="str">
        <f t="shared" si="0"/>
        <v>-</v>
      </c>
    </row>
    <row r="70" spans="1:11" ht="22.5" customHeight="1" x14ac:dyDescent="0.4">
      <c r="A70" s="389" t="s">
        <v>107</v>
      </c>
      <c r="B70" s="411">
        <f>(D47*B69)/D56*D58</f>
        <v>4.1173325165879406</v>
      </c>
      <c r="C70" s="451"/>
      <c r="D70" s="448"/>
      <c r="E70" s="336">
        <v>2</v>
      </c>
      <c r="F70" s="402"/>
      <c r="G70" s="376" t="str">
        <f>IF(ISBLANK(F70),"-",(F70/$D$50*$D$47*$B$69)*$D$58/$D$69)</f>
        <v>-</v>
      </c>
      <c r="H70" s="373" t="str">
        <f t="shared" si="0"/>
        <v>-</v>
      </c>
    </row>
    <row r="71" spans="1:11" ht="23.25" customHeight="1" x14ac:dyDescent="0.4">
      <c r="A71" s="434" t="s">
        <v>76</v>
      </c>
      <c r="B71" s="435"/>
      <c r="C71" s="451"/>
      <c r="D71" s="448"/>
      <c r="E71" s="336">
        <v>3</v>
      </c>
      <c r="F71" s="402"/>
      <c r="G71" s="376" t="str">
        <f>IF(ISBLANK(F71),"-",(F71/$D$50*$D$47*$B$69)*$D$58/$D$69)</f>
        <v>-</v>
      </c>
      <c r="H71" s="373" t="str">
        <f t="shared" si="0"/>
        <v>-</v>
      </c>
    </row>
    <row r="72" spans="1:11" ht="23.25" customHeight="1" x14ac:dyDescent="0.4">
      <c r="A72" s="436"/>
      <c r="B72" s="437"/>
      <c r="C72" s="453"/>
      <c r="D72" s="449"/>
      <c r="E72" s="337">
        <v>4</v>
      </c>
      <c r="F72" s="410"/>
      <c r="G72" s="377" t="str">
        <f>IF(ISBLANK(F72),"-",(F72/$D$50*$D$47*$B$69)*$D$58/$D$69)</f>
        <v>-</v>
      </c>
      <c r="H72" s="374" t="str">
        <f t="shared" si="0"/>
        <v>-</v>
      </c>
    </row>
    <row r="73" spans="1:11" ht="26.25" customHeight="1" x14ac:dyDescent="0.4">
      <c r="A73" s="338"/>
      <c r="B73" s="338"/>
      <c r="C73" s="338"/>
      <c r="D73" s="338"/>
      <c r="E73" s="338"/>
      <c r="F73" s="339"/>
      <c r="G73" s="329" t="s">
        <v>69</v>
      </c>
      <c r="H73" s="412">
        <f>AVERAGE(H61:H72)</f>
        <v>0.9583613717721734</v>
      </c>
    </row>
    <row r="74" spans="1:11" ht="26.25" customHeight="1" x14ac:dyDescent="0.4">
      <c r="C74" s="338"/>
      <c r="D74" s="338"/>
      <c r="E74" s="338"/>
      <c r="F74" s="339"/>
      <c r="G74" s="327" t="s">
        <v>82</v>
      </c>
      <c r="H74" s="413">
        <f>STDEV(H61:H72)/H73</f>
        <v>9.5653996953279485E-3</v>
      </c>
    </row>
    <row r="75" spans="1:11" ht="27" customHeight="1" x14ac:dyDescent="0.4">
      <c r="A75" s="338"/>
      <c r="B75" s="338"/>
      <c r="C75" s="339"/>
      <c r="D75" s="340"/>
      <c r="E75" s="340"/>
      <c r="F75" s="339"/>
      <c r="G75" s="328" t="s">
        <v>20</v>
      </c>
      <c r="H75" s="414">
        <f>COUNT(H61:H72)</f>
        <v>6</v>
      </c>
    </row>
    <row r="76" spans="1:11" ht="18.75" x14ac:dyDescent="0.3">
      <c r="A76" s="338"/>
      <c r="B76" s="338"/>
      <c r="C76" s="339"/>
      <c r="D76" s="340"/>
      <c r="E76" s="340"/>
      <c r="F76" s="340"/>
      <c r="G76" s="340"/>
      <c r="H76" s="339"/>
      <c r="I76" s="341"/>
      <c r="J76" s="345"/>
      <c r="K76" s="359"/>
    </row>
    <row r="77" spans="1:11" ht="26.25" customHeight="1" x14ac:dyDescent="0.4">
      <c r="A77" s="298" t="s">
        <v>108</v>
      </c>
      <c r="B77" s="416" t="s">
        <v>109</v>
      </c>
      <c r="C77" s="431" t="str">
        <f>B20</f>
        <v>Trimethroprim BP 40MG,Sulphamethoxazole BP200MG</v>
      </c>
      <c r="D77" s="431"/>
      <c r="E77" s="363" t="s">
        <v>110</v>
      </c>
      <c r="F77" s="363"/>
      <c r="G77" s="417">
        <f>H73</f>
        <v>0.9583613717721734</v>
      </c>
      <c r="H77" s="339"/>
      <c r="I77" s="341"/>
      <c r="J77" s="345"/>
      <c r="K77" s="359"/>
    </row>
    <row r="78" spans="1:11" ht="19.5" customHeight="1" x14ac:dyDescent="0.3">
      <c r="A78" s="349"/>
      <c r="B78" s="350"/>
      <c r="C78" s="351"/>
      <c r="D78" s="351"/>
      <c r="E78" s="350"/>
      <c r="F78" s="350"/>
      <c r="G78" s="350"/>
      <c r="H78" s="350"/>
    </row>
    <row r="79" spans="1:11" ht="18.75" x14ac:dyDescent="0.3">
      <c r="B79" s="301" t="s">
        <v>26</v>
      </c>
      <c r="E79" s="339" t="s">
        <v>27</v>
      </c>
      <c r="F79" s="339"/>
      <c r="G79" s="339" t="s">
        <v>28</v>
      </c>
    </row>
    <row r="80" spans="1:11" ht="83.1" customHeight="1" x14ac:dyDescent="0.3">
      <c r="A80" s="345" t="s">
        <v>29</v>
      </c>
      <c r="B80" s="392"/>
      <c r="C80" s="392"/>
      <c r="D80" s="338"/>
      <c r="E80" s="347"/>
      <c r="F80" s="341"/>
      <c r="G80" s="367"/>
      <c r="H80" s="367"/>
      <c r="I80" s="341"/>
    </row>
    <row r="81" spans="1:9" ht="83.1" customHeight="1" x14ac:dyDescent="0.3">
      <c r="A81" s="345" t="s">
        <v>30</v>
      </c>
      <c r="B81" s="393"/>
      <c r="C81" s="393"/>
      <c r="D81" s="355"/>
      <c r="E81" s="348"/>
      <c r="F81" s="341"/>
      <c r="G81" s="368"/>
      <c r="H81" s="368"/>
      <c r="I81" s="363"/>
    </row>
    <row r="82" spans="1:9" ht="18.75" x14ac:dyDescent="0.3">
      <c r="A82" s="338"/>
      <c r="B82" s="339"/>
      <c r="C82" s="340"/>
      <c r="D82" s="340"/>
      <c r="E82" s="340"/>
      <c r="F82" s="340"/>
      <c r="G82" s="339"/>
      <c r="H82" s="339"/>
      <c r="I82" s="341"/>
    </row>
    <row r="83" spans="1:9" ht="18.75" x14ac:dyDescent="0.3">
      <c r="A83" s="338"/>
      <c r="B83" s="338"/>
      <c r="C83" s="339"/>
      <c r="D83" s="340"/>
      <c r="E83" s="340"/>
      <c r="F83" s="340"/>
      <c r="G83" s="340"/>
      <c r="H83" s="339"/>
      <c r="I83" s="341"/>
    </row>
    <row r="84" spans="1:9" ht="18.75" x14ac:dyDescent="0.3">
      <c r="A84" s="338"/>
      <c r="B84" s="338"/>
      <c r="C84" s="339"/>
      <c r="D84" s="340"/>
      <c r="E84" s="340"/>
      <c r="F84" s="340"/>
      <c r="G84" s="340"/>
      <c r="H84" s="339"/>
      <c r="I84" s="341"/>
    </row>
    <row r="85" spans="1:9" ht="18.75" x14ac:dyDescent="0.3">
      <c r="A85" s="338"/>
      <c r="B85" s="338"/>
      <c r="C85" s="339"/>
      <c r="D85" s="340"/>
      <c r="E85" s="340"/>
      <c r="F85" s="340"/>
      <c r="G85" s="340"/>
      <c r="H85" s="339"/>
      <c r="I85" s="341"/>
    </row>
    <row r="86" spans="1:9" ht="18.75" x14ac:dyDescent="0.3">
      <c r="A86" s="338"/>
      <c r="B86" s="338"/>
      <c r="C86" s="339"/>
      <c r="D86" s="340"/>
      <c r="E86" s="340"/>
      <c r="F86" s="340"/>
      <c r="G86" s="340"/>
      <c r="H86" s="339"/>
      <c r="I86" s="341"/>
    </row>
    <row r="87" spans="1:9" ht="18.75" x14ac:dyDescent="0.3">
      <c r="A87" s="338"/>
      <c r="B87" s="338"/>
      <c r="C87" s="339"/>
      <c r="D87" s="340"/>
      <c r="E87" s="340"/>
      <c r="F87" s="340"/>
      <c r="G87" s="340"/>
      <c r="H87" s="339"/>
      <c r="I87" s="341"/>
    </row>
    <row r="88" spans="1:9" ht="18.75" x14ac:dyDescent="0.3">
      <c r="A88" s="338"/>
      <c r="B88" s="338"/>
      <c r="C88" s="339"/>
      <c r="D88" s="340"/>
      <c r="E88" s="340"/>
      <c r="F88" s="340"/>
      <c r="G88" s="340"/>
      <c r="H88" s="339"/>
      <c r="I88" s="341"/>
    </row>
    <row r="89" spans="1:9" ht="18.75" x14ac:dyDescent="0.3">
      <c r="A89" s="338"/>
      <c r="B89" s="338"/>
      <c r="C89" s="339"/>
      <c r="D89" s="340"/>
      <c r="E89" s="340"/>
      <c r="F89" s="340"/>
      <c r="G89" s="340"/>
      <c r="H89" s="339"/>
      <c r="I89" s="341"/>
    </row>
    <row r="90" spans="1:9" ht="18.75" x14ac:dyDescent="0.3">
      <c r="A90" s="338"/>
      <c r="B90" s="338"/>
      <c r="C90" s="339"/>
      <c r="D90" s="340"/>
      <c r="E90" s="340"/>
      <c r="F90" s="340"/>
      <c r="G90" s="340"/>
      <c r="H90" s="339"/>
      <c r="I90" s="341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C51" sqref="C51"/>
    </sheetView>
  </sheetViews>
  <sheetFormatPr defaultRowHeight="13.5" x14ac:dyDescent="0.25"/>
  <cols>
    <col min="1" max="1" width="27.5703125" style="139" customWidth="1"/>
    <col min="2" max="2" width="20.42578125" style="139" customWidth="1"/>
    <col min="3" max="3" width="31.85546875" style="139" customWidth="1"/>
    <col min="4" max="4" width="25.85546875" style="139" customWidth="1"/>
    <col min="5" max="5" width="25.7109375" style="139" customWidth="1"/>
    <col min="6" max="6" width="23.140625" style="139" customWidth="1"/>
    <col min="7" max="7" width="28.42578125" style="139" customWidth="1"/>
    <col min="8" max="8" width="21.5703125" style="139" customWidth="1"/>
    <col min="9" max="9" width="9.140625" style="139" customWidth="1"/>
    <col min="10" max="16384" width="9.140625" style="14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22" t="s">
        <v>0</v>
      </c>
      <c r="B15" s="422"/>
      <c r="C15" s="422"/>
      <c r="D15" s="422"/>
      <c r="E15" s="422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150"/>
    </row>
    <row r="18" spans="1:5" ht="16.5" customHeight="1" x14ac:dyDescent="0.3">
      <c r="A18" s="153" t="s">
        <v>4</v>
      </c>
      <c r="B18" s="139" t="s">
        <v>112</v>
      </c>
      <c r="C18" s="150"/>
      <c r="D18" s="150"/>
      <c r="E18" s="150"/>
    </row>
    <row r="19" spans="1:5" ht="16.5" customHeight="1" x14ac:dyDescent="0.3">
      <c r="A19" s="153" t="s">
        <v>6</v>
      </c>
      <c r="B19" s="12">
        <v>99.03</v>
      </c>
      <c r="C19" s="150"/>
      <c r="D19" s="150"/>
      <c r="E19" s="150"/>
    </row>
    <row r="20" spans="1:5" ht="16.5" customHeight="1" x14ac:dyDescent="0.3">
      <c r="A20" s="8" t="s">
        <v>8</v>
      </c>
      <c r="B20" s="12">
        <v>16.5</v>
      </c>
      <c r="C20" s="150"/>
      <c r="D20" s="150"/>
      <c r="E20" s="150"/>
    </row>
    <row r="21" spans="1:5" ht="16.5" customHeight="1" x14ac:dyDescent="0.3">
      <c r="A21" s="8" t="s">
        <v>10</v>
      </c>
      <c r="B21" s="421">
        <f>B20/100</f>
        <v>0.16500000000000001</v>
      </c>
      <c r="C21" s="150"/>
      <c r="D21" s="150"/>
      <c r="E21" s="150"/>
    </row>
    <row r="22" spans="1:5" ht="15.75" customHeight="1" x14ac:dyDescent="0.25">
      <c r="A22" s="150"/>
      <c r="B22" s="150" t="s">
        <v>12</v>
      </c>
      <c r="C22" s="150"/>
      <c r="D22" s="150"/>
      <c r="E22" s="150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80730866</v>
      </c>
      <c r="C24" s="18">
        <v>10367.73</v>
      </c>
      <c r="D24" s="19">
        <v>1.44</v>
      </c>
      <c r="E24" s="20">
        <v>8.8699999999999992</v>
      </c>
    </row>
    <row r="25" spans="1:5" ht="16.5" customHeight="1" x14ac:dyDescent="0.3">
      <c r="A25" s="17">
        <v>2</v>
      </c>
      <c r="B25" s="18">
        <v>80658174</v>
      </c>
      <c r="C25" s="18">
        <v>10410.129999999999</v>
      </c>
      <c r="D25" s="19">
        <v>1.45</v>
      </c>
      <c r="E25" s="19">
        <v>8.8699999999999992</v>
      </c>
    </row>
    <row r="26" spans="1:5" ht="16.5" customHeight="1" x14ac:dyDescent="0.3">
      <c r="A26" s="17">
        <v>3</v>
      </c>
      <c r="B26" s="18">
        <v>80543187</v>
      </c>
      <c r="C26" s="18">
        <v>10374.15</v>
      </c>
      <c r="D26" s="19">
        <v>1.45</v>
      </c>
      <c r="E26" s="19">
        <v>8.8699999999999992</v>
      </c>
    </row>
    <row r="27" spans="1:5" ht="16.5" customHeight="1" x14ac:dyDescent="0.3">
      <c r="A27" s="17">
        <v>4</v>
      </c>
      <c r="B27" s="18">
        <v>80799662</v>
      </c>
      <c r="C27" s="18">
        <v>10265.59</v>
      </c>
      <c r="D27" s="19">
        <v>1.42</v>
      </c>
      <c r="E27" s="19">
        <v>8.8699999999999992</v>
      </c>
    </row>
    <row r="28" spans="1:5" ht="16.5" customHeight="1" x14ac:dyDescent="0.3">
      <c r="A28" s="17">
        <v>5</v>
      </c>
      <c r="B28" s="18">
        <v>80700258</v>
      </c>
      <c r="C28" s="18">
        <v>10226.61</v>
      </c>
      <c r="D28" s="19">
        <v>1.42</v>
      </c>
      <c r="E28" s="19">
        <v>8.8699999999999992</v>
      </c>
    </row>
    <row r="29" spans="1:5" ht="16.5" customHeight="1" x14ac:dyDescent="0.3">
      <c r="A29" s="17">
        <v>6</v>
      </c>
      <c r="B29" s="21">
        <v>80234287</v>
      </c>
      <c r="C29" s="21">
        <v>10203</v>
      </c>
      <c r="D29" s="22">
        <v>1.42</v>
      </c>
      <c r="E29" s="22">
        <v>8.8699999999999992</v>
      </c>
    </row>
    <row r="30" spans="1:5" ht="16.5" customHeight="1" x14ac:dyDescent="0.3">
      <c r="A30" s="23" t="s">
        <v>18</v>
      </c>
      <c r="B30" s="24">
        <f>AVERAGE(B24:B29)</f>
        <v>80611072.333333328</v>
      </c>
      <c r="C30" s="25">
        <f>AVERAGE(C24:C29)</f>
        <v>10307.868333333334</v>
      </c>
      <c r="D30" s="26">
        <f>AVERAGE(D24:D29)</f>
        <v>1.4333333333333333</v>
      </c>
      <c r="E30" s="26">
        <f>AVERAGE(E24:E29)</f>
        <v>8.8699999999999992</v>
      </c>
    </row>
    <row r="31" spans="1:5" ht="16.5" customHeight="1" x14ac:dyDescent="0.3">
      <c r="A31" s="27" t="s">
        <v>19</v>
      </c>
      <c r="B31" s="28">
        <f>(STDEV(B24:B29)/B30)</f>
        <v>2.5220494556085216E-3</v>
      </c>
      <c r="C31" s="29"/>
      <c r="D31" s="29"/>
      <c r="E31" s="30"/>
    </row>
    <row r="32" spans="1:5" s="139" customFormat="1" ht="16.5" customHeight="1" x14ac:dyDescent="0.3">
      <c r="A32" s="31" t="s">
        <v>20</v>
      </c>
      <c r="B32" s="32">
        <f>COUNT(B24:B29)</f>
        <v>6</v>
      </c>
      <c r="C32" s="33"/>
      <c r="D32" s="151"/>
      <c r="E32" s="35"/>
    </row>
    <row r="33" spans="1:5" s="139" customFormat="1" ht="15.75" customHeight="1" x14ac:dyDescent="0.25">
      <c r="A33" s="150"/>
      <c r="B33" s="150"/>
      <c r="C33" s="150"/>
      <c r="D33" s="150"/>
      <c r="E33" s="150"/>
    </row>
    <row r="34" spans="1:5" s="139" customFormat="1" ht="16.5" customHeight="1" x14ac:dyDescent="0.3">
      <c r="A34" s="153" t="s">
        <v>21</v>
      </c>
      <c r="B34" s="40" t="s">
        <v>22</v>
      </c>
      <c r="C34" s="164"/>
      <c r="D34" s="164"/>
      <c r="E34" s="164"/>
    </row>
    <row r="35" spans="1:5" ht="16.5" customHeight="1" x14ac:dyDescent="0.3">
      <c r="A35" s="153"/>
      <c r="B35" s="40" t="s">
        <v>23</v>
      </c>
      <c r="C35" s="164"/>
      <c r="D35" s="164"/>
      <c r="E35" s="164"/>
    </row>
    <row r="36" spans="1:5" ht="16.5" customHeight="1" x14ac:dyDescent="0.3">
      <c r="A36" s="153"/>
      <c r="B36" s="40" t="s">
        <v>24</v>
      </c>
      <c r="C36" s="164"/>
      <c r="D36" s="164"/>
      <c r="E36" s="164"/>
    </row>
    <row r="37" spans="1:5" ht="15.75" customHeight="1" x14ac:dyDescent="0.25">
      <c r="A37" s="150"/>
      <c r="B37" s="150"/>
      <c r="C37" s="150"/>
      <c r="D37" s="150"/>
      <c r="E37" s="150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53" t="s">
        <v>4</v>
      </c>
      <c r="B39" s="8"/>
      <c r="C39" s="150"/>
      <c r="D39" s="150"/>
      <c r="E39" s="150"/>
    </row>
    <row r="40" spans="1:5" ht="16.5" customHeight="1" x14ac:dyDescent="0.3">
      <c r="A40" s="153" t="s">
        <v>6</v>
      </c>
      <c r="B40" s="12"/>
      <c r="C40" s="150"/>
      <c r="D40" s="150"/>
      <c r="E40" s="150"/>
    </row>
    <row r="41" spans="1:5" ht="16.5" customHeight="1" x14ac:dyDescent="0.3">
      <c r="A41" s="8" t="s">
        <v>8</v>
      </c>
      <c r="B41" s="12"/>
      <c r="C41" s="150"/>
      <c r="D41" s="150"/>
      <c r="E41" s="150"/>
    </row>
    <row r="42" spans="1:5" ht="16.5" customHeight="1" x14ac:dyDescent="0.3">
      <c r="A42" s="8" t="s">
        <v>10</v>
      </c>
      <c r="B42" s="13"/>
      <c r="C42" s="150"/>
      <c r="D42" s="150"/>
      <c r="E42" s="150"/>
    </row>
    <row r="43" spans="1:5" ht="15.75" customHeight="1" x14ac:dyDescent="0.25">
      <c r="A43" s="150"/>
      <c r="B43" s="150"/>
      <c r="C43" s="150"/>
      <c r="D43" s="150"/>
      <c r="E43" s="150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139" customFormat="1" ht="16.5" customHeight="1" x14ac:dyDescent="0.3">
      <c r="A53" s="31" t="s">
        <v>20</v>
      </c>
      <c r="B53" s="32">
        <f>COUNT(B45:B50)</f>
        <v>0</v>
      </c>
      <c r="C53" s="33"/>
      <c r="D53" s="151"/>
      <c r="E53" s="35"/>
    </row>
    <row r="54" spans="1:7" s="139" customFormat="1" ht="15.75" customHeight="1" x14ac:dyDescent="0.25">
      <c r="A54" s="150"/>
      <c r="B54" s="150"/>
      <c r="C54" s="150"/>
      <c r="D54" s="150"/>
      <c r="E54" s="150"/>
    </row>
    <row r="55" spans="1:7" s="139" customFormat="1" ht="16.5" customHeight="1" x14ac:dyDescent="0.3">
      <c r="A55" s="153" t="s">
        <v>21</v>
      </c>
      <c r="B55" s="40" t="s">
        <v>22</v>
      </c>
      <c r="C55" s="164"/>
      <c r="D55" s="164"/>
      <c r="E55" s="164"/>
    </row>
    <row r="56" spans="1:7" ht="16.5" customHeight="1" x14ac:dyDescent="0.3">
      <c r="A56" s="153"/>
      <c r="B56" s="40" t="s">
        <v>23</v>
      </c>
      <c r="C56" s="164"/>
      <c r="D56" s="164"/>
      <c r="E56" s="164"/>
    </row>
    <row r="57" spans="1:7" ht="16.5" customHeight="1" x14ac:dyDescent="0.3">
      <c r="A57" s="153"/>
      <c r="B57" s="40" t="s">
        <v>24</v>
      </c>
      <c r="C57" s="164"/>
      <c r="D57" s="164"/>
      <c r="E57" s="164"/>
    </row>
    <row r="58" spans="1:7" ht="14.25" customHeight="1" thickBot="1" x14ac:dyDescent="0.3">
      <c r="A58" s="137"/>
      <c r="B58" s="138"/>
      <c r="D58" s="140"/>
      <c r="F58" s="143"/>
      <c r="G58" s="143"/>
    </row>
    <row r="59" spans="1:7" ht="15" customHeight="1" x14ac:dyDescent="0.3">
      <c r="B59" s="423" t="s">
        <v>26</v>
      </c>
      <c r="C59" s="42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sst tri</vt:lpstr>
      <vt:lpstr>Trimethoprime BP</vt:lpstr>
      <vt:lpstr>Sulphamethoxazole BP</vt:lpstr>
      <vt:lpstr>Trimethoprime BP 1</vt:lpstr>
      <vt:lpstr>Sulphamethoxazole BP 1</vt:lpstr>
      <vt:lpstr>sst sulf</vt:lpstr>
      <vt:lpstr>'Sulphamethoxazole BP 1'!Print_Area</vt:lpstr>
      <vt:lpstr>'Trimethoprime BP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2017-05-25T10:14:51Z</cp:lastPrinted>
  <dcterms:created xsi:type="dcterms:W3CDTF">2005-07-05T10:19:27Z</dcterms:created>
  <dcterms:modified xsi:type="dcterms:W3CDTF">2017-05-25T10:19:59Z</dcterms:modified>
</cp:coreProperties>
</file>