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405" windowWidth="19800" windowHeight="9645" activeTab="3"/>
  </bookViews>
  <sheets>
    <sheet name="SST " sheetId="5" r:id="rId1"/>
    <sheet name="Uniformity" sheetId="8" r:id="rId2"/>
    <sheet name="SULFAMETHOXAZOLE " sheetId="6" r:id="rId3"/>
    <sheet name="TRIMETHOPRIM" sheetId="7" r:id="rId4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7" i="7" l="1"/>
  <c r="B57" i="6"/>
  <c r="C46" i="8"/>
  <c r="D50" i="8" s="1"/>
  <c r="C45" i="8"/>
  <c r="C19" i="8"/>
  <c r="D24" i="8" l="1"/>
  <c r="D25" i="8"/>
  <c r="D29" i="8"/>
  <c r="D33" i="8"/>
  <c r="D37" i="8"/>
  <c r="D41" i="8"/>
  <c r="D27" i="8"/>
  <c r="D31" i="8"/>
  <c r="D35" i="8"/>
  <c r="D39" i="8"/>
  <c r="D43" i="8"/>
  <c r="C49" i="8"/>
  <c r="D28" i="8"/>
  <c r="D32" i="8"/>
  <c r="D36" i="8"/>
  <c r="D40" i="8"/>
  <c r="D49" i="8"/>
  <c r="C50" i="8"/>
  <c r="D26" i="8"/>
  <c r="D30" i="8"/>
  <c r="D34" i="8"/>
  <c r="D38" i="8"/>
  <c r="D42" i="8"/>
  <c r="B49" i="8"/>
  <c r="B69" i="6"/>
  <c r="C124" i="7"/>
  <c r="B116" i="7"/>
  <c r="F113" i="7"/>
  <c r="E113" i="7"/>
  <c r="F112" i="7"/>
  <c r="E112" i="7"/>
  <c r="F111" i="7"/>
  <c r="E111" i="7"/>
  <c r="F110" i="7"/>
  <c r="E110" i="7"/>
  <c r="F109" i="7"/>
  <c r="E109" i="7"/>
  <c r="F108" i="7"/>
  <c r="F125" i="7" s="1"/>
  <c r="E108" i="7"/>
  <c r="E120" i="7" s="1"/>
  <c r="D100" i="7"/>
  <c r="D101" i="7" s="1"/>
  <c r="D102" i="7" s="1"/>
  <c r="B98" i="7"/>
  <c r="F95" i="7"/>
  <c r="I92" i="7" s="1"/>
  <c r="D95" i="7"/>
  <c r="G94" i="7"/>
  <c r="E94" i="7"/>
  <c r="G93" i="7"/>
  <c r="E93" i="7"/>
  <c r="G92" i="7"/>
  <c r="G95" i="7" s="1"/>
  <c r="E92" i="7"/>
  <c r="D103" i="7" s="1"/>
  <c r="D104" i="7" s="1"/>
  <c r="G91" i="7"/>
  <c r="E91" i="7"/>
  <c r="D105" i="7" s="1"/>
  <c r="B87" i="7"/>
  <c r="F97" i="7" s="1"/>
  <c r="F98" i="7" s="1"/>
  <c r="F99" i="7" s="1"/>
  <c r="B83" i="7"/>
  <c r="B81" i="7"/>
  <c r="B80" i="7"/>
  <c r="B79" i="7"/>
  <c r="C76" i="7"/>
  <c r="H71" i="7"/>
  <c r="G71" i="7"/>
  <c r="B68" i="7"/>
  <c r="H67" i="7"/>
  <c r="G67" i="7"/>
  <c r="H63" i="7"/>
  <c r="G63" i="7"/>
  <c r="B69" i="7"/>
  <c r="C56" i="7"/>
  <c r="B55" i="7"/>
  <c r="B45" i="7"/>
  <c r="D48" i="7" s="1"/>
  <c r="F44" i="7"/>
  <c r="F45" i="7" s="1"/>
  <c r="F46" i="7" s="1"/>
  <c r="D44" i="7"/>
  <c r="D45" i="7" s="1"/>
  <c r="D46" i="7" s="1"/>
  <c r="F42" i="7"/>
  <c r="D42" i="7"/>
  <c r="I39" i="7" s="1"/>
  <c r="G41" i="7"/>
  <c r="E41" i="7"/>
  <c r="B34" i="7"/>
  <c r="B30" i="7"/>
  <c r="C124" i="6"/>
  <c r="B116" i="6"/>
  <c r="F113" i="6"/>
  <c r="E113" i="6"/>
  <c r="F112" i="6"/>
  <c r="E112" i="6"/>
  <c r="F111" i="6"/>
  <c r="E111" i="6"/>
  <c r="F110" i="6"/>
  <c r="E110" i="6"/>
  <c r="F109" i="6"/>
  <c r="E109" i="6"/>
  <c r="F108" i="6"/>
  <c r="F125" i="6" s="1"/>
  <c r="E108" i="6"/>
  <c r="E120" i="6" s="1"/>
  <c r="D100" i="6"/>
  <c r="D101" i="6" s="1"/>
  <c r="D102" i="6" s="1"/>
  <c r="B98" i="6"/>
  <c r="F95" i="6"/>
  <c r="I92" i="6" s="1"/>
  <c r="D95" i="6"/>
  <c r="G94" i="6"/>
  <c r="E94" i="6"/>
  <c r="G93" i="6"/>
  <c r="E93" i="6"/>
  <c r="G92" i="6"/>
  <c r="G95" i="6" s="1"/>
  <c r="E92" i="6"/>
  <c r="D103" i="6" s="1"/>
  <c r="D104" i="6" s="1"/>
  <c r="G91" i="6"/>
  <c r="E91" i="6"/>
  <c r="D105" i="6" s="1"/>
  <c r="B87" i="6"/>
  <c r="F97" i="6" s="1"/>
  <c r="F98" i="6" s="1"/>
  <c r="F99" i="6" s="1"/>
  <c r="B83" i="6"/>
  <c r="B81" i="6"/>
  <c r="B80" i="6"/>
  <c r="B79" i="6"/>
  <c r="C76" i="6"/>
  <c r="H71" i="6"/>
  <c r="G71" i="6"/>
  <c r="B68" i="6"/>
  <c r="H67" i="6"/>
  <c r="G67" i="6"/>
  <c r="H63" i="6"/>
  <c r="G63" i="6"/>
  <c r="C56" i="6"/>
  <c r="B55" i="6"/>
  <c r="B45" i="6"/>
  <c r="D48" i="6" s="1"/>
  <c r="F44" i="6"/>
  <c r="F45" i="6" s="1"/>
  <c r="F46" i="6" s="1"/>
  <c r="D44" i="6"/>
  <c r="D45" i="6" s="1"/>
  <c r="D46" i="6" s="1"/>
  <c r="F42" i="6"/>
  <c r="D42" i="6"/>
  <c r="I39" i="6" s="1"/>
  <c r="G41" i="6"/>
  <c r="E41" i="6"/>
  <c r="B34" i="6"/>
  <c r="B30" i="6"/>
  <c r="B53" i="5"/>
  <c r="E51" i="5"/>
  <c r="D51" i="5"/>
  <c r="C51" i="5"/>
  <c r="B51" i="5"/>
  <c r="B52" i="5" s="1"/>
  <c r="B42" i="5"/>
  <c r="B32" i="5"/>
  <c r="E30" i="5"/>
  <c r="D30" i="5"/>
  <c r="C30" i="5"/>
  <c r="B30" i="5"/>
  <c r="B31" i="5" s="1"/>
  <c r="B20" i="5"/>
  <c r="B21" i="5" s="1"/>
  <c r="E39" i="7" l="1"/>
  <c r="D49" i="7"/>
  <c r="E40" i="7"/>
  <c r="G38" i="7"/>
  <c r="E38" i="7"/>
  <c r="G39" i="7"/>
  <c r="G40" i="7"/>
  <c r="D97" i="7"/>
  <c r="D98" i="7" s="1"/>
  <c r="D99" i="7" s="1"/>
  <c r="E119" i="7"/>
  <c r="E95" i="7"/>
  <c r="E115" i="7"/>
  <c r="E116" i="7" s="1"/>
  <c r="F119" i="7"/>
  <c r="F115" i="7"/>
  <c r="E117" i="7"/>
  <c r="D125" i="7"/>
  <c r="F117" i="7"/>
  <c r="F120" i="7"/>
  <c r="G40" i="6"/>
  <c r="E39" i="6"/>
  <c r="D49" i="6"/>
  <c r="E40" i="6"/>
  <c r="G38" i="6"/>
  <c r="E38" i="6"/>
  <c r="G39" i="6"/>
  <c r="D97" i="6"/>
  <c r="D98" i="6" s="1"/>
  <c r="D99" i="6" s="1"/>
  <c r="E119" i="6"/>
  <c r="E95" i="6"/>
  <c r="E115" i="6"/>
  <c r="E116" i="6" s="1"/>
  <c r="F119" i="6"/>
  <c r="F115" i="6"/>
  <c r="E117" i="6"/>
  <c r="D125" i="6"/>
  <c r="F117" i="6"/>
  <c r="F120" i="6"/>
  <c r="G124" i="7" l="1"/>
  <c r="F116" i="7"/>
  <c r="E42" i="7"/>
  <c r="D52" i="7"/>
  <c r="D50" i="7"/>
  <c r="G42" i="7"/>
  <c r="D52" i="6"/>
  <c r="D50" i="6"/>
  <c r="E42" i="6"/>
  <c r="G124" i="6"/>
  <c r="F116" i="6"/>
  <c r="G42" i="6"/>
  <c r="G70" i="7" l="1"/>
  <c r="H70" i="7" s="1"/>
  <c r="G61" i="7"/>
  <c r="H61" i="7" s="1"/>
  <c r="G68" i="7"/>
  <c r="H68" i="7" s="1"/>
  <c r="G69" i="7"/>
  <c r="H69" i="7" s="1"/>
  <c r="G66" i="7"/>
  <c r="H66" i="7" s="1"/>
  <c r="G64" i="7"/>
  <c r="H64" i="7" s="1"/>
  <c r="G62" i="7"/>
  <c r="H62" i="7" s="1"/>
  <c r="G60" i="7"/>
  <c r="D51" i="7"/>
  <c r="G65" i="7"/>
  <c r="H65" i="7" s="1"/>
  <c r="D51" i="6"/>
  <c r="G65" i="6"/>
  <c r="H65" i="6" s="1"/>
  <c r="G61" i="6"/>
  <c r="H61" i="6" s="1"/>
  <c r="G70" i="6"/>
  <c r="H70" i="6" s="1"/>
  <c r="G68" i="6"/>
  <c r="H68" i="6" s="1"/>
  <c r="G69" i="6"/>
  <c r="H69" i="6" s="1"/>
  <c r="G66" i="6"/>
  <c r="H66" i="6" s="1"/>
  <c r="G64" i="6"/>
  <c r="H64" i="6" s="1"/>
  <c r="G62" i="6"/>
  <c r="H62" i="6" s="1"/>
  <c r="G60" i="6"/>
  <c r="G74" i="7" l="1"/>
  <c r="G72" i="7"/>
  <c r="G73" i="7" s="1"/>
  <c r="H60" i="7"/>
  <c r="G74" i="6"/>
  <c r="G72" i="6"/>
  <c r="G73" i="6" s="1"/>
  <c r="H60" i="6"/>
  <c r="H74" i="7" l="1"/>
  <c r="H72" i="7"/>
  <c r="H74" i="6"/>
  <c r="H72" i="6"/>
  <c r="G76" i="7" l="1"/>
  <c r="H73" i="7"/>
  <c r="G76" i="6"/>
  <c r="H73" i="6"/>
</calcChain>
</file>

<file path=xl/sharedStrings.xml><?xml version="1.0" encoding="utf-8"?>
<sst xmlns="http://schemas.openxmlformats.org/spreadsheetml/2006/main" count="405" uniqueCount="138">
  <si>
    <t>HPLC System Suitability Report</t>
  </si>
  <si>
    <t>Analysis Data</t>
  </si>
  <si>
    <t>Assay</t>
  </si>
  <si>
    <t>Sample(s)</t>
  </si>
  <si>
    <t>Reference Substance:</t>
  </si>
  <si>
    <t>SULFRAN DS TABLETS</t>
  </si>
  <si>
    <t>% age Purity:</t>
  </si>
  <si>
    <t>Weight (mg):</t>
  </si>
  <si>
    <t>Sulphamethoxazole 800 mg, Trimethoprim 160 mg</t>
  </si>
  <si>
    <t>Standard Conc (mg/mL):</t>
  </si>
  <si>
    <t>Each tablet contain Sulphamethoxazole B.P 800 mg and Trimethoprim B.P 160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</si>
  <si>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</si>
  <si>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</si>
  <si>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</si>
  <si>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</si>
  <si>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</si>
  <si>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</si>
  <si>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</si>
  <si>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</si>
  <si>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</si>
  <si>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</si>
  <si>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</si>
  <si>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</si>
  <si>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</si>
  <si>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</si>
  <si>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</si>
  <si>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</si>
  <si>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</si>
  <si>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</si>
  <si>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</si>
  <si>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</si>
  <si>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</si>
  <si>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</si>
  <si>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</si>
  <si>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</si>
  <si>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</si>
  <si>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</si>
  <si>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</si>
  <si>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</si>
  <si>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</si>
  <si>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</si>
  <si>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</si>
  <si>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</si>
  <si>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</si>
  <si>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</si>
  <si>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</si>
  <si>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</si>
  <si>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</si>
  <si>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</si>
  <si>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</si>
  <si>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</si>
  <si>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</si>
  <si>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</si>
  <si>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</si>
  <si>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</si>
  <si>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</si>
  <si>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</si>
  <si>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</si>
  <si>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</si>
  <si>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</si>
  <si>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</si>
  <si>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</si>
  <si>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</si>
  <si>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</si>
  <si>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</si>
  <si>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</si>
  <si>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</si>
  <si>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</si>
  <si>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</si>
  <si>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</si>
  <si>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</si>
  <si>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</si>
  <si>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</si>
  <si>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</si>
  <si>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</si>
  <si>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</si>
  <si>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</si>
  <si>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</si>
  <si>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</si>
  <si>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</si>
  <si>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</si>
  <si>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</si>
  <si>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</si>
  <si>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</si>
  <si>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</si>
  <si>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</si>
  <si>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</si>
  <si>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</si>
  <si>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</si>
  <si>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</si>
  <si>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</si>
  <si>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</si>
  <si>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</si>
  <si>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</si>
  <si>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</si>
  <si>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</si>
  <si>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</si>
  <si>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</si>
  <si>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</si>
  <si>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</si>
  <si>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</si>
  <si>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</si>
  <si>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</si>
  <si>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</si>
  <si>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</si>
  <si>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</si>
  <si>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</si>
  <si>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</si>
  <si>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</si>
  <si>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</si>
  <si>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</si>
  <si>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</si>
  <si>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</si>
  <si>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</si>
  <si>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</si>
  <si>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</si>
  <si>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</si>
  <si>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</si>
  <si>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</si>
  <si>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</si>
  <si>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</si>
  <si>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Uniformity of Weight Test Report</t>
  </si>
  <si>
    <t>Uniformity of weight</t>
  </si>
  <si>
    <t>Tablet weight (mg)</t>
  </si>
  <si>
    <t>% Deviation</t>
  </si>
  <si>
    <t>Total</t>
  </si>
  <si>
    <t>Average</t>
  </si>
  <si>
    <t>% Deviation from mean</t>
  </si>
  <si>
    <t>Sulfamethoxazole</t>
  </si>
  <si>
    <t>Trimethoprim</t>
  </si>
  <si>
    <t>Sulphamethoxazole 800 mg</t>
  </si>
  <si>
    <t>2017-05-23 08:13:41</t>
  </si>
  <si>
    <t>S12 6</t>
  </si>
  <si>
    <t xml:space="preserve"> Trimethoprim 160 mg</t>
  </si>
  <si>
    <t>T7 4</t>
  </si>
  <si>
    <t>NDQB201705401</t>
  </si>
  <si>
    <t>2017-05-23 08:17:44</t>
  </si>
  <si>
    <t>NDQB201705401r1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</si>
</sst>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0.00\ &quot;%&quot;"/>
    <numFmt numFmtId="173" formatCode="0.0\ &quot;%&quot;"/>
    <numFmt numFmtId="174" formatCode="0\ &quot;%&quot;"/>
    <numFmt numFmtId="175" formatCode="[$-409]d/mmm/yy;@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i/>
      <sz val="10"/>
      <color rgb="FF000000"/>
      <name val="Book Antiqua"/>
    </font>
    <font>
      <sz val="12"/>
      <color rgb="FF00000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</cellStyleXfs>
  <cellXfs count="508">
    <xf numFmtId="0" fontId="0" fillId="2" borderId="0" xfId="0" applyFill="1"/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2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2" fillId="2" borderId="0" xfId="4" applyFont="1" applyFill="1"/>
    <xf numFmtId="0" fontId="8" fillId="2" borderId="0" xfId="4" applyFont="1" applyFill="1"/>
    <xf numFmtId="0" fontId="22" fillId="2" borderId="0" xfId="4" applyFill="1"/>
    <xf numFmtId="0" fontId="9" fillId="2" borderId="0" xfId="4" applyFont="1" applyFill="1"/>
    <xf numFmtId="0" fontId="10" fillId="2" borderId="0" xfId="4" applyFont="1" applyFill="1" applyAlignment="1" applyProtection="1">
      <alignment horizontal="right"/>
      <protection locked="0"/>
    </xf>
    <xf numFmtId="0" fontId="10" fillId="2" borderId="0" xfId="4" applyFont="1" applyFill="1" applyAlignment="1" applyProtection="1">
      <alignment horizontal="left"/>
      <protection locked="0"/>
    </xf>
    <xf numFmtId="0" fontId="11" fillId="2" borderId="0" xfId="4" applyFont="1" applyFill="1"/>
    <xf numFmtId="0" fontId="11" fillId="3" borderId="0" xfId="4" applyFont="1" applyFill="1" applyAlignment="1" applyProtection="1">
      <alignment horizontal="left"/>
      <protection locked="0"/>
    </xf>
    <xf numFmtId="0" fontId="8" fillId="3" borderId="0" xfId="4" applyFont="1" applyFill="1" applyProtection="1">
      <protection locked="0"/>
    </xf>
    <xf numFmtId="166" fontId="11" fillId="3" borderId="0" xfId="4" applyNumberFormat="1" applyFont="1" applyFill="1" applyAlignment="1" applyProtection="1">
      <alignment horizontal="center"/>
      <protection locked="0"/>
    </xf>
    <xf numFmtId="167" fontId="8" fillId="2" borderId="0" xfId="4" applyNumberFormat="1" applyFont="1" applyFill="1" applyAlignment="1">
      <alignment horizontal="left"/>
    </xf>
    <xf numFmtId="0" fontId="3" fillId="2" borderId="0" xfId="4" applyFont="1" applyFill="1" applyAlignment="1">
      <alignment horizontal="left"/>
    </xf>
    <xf numFmtId="0" fontId="9" fillId="2" borderId="0" xfId="4" applyFont="1" applyFill="1" applyAlignment="1">
      <alignment horizontal="right"/>
    </xf>
    <xf numFmtId="0" fontId="8" fillId="2" borderId="0" xfId="4" applyFont="1" applyFill="1" applyAlignment="1">
      <alignment horizontal="right"/>
    </xf>
    <xf numFmtId="0" fontId="10" fillId="3" borderId="0" xfId="4" applyFont="1" applyFill="1" applyAlignment="1" applyProtection="1">
      <alignment horizontal="center"/>
      <protection locked="0"/>
    </xf>
    <xf numFmtId="0" fontId="11" fillId="3" borderId="0" xfId="4" applyFont="1" applyFill="1" applyAlignment="1" applyProtection="1">
      <alignment horizontal="center"/>
      <protection locked="0"/>
    </xf>
    <xf numFmtId="0" fontId="5" fillId="2" borderId="1" xfId="4" applyFont="1" applyFill="1" applyBorder="1" applyAlignment="1">
      <alignment horizontal="center"/>
    </xf>
    <xf numFmtId="0" fontId="12" fillId="2" borderId="0" xfId="4" applyFont="1" applyFill="1" applyAlignment="1">
      <alignment vertical="center" wrapText="1"/>
    </xf>
    <xf numFmtId="0" fontId="9" fillId="2" borderId="0" xfId="4" applyFont="1" applyFill="1" applyAlignment="1">
      <alignment horizontal="center"/>
    </xf>
    <xf numFmtId="0" fontId="13" fillId="2" borderId="0" xfId="4" applyFont="1" applyFill="1"/>
    <xf numFmtId="0" fontId="14" fillId="2" borderId="0" xfId="4" applyFont="1" applyFill="1"/>
    <xf numFmtId="2" fontId="10" fillId="3" borderId="0" xfId="4" applyNumberFormat="1" applyFont="1" applyFill="1" applyAlignment="1" applyProtection="1">
      <alignment horizontal="center"/>
      <protection locked="0"/>
    </xf>
    <xf numFmtId="0" fontId="9" fillId="2" borderId="0" xfId="4" applyFont="1" applyFill="1" applyAlignment="1">
      <alignment vertical="center" wrapText="1"/>
    </xf>
    <xf numFmtId="0" fontId="15" fillId="2" borderId="0" xfId="4" applyFont="1" applyFill="1"/>
    <xf numFmtId="2" fontId="9" fillId="2" borderId="0" xfId="4" applyNumberFormat="1" applyFont="1" applyFill="1" applyAlignment="1">
      <alignment horizontal="center"/>
    </xf>
    <xf numFmtId="0" fontId="16" fillId="2" borderId="0" xfId="4" applyFont="1" applyFill="1" applyAlignment="1">
      <alignment horizontal="left" vertical="center" wrapText="1"/>
    </xf>
    <xf numFmtId="168" fontId="9" fillId="2" borderId="0" xfId="4" applyNumberFormat="1" applyFont="1" applyFill="1" applyAlignment="1">
      <alignment horizontal="center"/>
    </xf>
    <xf numFmtId="0" fontId="8" fillId="2" borderId="12" xfId="4" applyFont="1" applyFill="1" applyBorder="1" applyAlignment="1">
      <alignment horizontal="right"/>
    </xf>
    <xf numFmtId="0" fontId="10" fillId="3" borderId="13" xfId="4" applyFont="1" applyFill="1" applyBorder="1" applyAlignment="1" applyProtection="1">
      <alignment horizontal="center"/>
      <protection locked="0"/>
    </xf>
    <xf numFmtId="0" fontId="8" fillId="2" borderId="14" xfId="4" applyFont="1" applyFill="1" applyBorder="1" applyAlignment="1">
      <alignment horizontal="right"/>
    </xf>
    <xf numFmtId="0" fontId="10" fillId="3" borderId="15" xfId="4" applyFont="1" applyFill="1" applyBorder="1" applyAlignment="1" applyProtection="1">
      <alignment horizontal="center"/>
      <protection locked="0"/>
    </xf>
    <xf numFmtId="0" fontId="9" fillId="2" borderId="13" xfId="4" applyFont="1" applyFill="1" applyBorder="1" applyAlignment="1">
      <alignment horizontal="center"/>
    </xf>
    <xf numFmtId="0" fontId="9" fillId="2" borderId="16" xfId="4" applyFont="1" applyFill="1" applyBorder="1" applyAlignment="1">
      <alignment horizontal="center"/>
    </xf>
    <xf numFmtId="0" fontId="9" fillId="2" borderId="17" xfId="4" applyFont="1" applyFill="1" applyBorder="1" applyAlignment="1">
      <alignment horizontal="center"/>
    </xf>
    <xf numFmtId="0" fontId="9" fillId="2" borderId="18" xfId="4" applyFont="1" applyFill="1" applyBorder="1" applyAlignment="1">
      <alignment horizontal="center"/>
    </xf>
    <xf numFmtId="0" fontId="9" fillId="2" borderId="19" xfId="4" applyFont="1" applyFill="1" applyBorder="1" applyAlignment="1">
      <alignment horizontal="center"/>
    </xf>
    <xf numFmtId="0" fontId="8" fillId="2" borderId="20" xfId="4" applyFont="1" applyFill="1" applyBorder="1" applyAlignment="1">
      <alignment horizontal="center"/>
    </xf>
    <xf numFmtId="0" fontId="10" fillId="3" borderId="21" xfId="4" applyFont="1" applyFill="1" applyBorder="1" applyAlignment="1" applyProtection="1">
      <alignment horizontal="center"/>
      <protection locked="0"/>
    </xf>
    <xf numFmtId="169" fontId="8" fillId="2" borderId="17" xfId="4" applyNumberFormat="1" applyFont="1" applyFill="1" applyBorder="1" applyAlignment="1">
      <alignment horizontal="center"/>
    </xf>
    <xf numFmtId="169" fontId="8" fillId="2" borderId="22" xfId="4" applyNumberFormat="1" applyFont="1" applyFill="1" applyBorder="1" applyAlignment="1">
      <alignment horizontal="center"/>
    </xf>
    <xf numFmtId="0" fontId="15" fillId="2" borderId="23" xfId="4" applyFont="1" applyFill="1" applyBorder="1"/>
    <xf numFmtId="0" fontId="8" fillId="2" borderId="15" xfId="4" applyFont="1" applyFill="1" applyBorder="1" applyAlignment="1">
      <alignment horizontal="center"/>
    </xf>
    <xf numFmtId="0" fontId="10" fillId="3" borderId="14" xfId="4" applyFont="1" applyFill="1" applyBorder="1" applyAlignment="1" applyProtection="1">
      <alignment horizontal="center"/>
      <protection locked="0"/>
    </xf>
    <xf numFmtId="169" fontId="8" fillId="2" borderId="24" xfId="4" applyNumberFormat="1" applyFont="1" applyFill="1" applyBorder="1" applyAlignment="1">
      <alignment horizontal="center"/>
    </xf>
    <xf numFmtId="169" fontId="8" fillId="2" borderId="25" xfId="4" applyNumberFormat="1" applyFont="1" applyFill="1" applyBorder="1" applyAlignment="1">
      <alignment horizontal="center"/>
    </xf>
    <xf numFmtId="0" fontId="8" fillId="2" borderId="26" xfId="4" applyFont="1" applyFill="1" applyBorder="1" applyAlignment="1">
      <alignment horizontal="center"/>
    </xf>
    <xf numFmtId="0" fontId="10" fillId="3" borderId="27" xfId="4" applyFont="1" applyFill="1" applyBorder="1" applyAlignment="1" applyProtection="1">
      <alignment horizontal="center"/>
      <protection locked="0"/>
    </xf>
    <xf numFmtId="169" fontId="8" fillId="2" borderId="28" xfId="4" applyNumberFormat="1" applyFont="1" applyFill="1" applyBorder="1" applyAlignment="1">
      <alignment horizontal="center"/>
    </xf>
    <xf numFmtId="169" fontId="8" fillId="2" borderId="29" xfId="4" applyNumberFormat="1" applyFont="1" applyFill="1" applyBorder="1" applyAlignment="1">
      <alignment horizontal="center"/>
    </xf>
    <xf numFmtId="0" fontId="8" fillId="2" borderId="30" xfId="4" applyFont="1" applyFill="1" applyBorder="1"/>
    <xf numFmtId="0" fontId="8" fillId="2" borderId="15" xfId="4" applyFont="1" applyFill="1" applyBorder="1" applyAlignment="1">
      <alignment horizontal="right"/>
    </xf>
    <xf numFmtId="1" fontId="9" fillId="6" borderId="31" xfId="4" applyNumberFormat="1" applyFont="1" applyFill="1" applyBorder="1" applyAlignment="1">
      <alignment horizontal="center"/>
    </xf>
    <xf numFmtId="169" fontId="9" fillId="6" borderId="32" xfId="4" applyNumberFormat="1" applyFont="1" applyFill="1" applyBorder="1" applyAlignment="1">
      <alignment horizontal="center"/>
    </xf>
    <xf numFmtId="169" fontId="9" fillId="6" borderId="33" xfId="4" applyNumberFormat="1" applyFont="1" applyFill="1" applyBorder="1" applyAlignment="1">
      <alignment horizontal="center"/>
    </xf>
    <xf numFmtId="0" fontId="2" fillId="2" borderId="0" xfId="4" applyFont="1" applyFill="1" applyAlignment="1">
      <alignment horizontal="center"/>
    </xf>
    <xf numFmtId="0" fontId="8" fillId="2" borderId="34" xfId="4" applyFont="1" applyFill="1" applyBorder="1" applyAlignment="1">
      <alignment horizontal="right"/>
    </xf>
    <xf numFmtId="0" fontId="10" fillId="3" borderId="35" xfId="4" applyFont="1" applyFill="1" applyBorder="1" applyAlignment="1" applyProtection="1">
      <alignment horizontal="center"/>
      <protection locked="0"/>
    </xf>
    <xf numFmtId="0" fontId="8" fillId="2" borderId="11" xfId="4" applyFont="1" applyFill="1" applyBorder="1" applyAlignment="1">
      <alignment horizontal="right"/>
    </xf>
    <xf numFmtId="2" fontId="8" fillId="6" borderId="36" xfId="4" applyNumberFormat="1" applyFont="1" applyFill="1" applyBorder="1" applyAlignment="1">
      <alignment horizontal="center"/>
    </xf>
    <xf numFmtId="0" fontId="8" fillId="2" borderId="0" xfId="4" applyFont="1" applyFill="1" applyAlignment="1">
      <alignment horizontal="center"/>
    </xf>
    <xf numFmtId="2" fontId="8" fillId="7" borderId="36" xfId="4" applyNumberFormat="1" applyFont="1" applyFill="1" applyBorder="1" applyAlignment="1">
      <alignment horizontal="center"/>
    </xf>
    <xf numFmtId="2" fontId="8" fillId="2" borderId="0" xfId="4" applyNumberFormat="1" applyFont="1" applyFill="1" applyAlignment="1">
      <alignment horizontal="center"/>
    </xf>
    <xf numFmtId="170" fontId="8" fillId="6" borderId="36" xfId="4" applyNumberFormat="1" applyFont="1" applyFill="1" applyBorder="1" applyAlignment="1">
      <alignment horizontal="center"/>
    </xf>
    <xf numFmtId="170" fontId="8" fillId="2" borderId="0" xfId="4" applyNumberFormat="1" applyFont="1" applyFill="1" applyAlignment="1">
      <alignment horizontal="center"/>
    </xf>
    <xf numFmtId="170" fontId="8" fillId="6" borderId="37" xfId="4" applyNumberFormat="1" applyFont="1" applyFill="1" applyBorder="1" applyAlignment="1">
      <alignment horizontal="center"/>
    </xf>
    <xf numFmtId="0" fontId="8" fillId="2" borderId="38" xfId="4" applyFont="1" applyFill="1" applyBorder="1" applyAlignment="1">
      <alignment horizontal="right"/>
    </xf>
    <xf numFmtId="170" fontId="10" fillId="3" borderId="36" xfId="4" applyNumberFormat="1" applyFont="1" applyFill="1" applyBorder="1" applyAlignment="1" applyProtection="1">
      <alignment horizontal="center"/>
      <protection locked="0"/>
    </xf>
    <xf numFmtId="170" fontId="8" fillId="2" borderId="0" xfId="4" applyNumberFormat="1" applyFont="1" applyFill="1"/>
    <xf numFmtId="0" fontId="8" fillId="2" borderId="21" xfId="4" applyFont="1" applyFill="1" applyBorder="1" applyAlignment="1">
      <alignment horizontal="right"/>
    </xf>
    <xf numFmtId="1" fontId="8" fillId="2" borderId="0" xfId="4" applyNumberFormat="1" applyFont="1" applyFill="1" applyAlignment="1">
      <alignment horizontal="center"/>
    </xf>
    <xf numFmtId="0" fontId="8" fillId="2" borderId="30" xfId="4" applyFont="1" applyFill="1" applyBorder="1" applyAlignment="1">
      <alignment horizontal="right"/>
    </xf>
    <xf numFmtId="2" fontId="8" fillId="6" borderId="30" xfId="4" applyNumberFormat="1" applyFont="1" applyFill="1" applyBorder="1" applyAlignment="1">
      <alignment horizontal="center"/>
    </xf>
    <xf numFmtId="169" fontId="9" fillId="7" borderId="23" xfId="4" applyNumberFormat="1" applyFont="1" applyFill="1" applyBorder="1" applyAlignment="1">
      <alignment horizontal="center"/>
    </xf>
    <xf numFmtId="169" fontId="8" fillId="2" borderId="0" xfId="4" applyNumberFormat="1" applyFont="1" applyFill="1" applyAlignment="1">
      <alignment horizontal="center"/>
    </xf>
    <xf numFmtId="10" fontId="8" fillId="6" borderId="36" xfId="4" applyNumberFormat="1" applyFont="1" applyFill="1" applyBorder="1" applyAlignment="1">
      <alignment horizontal="center"/>
    </xf>
    <xf numFmtId="0" fontId="8" fillId="2" borderId="39" xfId="4" applyFont="1" applyFill="1" applyBorder="1" applyAlignment="1">
      <alignment horizontal="right"/>
    </xf>
    <xf numFmtId="0" fontId="8" fillId="7" borderId="30" xfId="4" applyFont="1" applyFill="1" applyBorder="1" applyAlignment="1">
      <alignment horizontal="center"/>
    </xf>
    <xf numFmtId="0" fontId="3" fillId="2" borderId="0" xfId="4" applyFont="1" applyFill="1"/>
    <xf numFmtId="0" fontId="9" fillId="2" borderId="0" xfId="4" applyFont="1" applyFill="1" applyAlignment="1">
      <alignment horizontal="left"/>
    </xf>
    <xf numFmtId="0" fontId="8" fillId="2" borderId="0" xfId="4" applyFont="1" applyFill="1" applyAlignment="1">
      <alignment horizontal="left"/>
    </xf>
    <xf numFmtId="171" fontId="10" fillId="3" borderId="0" xfId="4" applyNumberFormat="1" applyFont="1" applyFill="1" applyAlignment="1" applyProtection="1">
      <alignment horizontal="center"/>
      <protection locked="0"/>
    </xf>
    <xf numFmtId="170" fontId="9" fillId="2" borderId="0" xfId="4" applyNumberFormat="1" applyFont="1" applyFill="1" applyAlignment="1" applyProtection="1">
      <alignment horizontal="center"/>
      <protection locked="0"/>
    </xf>
    <xf numFmtId="2" fontId="9" fillId="2" borderId="23" xfId="4" applyNumberFormat="1" applyFont="1" applyFill="1" applyBorder="1" applyAlignment="1">
      <alignment horizontal="center"/>
    </xf>
    <xf numFmtId="0" fontId="9" fillId="2" borderId="23" xfId="4" applyFont="1" applyFill="1" applyBorder="1" applyAlignment="1">
      <alignment horizontal="center"/>
    </xf>
    <xf numFmtId="0" fontId="8" fillId="2" borderId="23" xfId="4" applyFont="1" applyFill="1" applyBorder="1" applyAlignment="1">
      <alignment horizontal="center"/>
    </xf>
    <xf numFmtId="0" fontId="10" fillId="3" borderId="12" xfId="4" applyFont="1" applyFill="1" applyBorder="1" applyAlignment="1" applyProtection="1">
      <alignment horizontal="center"/>
      <protection locked="0"/>
    </xf>
    <xf numFmtId="170" fontId="8" fillId="2" borderId="12" xfId="4" applyNumberFormat="1" applyFont="1" applyFill="1" applyBorder="1" applyAlignment="1">
      <alignment horizontal="center"/>
    </xf>
    <xf numFmtId="172" fontId="8" fillId="2" borderId="23" xfId="4" applyNumberFormat="1" applyFont="1" applyFill="1" applyBorder="1" applyAlignment="1">
      <alignment horizontal="center" vertical="center"/>
    </xf>
    <xf numFmtId="0" fontId="8" fillId="2" borderId="40" xfId="4" applyFont="1" applyFill="1" applyBorder="1" applyAlignment="1">
      <alignment horizontal="center"/>
    </xf>
    <xf numFmtId="170" fontId="8" fillId="2" borderId="14" xfId="4" applyNumberFormat="1" applyFont="1" applyFill="1" applyBorder="1" applyAlignment="1">
      <alignment horizontal="center"/>
    </xf>
    <xf numFmtId="172" fontId="8" fillId="2" borderId="40" xfId="4" applyNumberFormat="1" applyFont="1" applyFill="1" applyBorder="1" applyAlignment="1">
      <alignment horizontal="center" vertical="center"/>
    </xf>
    <xf numFmtId="1" fontId="10" fillId="3" borderId="14" xfId="4" applyNumberFormat="1" applyFont="1" applyFill="1" applyBorder="1" applyAlignment="1" applyProtection="1">
      <alignment horizontal="center"/>
      <protection locked="0"/>
    </xf>
    <xf numFmtId="0" fontId="8" fillId="2" borderId="30" xfId="4" applyFont="1" applyFill="1" applyBorder="1" applyAlignment="1">
      <alignment horizontal="center"/>
    </xf>
    <xf numFmtId="0" fontId="10" fillId="3" borderId="39" xfId="4" applyFont="1" applyFill="1" applyBorder="1" applyAlignment="1" applyProtection="1">
      <alignment horizontal="center"/>
      <protection locked="0"/>
    </xf>
    <xf numFmtId="170" fontId="8" fillId="2" borderId="39" xfId="4" applyNumberFormat="1" applyFont="1" applyFill="1" applyBorder="1" applyAlignment="1">
      <alignment horizontal="center"/>
    </xf>
    <xf numFmtId="172" fontId="8" fillId="2" borderId="30" xfId="4" applyNumberFormat="1" applyFont="1" applyFill="1" applyBorder="1" applyAlignment="1">
      <alignment horizontal="center" vertical="center"/>
    </xf>
    <xf numFmtId="0" fontId="11" fillId="2" borderId="15" xfId="4" applyFont="1" applyFill="1" applyBorder="1" applyAlignment="1">
      <alignment horizontal="center"/>
    </xf>
    <xf numFmtId="2" fontId="11" fillId="2" borderId="41" xfId="4" applyNumberFormat="1" applyFont="1" applyFill="1" applyBorder="1" applyAlignment="1">
      <alignment horizontal="center"/>
    </xf>
    <xf numFmtId="0" fontId="8" fillId="2" borderId="42" xfId="4" applyFont="1" applyFill="1" applyBorder="1" applyAlignment="1">
      <alignment horizontal="right"/>
    </xf>
    <xf numFmtId="2" fontId="10" fillId="7" borderId="26" xfId="4" applyNumberFormat="1" applyFont="1" applyFill="1" applyBorder="1" applyAlignment="1">
      <alignment horizontal="center"/>
    </xf>
    <xf numFmtId="172" fontId="10" fillId="7" borderId="26" xfId="4" applyNumberFormat="1" applyFont="1" applyFill="1" applyBorder="1" applyAlignment="1">
      <alignment horizontal="center"/>
    </xf>
    <xf numFmtId="0" fontId="8" fillId="2" borderId="36" xfId="4" applyFont="1" applyFill="1" applyBorder="1" applyAlignment="1">
      <alignment horizontal="right"/>
    </xf>
    <xf numFmtId="10" fontId="10" fillId="6" borderId="51" xfId="4" applyNumberFormat="1" applyFont="1" applyFill="1" applyBorder="1" applyAlignment="1">
      <alignment horizontal="center"/>
    </xf>
    <xf numFmtId="0" fontId="8" fillId="2" borderId="37" xfId="4" applyFont="1" applyFill="1" applyBorder="1" applyAlignment="1">
      <alignment horizontal="right"/>
    </xf>
    <xf numFmtId="0" fontId="10" fillId="7" borderId="43" xfId="4" applyFont="1" applyFill="1" applyBorder="1" applyAlignment="1">
      <alignment horizontal="center"/>
    </xf>
    <xf numFmtId="165" fontId="10" fillId="2" borderId="0" xfId="4" applyNumberFormat="1" applyFont="1" applyFill="1" applyAlignment="1">
      <alignment horizontal="center"/>
    </xf>
    <xf numFmtId="0" fontId="9" fillId="2" borderId="44" xfId="4" applyFont="1" applyFill="1" applyBorder="1" applyAlignment="1">
      <alignment horizontal="center"/>
    </xf>
    <xf numFmtId="0" fontId="9" fillId="2" borderId="34" xfId="4" applyFont="1" applyFill="1" applyBorder="1" applyAlignment="1">
      <alignment horizontal="center"/>
    </xf>
    <xf numFmtId="0" fontId="9" fillId="2" borderId="10" xfId="4" applyFont="1" applyFill="1" applyBorder="1" applyAlignment="1">
      <alignment horizontal="center"/>
    </xf>
    <xf numFmtId="0" fontId="9" fillId="2" borderId="22" xfId="4" applyFont="1" applyFill="1" applyBorder="1" applyAlignment="1">
      <alignment horizontal="center"/>
    </xf>
    <xf numFmtId="0" fontId="8" fillId="2" borderId="45" xfId="4" applyFont="1" applyFill="1" applyBorder="1" applyAlignment="1">
      <alignment horizontal="center"/>
    </xf>
    <xf numFmtId="0" fontId="8" fillId="2" borderId="7" xfId="4" applyFont="1" applyFill="1" applyBorder="1" applyAlignment="1">
      <alignment horizontal="center"/>
    </xf>
    <xf numFmtId="169" fontId="10" fillId="3" borderId="27" xfId="4" applyNumberFormat="1" applyFont="1" applyFill="1" applyBorder="1" applyAlignment="1" applyProtection="1">
      <alignment horizontal="center"/>
      <protection locked="0"/>
    </xf>
    <xf numFmtId="1" fontId="9" fillId="6" borderId="46" xfId="4" applyNumberFormat="1" applyFont="1" applyFill="1" applyBorder="1" applyAlignment="1">
      <alignment horizontal="center"/>
    </xf>
    <xf numFmtId="1" fontId="9" fillId="6" borderId="47" xfId="4" applyNumberFormat="1" applyFont="1" applyFill="1" applyBorder="1" applyAlignment="1">
      <alignment horizontal="center"/>
    </xf>
    <xf numFmtId="169" fontId="9" fillId="6" borderId="30" xfId="4" applyNumberFormat="1" applyFont="1" applyFill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10" fillId="3" borderId="49" xfId="4" applyFont="1" applyFill="1" applyBorder="1" applyAlignment="1" applyProtection="1">
      <alignment horizontal="center"/>
      <protection locked="0"/>
    </xf>
    <xf numFmtId="0" fontId="8" fillId="2" borderId="16" xfId="4" applyFont="1" applyFill="1" applyBorder="1" applyAlignment="1">
      <alignment horizontal="right"/>
    </xf>
    <xf numFmtId="2" fontId="8" fillId="6" borderId="18" xfId="4" applyNumberFormat="1" applyFont="1" applyFill="1" applyBorder="1" applyAlignment="1">
      <alignment horizontal="center"/>
    </xf>
    <xf numFmtId="2" fontId="8" fillId="7" borderId="18" xfId="4" applyNumberFormat="1" applyFont="1" applyFill="1" applyBorder="1" applyAlignment="1">
      <alignment horizontal="center"/>
    </xf>
    <xf numFmtId="170" fontId="8" fillId="6" borderId="18" xfId="4" applyNumberFormat="1" applyFont="1" applyFill="1" applyBorder="1" applyAlignment="1">
      <alignment horizontal="center"/>
    </xf>
    <xf numFmtId="170" fontId="8" fillId="7" borderId="18" xfId="4" applyNumberFormat="1" applyFont="1" applyFill="1" applyBorder="1" applyAlignment="1">
      <alignment horizontal="center"/>
    </xf>
    <xf numFmtId="2" fontId="2" fillId="2" borderId="0" xfId="4" applyNumberFormat="1" applyFont="1" applyFill="1" applyAlignment="1">
      <alignment horizontal="center"/>
    </xf>
    <xf numFmtId="0" fontId="8" fillId="2" borderId="50" xfId="4" applyFont="1" applyFill="1" applyBorder="1" applyAlignment="1">
      <alignment horizontal="right"/>
    </xf>
    <xf numFmtId="2" fontId="8" fillId="7" borderId="22" xfId="4" applyNumberFormat="1" applyFont="1" applyFill="1" applyBorder="1" applyAlignment="1">
      <alignment horizontal="center"/>
    </xf>
    <xf numFmtId="0" fontId="9" fillId="2" borderId="0" xfId="4" applyFont="1" applyFill="1" applyAlignment="1">
      <alignment horizontal="center" wrapText="1"/>
    </xf>
    <xf numFmtId="0" fontId="8" fillId="2" borderId="35" xfId="4" applyFont="1" applyFill="1" applyBorder="1" applyAlignment="1">
      <alignment horizontal="right"/>
    </xf>
    <xf numFmtId="169" fontId="9" fillId="7" borderId="35" xfId="4" applyNumberFormat="1" applyFont="1" applyFill="1" applyBorder="1" applyAlignment="1">
      <alignment horizontal="center"/>
    </xf>
    <xf numFmtId="10" fontId="8" fillId="2" borderId="0" xfId="4" applyNumberFormat="1" applyFont="1" applyFill="1" applyAlignment="1">
      <alignment horizontal="center"/>
    </xf>
    <xf numFmtId="10" fontId="9" fillId="6" borderId="36" xfId="4" applyNumberFormat="1" applyFont="1" applyFill="1" applyBorder="1" applyAlignment="1">
      <alignment horizontal="center"/>
    </xf>
    <xf numFmtId="0" fontId="9" fillId="7" borderId="37" xfId="4" applyFont="1" applyFill="1" applyBorder="1" applyAlignment="1">
      <alignment horizontal="center"/>
    </xf>
    <xf numFmtId="0" fontId="9" fillId="2" borderId="13" xfId="4" applyFont="1" applyFill="1" applyBorder="1" applyAlignment="1">
      <alignment horizontal="center" wrapText="1"/>
    </xf>
    <xf numFmtId="1" fontId="10" fillId="3" borderId="23" xfId="4" applyNumberFormat="1" applyFont="1" applyFill="1" applyBorder="1" applyAlignment="1" applyProtection="1">
      <alignment horizontal="center"/>
      <protection locked="0"/>
    </xf>
    <xf numFmtId="170" fontId="8" fillId="2" borderId="23" xfId="4" applyNumberFormat="1" applyFont="1" applyFill="1" applyBorder="1" applyAlignment="1">
      <alignment horizontal="center"/>
    </xf>
    <xf numFmtId="172" fontId="8" fillId="2" borderId="13" xfId="4" applyNumberFormat="1" applyFont="1" applyFill="1" applyBorder="1" applyAlignment="1">
      <alignment horizontal="center"/>
    </xf>
    <xf numFmtId="1" fontId="10" fillId="3" borderId="40" xfId="4" applyNumberFormat="1" applyFont="1" applyFill="1" applyBorder="1" applyAlignment="1" applyProtection="1">
      <alignment horizontal="center"/>
      <protection locked="0"/>
    </xf>
    <xf numFmtId="170" fontId="8" fillId="2" borderId="40" xfId="4" applyNumberFormat="1" applyFont="1" applyFill="1" applyBorder="1" applyAlignment="1">
      <alignment horizontal="center"/>
    </xf>
    <xf numFmtId="172" fontId="8" fillId="2" borderId="15" xfId="4" applyNumberFormat="1" applyFont="1" applyFill="1" applyBorder="1" applyAlignment="1">
      <alignment horizontal="center"/>
    </xf>
    <xf numFmtId="1" fontId="10" fillId="3" borderId="30" xfId="4" applyNumberFormat="1" applyFont="1" applyFill="1" applyBorder="1" applyAlignment="1" applyProtection="1">
      <alignment horizontal="center"/>
      <protection locked="0"/>
    </xf>
    <xf numFmtId="170" fontId="8" fillId="2" borderId="30" xfId="4" applyNumberFormat="1" applyFont="1" applyFill="1" applyBorder="1" applyAlignment="1">
      <alignment horizontal="center"/>
    </xf>
    <xf numFmtId="172" fontId="8" fillId="2" borderId="41" xfId="4" applyNumberFormat="1" applyFont="1" applyFill="1" applyBorder="1" applyAlignment="1">
      <alignment horizontal="center"/>
    </xf>
    <xf numFmtId="0" fontId="8" fillId="2" borderId="14" xfId="4" applyFont="1" applyFill="1" applyBorder="1" applyAlignment="1">
      <alignment horizontal="center"/>
    </xf>
    <xf numFmtId="169" fontId="8" fillId="2" borderId="35" xfId="4" applyNumberFormat="1" applyFont="1" applyFill="1" applyBorder="1" applyAlignment="1">
      <alignment horizontal="right"/>
    </xf>
    <xf numFmtId="2" fontId="10" fillId="7" borderId="52" xfId="4" applyNumberFormat="1" applyFont="1" applyFill="1" applyBorder="1" applyAlignment="1">
      <alignment horizontal="center"/>
    </xf>
    <xf numFmtId="173" fontId="10" fillId="7" borderId="49" xfId="4" applyNumberFormat="1" applyFont="1" applyFill="1" applyBorder="1" applyAlignment="1">
      <alignment horizontal="center"/>
    </xf>
    <xf numFmtId="0" fontId="8" fillId="2" borderId="14" xfId="4" applyFont="1" applyFill="1" applyBorder="1"/>
    <xf numFmtId="0" fontId="8" fillId="2" borderId="40" xfId="4" applyFont="1" applyFill="1" applyBorder="1" applyAlignment="1">
      <alignment horizontal="right"/>
    </xf>
    <xf numFmtId="10" fontId="10" fillId="6" borderId="18" xfId="4" applyNumberFormat="1" applyFont="1" applyFill="1" applyBorder="1" applyAlignment="1">
      <alignment horizontal="center"/>
    </xf>
    <xf numFmtId="0" fontId="8" fillId="2" borderId="39" xfId="4" applyFont="1" applyFill="1" applyBorder="1"/>
    <xf numFmtId="0" fontId="10" fillId="7" borderId="20" xfId="4" applyFont="1" applyFill="1" applyBorder="1" applyAlignment="1">
      <alignment horizontal="center"/>
    </xf>
    <xf numFmtId="0" fontId="10" fillId="7" borderId="53" xfId="4" applyFont="1" applyFill="1" applyBorder="1" applyAlignment="1">
      <alignment horizontal="center"/>
    </xf>
    <xf numFmtId="0" fontId="8" fillId="2" borderId="23" xfId="4" applyFont="1" applyFill="1" applyBorder="1"/>
    <xf numFmtId="0" fontId="16" fillId="2" borderId="0" xfId="4" applyFont="1" applyFill="1" applyAlignment="1">
      <alignment horizontal="right" vertical="center" wrapText="1"/>
    </xf>
    <xf numFmtId="2" fontId="10" fillId="6" borderId="51" xfId="4" applyNumberFormat="1" applyFont="1" applyFill="1" applyBorder="1" applyAlignment="1">
      <alignment horizontal="center"/>
    </xf>
    <xf numFmtId="173" fontId="10" fillId="6" borderId="51" xfId="4" applyNumberFormat="1" applyFont="1" applyFill="1" applyBorder="1" applyAlignment="1">
      <alignment horizontal="center"/>
    </xf>
    <xf numFmtId="2" fontId="10" fillId="7" borderId="43" xfId="4" applyNumberFormat="1" applyFont="1" applyFill="1" applyBorder="1" applyAlignment="1">
      <alignment horizontal="center"/>
    </xf>
    <xf numFmtId="173" fontId="10" fillId="7" borderId="43" xfId="4" applyNumberFormat="1" applyFont="1" applyFill="1" applyBorder="1" applyAlignment="1">
      <alignment horizontal="center"/>
    </xf>
    <xf numFmtId="174" fontId="20" fillId="2" borderId="0" xfId="4" applyNumberFormat="1" applyFont="1" applyFill="1" applyAlignment="1">
      <alignment horizontal="center"/>
    </xf>
    <xf numFmtId="0" fontId="16" fillId="2" borderId="9" xfId="4" applyFont="1" applyFill="1" applyBorder="1" applyAlignment="1">
      <alignment horizontal="left" vertical="center" wrapText="1"/>
    </xf>
    <xf numFmtId="0" fontId="8" fillId="2" borderId="9" xfId="4" applyFont="1" applyFill="1" applyBorder="1"/>
    <xf numFmtId="0" fontId="8" fillId="2" borderId="10" xfId="4" applyFont="1" applyFill="1" applyBorder="1" applyAlignment="1">
      <alignment horizontal="center"/>
    </xf>
    <xf numFmtId="0" fontId="8" fillId="2" borderId="7" xfId="4" applyFont="1" applyFill="1" applyBorder="1"/>
    <xf numFmtId="0" fontId="9" fillId="2" borderId="11" xfId="4" applyFont="1" applyFill="1" applyBorder="1"/>
    <xf numFmtId="0" fontId="8" fillId="2" borderId="11" xfId="4" applyFont="1" applyFill="1" applyBorder="1"/>
    <xf numFmtId="0" fontId="2" fillId="2" borderId="0" xfId="5" applyFont="1" applyFill="1"/>
    <xf numFmtId="0" fontId="8" fillId="2" borderId="0" xfId="5" applyFont="1" applyFill="1"/>
    <xf numFmtId="0" fontId="22" fillId="2" borderId="0" xfId="5" applyFill="1"/>
    <xf numFmtId="0" fontId="9" fillId="2" borderId="0" xfId="5" applyFont="1" applyFill="1"/>
    <xf numFmtId="0" fontId="10" fillId="2" borderId="0" xfId="5" applyFont="1" applyFill="1" applyAlignment="1" applyProtection="1">
      <alignment horizontal="right"/>
      <protection locked="0"/>
    </xf>
    <xf numFmtId="0" fontId="10" fillId="2" borderId="0" xfId="5" applyFont="1" applyFill="1" applyAlignment="1" applyProtection="1">
      <alignment horizontal="left"/>
      <protection locked="0"/>
    </xf>
    <xf numFmtId="0" fontId="11" fillId="2" borderId="0" xfId="5" applyFont="1" applyFill="1"/>
    <xf numFmtId="0" fontId="11" fillId="3" borderId="0" xfId="5" applyFont="1" applyFill="1" applyAlignment="1" applyProtection="1">
      <alignment horizontal="left"/>
      <protection locked="0"/>
    </xf>
    <xf numFmtId="0" fontId="8" fillId="3" borderId="0" xfId="5" applyFont="1" applyFill="1" applyProtection="1">
      <protection locked="0"/>
    </xf>
    <xf numFmtId="166" fontId="11" fillId="3" borderId="0" xfId="5" applyNumberFormat="1" applyFont="1" applyFill="1" applyAlignment="1" applyProtection="1">
      <alignment horizontal="center"/>
      <protection locked="0"/>
    </xf>
    <xf numFmtId="167" fontId="8" fillId="2" borderId="0" xfId="5" applyNumberFormat="1" applyFont="1" applyFill="1" applyAlignment="1">
      <alignment horizontal="left"/>
    </xf>
    <xf numFmtId="0" fontId="3" fillId="2" borderId="0" xfId="5" applyFont="1" applyFill="1" applyAlignment="1">
      <alignment horizontal="left"/>
    </xf>
    <xf numFmtId="0" fontId="9" fillId="2" borderId="0" xfId="5" applyFont="1" applyFill="1" applyAlignment="1">
      <alignment horizontal="right"/>
    </xf>
    <xf numFmtId="0" fontId="8" fillId="2" borderId="0" xfId="5" applyFont="1" applyFill="1" applyAlignment="1">
      <alignment horizontal="right"/>
    </xf>
    <xf numFmtId="0" fontId="10" fillId="3" borderId="0" xfId="5" applyFont="1" applyFill="1" applyAlignment="1" applyProtection="1">
      <alignment horizontal="center"/>
      <protection locked="0"/>
    </xf>
    <xf numFmtId="0" fontId="11" fillId="3" borderId="0" xfId="5" applyFont="1" applyFill="1" applyAlignment="1" applyProtection="1">
      <alignment horizontal="center"/>
      <protection locked="0"/>
    </xf>
    <xf numFmtId="0" fontId="5" fillId="2" borderId="1" xfId="5" applyFont="1" applyFill="1" applyBorder="1" applyAlignment="1">
      <alignment horizontal="center"/>
    </xf>
    <xf numFmtId="0" fontId="12" fillId="2" borderId="0" xfId="5" applyFont="1" applyFill="1" applyAlignment="1">
      <alignment vertical="center" wrapText="1"/>
    </xf>
    <xf numFmtId="0" fontId="9" fillId="2" borderId="0" xfId="5" applyFont="1" applyFill="1" applyAlignment="1">
      <alignment horizontal="center"/>
    </xf>
    <xf numFmtId="0" fontId="13" fillId="2" borderId="0" xfId="5" applyFont="1" applyFill="1"/>
    <xf numFmtId="0" fontId="14" fillId="2" borderId="0" xfId="5" applyFont="1" applyFill="1"/>
    <xf numFmtId="2" fontId="10" fillId="3" borderId="0" xfId="5" applyNumberFormat="1" applyFont="1" applyFill="1" applyAlignment="1" applyProtection="1">
      <alignment horizontal="center"/>
      <protection locked="0"/>
    </xf>
    <xf numFmtId="0" fontId="9" fillId="2" borderId="0" xfId="5" applyFont="1" applyFill="1" applyAlignment="1">
      <alignment vertical="center" wrapText="1"/>
    </xf>
    <xf numFmtId="0" fontId="15" fillId="2" borderId="0" xfId="5" applyFont="1" applyFill="1"/>
    <xf numFmtId="2" fontId="9" fillId="2" borderId="0" xfId="5" applyNumberFormat="1" applyFont="1" applyFill="1" applyAlignment="1">
      <alignment horizontal="center"/>
    </xf>
    <xf numFmtId="0" fontId="16" fillId="2" borderId="0" xfId="5" applyFont="1" applyFill="1" applyAlignment="1">
      <alignment horizontal="left" vertical="center" wrapText="1"/>
    </xf>
    <xf numFmtId="168" fontId="9" fillId="2" borderId="0" xfId="5" applyNumberFormat="1" applyFont="1" applyFill="1" applyAlignment="1">
      <alignment horizontal="center"/>
    </xf>
    <xf numFmtId="0" fontId="8" fillId="2" borderId="12" xfId="5" applyFont="1" applyFill="1" applyBorder="1" applyAlignment="1">
      <alignment horizontal="right"/>
    </xf>
    <xf numFmtId="0" fontId="10" fillId="3" borderId="13" xfId="5" applyFont="1" applyFill="1" applyBorder="1" applyAlignment="1" applyProtection="1">
      <alignment horizontal="center"/>
      <protection locked="0"/>
    </xf>
    <xf numFmtId="0" fontId="8" fillId="2" borderId="14" xfId="5" applyFont="1" applyFill="1" applyBorder="1" applyAlignment="1">
      <alignment horizontal="right"/>
    </xf>
    <xf numFmtId="0" fontId="10" fillId="3" borderId="15" xfId="5" applyFont="1" applyFill="1" applyBorder="1" applyAlignment="1" applyProtection="1">
      <alignment horizontal="center"/>
      <protection locked="0"/>
    </xf>
    <xf numFmtId="0" fontId="9" fillId="2" borderId="13" xfId="5" applyFont="1" applyFill="1" applyBorder="1" applyAlignment="1">
      <alignment horizontal="center"/>
    </xf>
    <xf numFmtId="0" fontId="9" fillId="2" borderId="16" xfId="5" applyFont="1" applyFill="1" applyBorder="1" applyAlignment="1">
      <alignment horizontal="center"/>
    </xf>
    <xf numFmtId="0" fontId="9" fillId="2" borderId="17" xfId="5" applyFont="1" applyFill="1" applyBorder="1" applyAlignment="1">
      <alignment horizontal="center"/>
    </xf>
    <xf numFmtId="0" fontId="9" fillId="2" borderId="18" xfId="5" applyFont="1" applyFill="1" applyBorder="1" applyAlignment="1">
      <alignment horizontal="center"/>
    </xf>
    <xf numFmtId="0" fontId="9" fillId="2" borderId="19" xfId="5" applyFont="1" applyFill="1" applyBorder="1" applyAlignment="1">
      <alignment horizontal="center"/>
    </xf>
    <xf numFmtId="0" fontId="8" fillId="2" borderId="20" xfId="5" applyFont="1" applyFill="1" applyBorder="1" applyAlignment="1">
      <alignment horizontal="center"/>
    </xf>
    <xf numFmtId="0" fontId="10" fillId="3" borderId="21" xfId="5" applyFont="1" applyFill="1" applyBorder="1" applyAlignment="1" applyProtection="1">
      <alignment horizontal="center"/>
      <protection locked="0"/>
    </xf>
    <xf numFmtId="169" fontId="8" fillId="2" borderId="17" xfId="5" applyNumberFormat="1" applyFont="1" applyFill="1" applyBorder="1" applyAlignment="1">
      <alignment horizontal="center"/>
    </xf>
    <xf numFmtId="169" fontId="8" fillId="2" borderId="22" xfId="5" applyNumberFormat="1" applyFont="1" applyFill="1" applyBorder="1" applyAlignment="1">
      <alignment horizontal="center"/>
    </xf>
    <xf numFmtId="0" fontId="15" fillId="2" borderId="23" xfId="5" applyFont="1" applyFill="1" applyBorder="1"/>
    <xf numFmtId="0" fontId="8" fillId="2" borderId="15" xfId="5" applyFont="1" applyFill="1" applyBorder="1" applyAlignment="1">
      <alignment horizontal="center"/>
    </xf>
    <xf numFmtId="0" fontId="10" fillId="3" borderId="14" xfId="5" applyFont="1" applyFill="1" applyBorder="1" applyAlignment="1" applyProtection="1">
      <alignment horizontal="center"/>
      <protection locked="0"/>
    </xf>
    <xf numFmtId="169" fontId="8" fillId="2" borderId="24" xfId="5" applyNumberFormat="1" applyFont="1" applyFill="1" applyBorder="1" applyAlignment="1">
      <alignment horizontal="center"/>
    </xf>
    <xf numFmtId="169" fontId="8" fillId="2" borderId="25" xfId="5" applyNumberFormat="1" applyFont="1" applyFill="1" applyBorder="1" applyAlignment="1">
      <alignment horizontal="center"/>
    </xf>
    <xf numFmtId="0" fontId="8" fillId="2" borderId="26" xfId="5" applyFont="1" applyFill="1" applyBorder="1" applyAlignment="1">
      <alignment horizontal="center"/>
    </xf>
    <xf numFmtId="0" fontId="10" fillId="3" borderId="27" xfId="5" applyFont="1" applyFill="1" applyBorder="1" applyAlignment="1" applyProtection="1">
      <alignment horizontal="center"/>
      <protection locked="0"/>
    </xf>
    <xf numFmtId="169" fontId="8" fillId="2" borderId="28" xfId="5" applyNumberFormat="1" applyFont="1" applyFill="1" applyBorder="1" applyAlignment="1">
      <alignment horizontal="center"/>
    </xf>
    <xf numFmtId="169" fontId="8" fillId="2" borderId="29" xfId="5" applyNumberFormat="1" applyFont="1" applyFill="1" applyBorder="1" applyAlignment="1">
      <alignment horizontal="center"/>
    </xf>
    <xf numFmtId="0" fontId="8" fillId="2" borderId="30" xfId="5" applyFont="1" applyFill="1" applyBorder="1"/>
    <xf numFmtId="0" fontId="8" fillId="2" borderId="15" xfId="5" applyFont="1" applyFill="1" applyBorder="1" applyAlignment="1">
      <alignment horizontal="right"/>
    </xf>
    <xf numFmtId="1" fontId="9" fillId="6" borderId="31" xfId="5" applyNumberFormat="1" applyFont="1" applyFill="1" applyBorder="1" applyAlignment="1">
      <alignment horizontal="center"/>
    </xf>
    <xf numFmtId="169" fontId="9" fillId="6" borderId="32" xfId="5" applyNumberFormat="1" applyFont="1" applyFill="1" applyBorder="1" applyAlignment="1">
      <alignment horizontal="center"/>
    </xf>
    <xf numFmtId="169" fontId="9" fillId="6" borderId="33" xfId="5" applyNumberFormat="1" applyFont="1" applyFill="1" applyBorder="1" applyAlignment="1">
      <alignment horizontal="center"/>
    </xf>
    <xf numFmtId="0" fontId="2" fillId="2" borderId="0" xfId="5" applyFont="1" applyFill="1" applyAlignment="1">
      <alignment horizontal="center"/>
    </xf>
    <xf numFmtId="0" fontId="8" fillId="2" borderId="34" xfId="5" applyFont="1" applyFill="1" applyBorder="1" applyAlignment="1">
      <alignment horizontal="right"/>
    </xf>
    <xf numFmtId="0" fontId="10" fillId="3" borderId="35" xfId="5" applyFont="1" applyFill="1" applyBorder="1" applyAlignment="1" applyProtection="1">
      <alignment horizontal="center"/>
      <protection locked="0"/>
    </xf>
    <xf numFmtId="0" fontId="8" fillId="2" borderId="11" xfId="5" applyFont="1" applyFill="1" applyBorder="1" applyAlignment="1">
      <alignment horizontal="right"/>
    </xf>
    <xf numFmtId="2" fontId="8" fillId="6" borderId="36" xfId="5" applyNumberFormat="1" applyFont="1" applyFill="1" applyBorder="1" applyAlignment="1">
      <alignment horizontal="center"/>
    </xf>
    <xf numFmtId="0" fontId="8" fillId="2" borderId="0" xfId="5" applyFont="1" applyFill="1" applyAlignment="1">
      <alignment horizontal="center"/>
    </xf>
    <xf numFmtId="2" fontId="8" fillId="7" borderId="36" xfId="5" applyNumberFormat="1" applyFont="1" applyFill="1" applyBorder="1" applyAlignment="1">
      <alignment horizontal="center"/>
    </xf>
    <xf numFmtId="2" fontId="8" fillId="2" borderId="0" xfId="5" applyNumberFormat="1" applyFont="1" applyFill="1" applyAlignment="1">
      <alignment horizontal="center"/>
    </xf>
    <xf numFmtId="170" fontId="8" fillId="6" borderId="36" xfId="5" applyNumberFormat="1" applyFont="1" applyFill="1" applyBorder="1" applyAlignment="1">
      <alignment horizontal="center"/>
    </xf>
    <xf numFmtId="170" fontId="8" fillId="2" borderId="0" xfId="5" applyNumberFormat="1" applyFont="1" applyFill="1" applyAlignment="1">
      <alignment horizontal="center"/>
    </xf>
    <xf numFmtId="170" fontId="8" fillId="6" borderId="37" xfId="5" applyNumberFormat="1" applyFont="1" applyFill="1" applyBorder="1" applyAlignment="1">
      <alignment horizontal="center"/>
    </xf>
    <xf numFmtId="0" fontId="8" fillId="2" borderId="38" xfId="5" applyFont="1" applyFill="1" applyBorder="1" applyAlignment="1">
      <alignment horizontal="right"/>
    </xf>
    <xf numFmtId="170" fontId="10" fillId="3" borderId="36" xfId="5" applyNumberFormat="1" applyFont="1" applyFill="1" applyBorder="1" applyAlignment="1" applyProtection="1">
      <alignment horizontal="center"/>
      <protection locked="0"/>
    </xf>
    <xf numFmtId="170" fontId="8" fillId="2" borderId="0" xfId="5" applyNumberFormat="1" applyFont="1" applyFill="1"/>
    <xf numFmtId="0" fontId="8" fillId="2" borderId="21" xfId="5" applyFont="1" applyFill="1" applyBorder="1" applyAlignment="1">
      <alignment horizontal="right"/>
    </xf>
    <xf numFmtId="1" fontId="8" fillId="2" borderId="0" xfId="5" applyNumberFormat="1" applyFont="1" applyFill="1" applyAlignment="1">
      <alignment horizontal="center"/>
    </xf>
    <xf numFmtId="0" fontId="8" fillId="2" borderId="30" xfId="5" applyFont="1" applyFill="1" applyBorder="1" applyAlignment="1">
      <alignment horizontal="right"/>
    </xf>
    <xf numFmtId="2" fontId="8" fillId="6" borderId="30" xfId="5" applyNumberFormat="1" applyFont="1" applyFill="1" applyBorder="1" applyAlignment="1">
      <alignment horizontal="center"/>
    </xf>
    <xf numFmtId="169" fontId="9" fillId="7" borderId="23" xfId="5" applyNumberFormat="1" applyFont="1" applyFill="1" applyBorder="1" applyAlignment="1">
      <alignment horizontal="center"/>
    </xf>
    <xf numFmtId="169" fontId="8" fillId="2" borderId="0" xfId="5" applyNumberFormat="1" applyFont="1" applyFill="1" applyAlignment="1">
      <alignment horizontal="center"/>
    </xf>
    <xf numFmtId="10" fontId="8" fillId="6" borderId="36" xfId="5" applyNumberFormat="1" applyFont="1" applyFill="1" applyBorder="1" applyAlignment="1">
      <alignment horizontal="center"/>
    </xf>
    <xf numFmtId="0" fontId="8" fillId="2" borderId="39" xfId="5" applyFont="1" applyFill="1" applyBorder="1" applyAlignment="1">
      <alignment horizontal="right"/>
    </xf>
    <xf numFmtId="0" fontId="8" fillId="7" borderId="30" xfId="5" applyFont="1" applyFill="1" applyBorder="1" applyAlignment="1">
      <alignment horizontal="center"/>
    </xf>
    <xf numFmtId="0" fontId="3" fillId="2" borderId="0" xfId="5" applyFont="1" applyFill="1"/>
    <xf numFmtId="0" fontId="9" fillId="2" borderId="0" xfId="5" applyFont="1" applyFill="1" applyAlignment="1">
      <alignment horizontal="left"/>
    </xf>
    <xf numFmtId="0" fontId="8" fillId="2" borderId="0" xfId="5" applyFont="1" applyFill="1" applyAlignment="1">
      <alignment horizontal="left"/>
    </xf>
    <xf numFmtId="171" fontId="10" fillId="3" borderId="0" xfId="5" applyNumberFormat="1" applyFont="1" applyFill="1" applyAlignment="1" applyProtection="1">
      <alignment horizontal="center"/>
      <protection locked="0"/>
    </xf>
    <xf numFmtId="170" fontId="9" fillId="2" borderId="0" xfId="5" applyNumberFormat="1" applyFont="1" applyFill="1" applyAlignment="1" applyProtection="1">
      <alignment horizontal="center"/>
      <protection locked="0"/>
    </xf>
    <xf numFmtId="2" fontId="9" fillId="2" borderId="23" xfId="5" applyNumberFormat="1" applyFont="1" applyFill="1" applyBorder="1" applyAlignment="1">
      <alignment horizontal="center"/>
    </xf>
    <xf numFmtId="0" fontId="9" fillId="2" borderId="23" xfId="5" applyFont="1" applyFill="1" applyBorder="1" applyAlignment="1">
      <alignment horizontal="center"/>
    </xf>
    <xf numFmtId="0" fontId="8" fillId="2" borderId="23" xfId="5" applyFont="1" applyFill="1" applyBorder="1" applyAlignment="1">
      <alignment horizontal="center"/>
    </xf>
    <xf numFmtId="0" fontId="10" fillId="3" borderId="12" xfId="5" applyFont="1" applyFill="1" applyBorder="1" applyAlignment="1" applyProtection="1">
      <alignment horizontal="center"/>
      <protection locked="0"/>
    </xf>
    <xf numFmtId="170" fontId="8" fillId="2" borderId="12" xfId="5" applyNumberFormat="1" applyFont="1" applyFill="1" applyBorder="1" applyAlignment="1">
      <alignment horizontal="center"/>
    </xf>
    <xf numFmtId="172" fontId="8" fillId="2" borderId="23" xfId="5" applyNumberFormat="1" applyFont="1" applyFill="1" applyBorder="1" applyAlignment="1">
      <alignment horizontal="center" vertical="center"/>
    </xf>
    <xf numFmtId="0" fontId="8" fillId="2" borderId="40" xfId="5" applyFont="1" applyFill="1" applyBorder="1" applyAlignment="1">
      <alignment horizontal="center"/>
    </xf>
    <xf numFmtId="170" fontId="8" fillId="2" borderId="14" xfId="5" applyNumberFormat="1" applyFont="1" applyFill="1" applyBorder="1" applyAlignment="1">
      <alignment horizontal="center"/>
    </xf>
    <xf numFmtId="172" fontId="8" fillId="2" borderId="40" xfId="5" applyNumberFormat="1" applyFont="1" applyFill="1" applyBorder="1" applyAlignment="1">
      <alignment horizontal="center" vertical="center"/>
    </xf>
    <xf numFmtId="1" fontId="10" fillId="3" borderId="14" xfId="5" applyNumberFormat="1" applyFont="1" applyFill="1" applyBorder="1" applyAlignment="1" applyProtection="1">
      <alignment horizontal="center"/>
      <protection locked="0"/>
    </xf>
    <xf numFmtId="0" fontId="8" fillId="2" borderId="30" xfId="5" applyFont="1" applyFill="1" applyBorder="1" applyAlignment="1">
      <alignment horizontal="center"/>
    </xf>
    <xf numFmtId="0" fontId="10" fillId="3" borderId="39" xfId="5" applyFont="1" applyFill="1" applyBorder="1" applyAlignment="1" applyProtection="1">
      <alignment horizontal="center"/>
      <protection locked="0"/>
    </xf>
    <xf numFmtId="170" fontId="8" fillId="2" borderId="39" xfId="5" applyNumberFormat="1" applyFont="1" applyFill="1" applyBorder="1" applyAlignment="1">
      <alignment horizontal="center"/>
    </xf>
    <xf numFmtId="172" fontId="8" fillId="2" borderId="30" xfId="5" applyNumberFormat="1" applyFont="1" applyFill="1" applyBorder="1" applyAlignment="1">
      <alignment horizontal="center" vertical="center"/>
    </xf>
    <xf numFmtId="0" fontId="11" fillId="2" borderId="15" xfId="5" applyFont="1" applyFill="1" applyBorder="1" applyAlignment="1">
      <alignment horizontal="center"/>
    </xf>
    <xf numFmtId="2" fontId="11" fillId="2" borderId="41" xfId="5" applyNumberFormat="1" applyFont="1" applyFill="1" applyBorder="1" applyAlignment="1">
      <alignment horizontal="center"/>
    </xf>
    <xf numFmtId="0" fontId="8" fillId="2" borderId="42" xfId="5" applyFont="1" applyFill="1" applyBorder="1" applyAlignment="1">
      <alignment horizontal="right"/>
    </xf>
    <xf numFmtId="2" fontId="10" fillId="7" borderId="26" xfId="5" applyNumberFormat="1" applyFont="1" applyFill="1" applyBorder="1" applyAlignment="1">
      <alignment horizontal="center"/>
    </xf>
    <xf numFmtId="172" fontId="10" fillId="7" borderId="26" xfId="5" applyNumberFormat="1" applyFont="1" applyFill="1" applyBorder="1" applyAlignment="1">
      <alignment horizontal="center"/>
    </xf>
    <xf numFmtId="0" fontId="8" fillId="2" borderId="36" xfId="5" applyFont="1" applyFill="1" applyBorder="1" applyAlignment="1">
      <alignment horizontal="right"/>
    </xf>
    <xf numFmtId="10" fontId="10" fillId="6" borderId="51" xfId="5" applyNumberFormat="1" applyFont="1" applyFill="1" applyBorder="1" applyAlignment="1">
      <alignment horizontal="center"/>
    </xf>
    <xf numFmtId="0" fontId="8" fillId="2" borderId="37" xfId="5" applyFont="1" applyFill="1" applyBorder="1" applyAlignment="1">
      <alignment horizontal="right"/>
    </xf>
    <xf numFmtId="0" fontId="10" fillId="7" borderId="43" xfId="5" applyFont="1" applyFill="1" applyBorder="1" applyAlignment="1">
      <alignment horizontal="center"/>
    </xf>
    <xf numFmtId="165" fontId="10" fillId="2" borderId="0" xfId="5" applyNumberFormat="1" applyFont="1" applyFill="1" applyAlignment="1">
      <alignment horizontal="center"/>
    </xf>
    <xf numFmtId="0" fontId="9" fillId="2" borderId="44" xfId="5" applyFont="1" applyFill="1" applyBorder="1" applyAlignment="1">
      <alignment horizontal="center"/>
    </xf>
    <xf numFmtId="0" fontId="9" fillId="2" borderId="34" xfId="5" applyFont="1" applyFill="1" applyBorder="1" applyAlignment="1">
      <alignment horizontal="center"/>
    </xf>
    <xf numFmtId="0" fontId="9" fillId="2" borderId="10" xfId="5" applyFont="1" applyFill="1" applyBorder="1" applyAlignment="1">
      <alignment horizontal="center"/>
    </xf>
    <xf numFmtId="0" fontId="9" fillId="2" borderId="22" xfId="5" applyFont="1" applyFill="1" applyBorder="1" applyAlignment="1">
      <alignment horizontal="center"/>
    </xf>
    <xf numFmtId="0" fontId="8" fillId="2" borderId="45" xfId="5" applyFont="1" applyFill="1" applyBorder="1" applyAlignment="1">
      <alignment horizontal="center"/>
    </xf>
    <xf numFmtId="0" fontId="8" fillId="2" borderId="7" xfId="5" applyFont="1" applyFill="1" applyBorder="1" applyAlignment="1">
      <alignment horizontal="center"/>
    </xf>
    <xf numFmtId="169" fontId="10" fillId="3" borderId="27" xfId="5" applyNumberFormat="1" applyFont="1" applyFill="1" applyBorder="1" applyAlignment="1" applyProtection="1">
      <alignment horizontal="center"/>
      <protection locked="0"/>
    </xf>
    <xf numFmtId="1" fontId="9" fillId="6" borderId="46" xfId="5" applyNumberFormat="1" applyFont="1" applyFill="1" applyBorder="1" applyAlignment="1">
      <alignment horizontal="center"/>
    </xf>
    <xf numFmtId="1" fontId="9" fillId="6" borderId="47" xfId="5" applyNumberFormat="1" applyFont="1" applyFill="1" applyBorder="1" applyAlignment="1">
      <alignment horizontal="center"/>
    </xf>
    <xf numFmtId="169" fontId="9" fillId="6" borderId="30" xfId="5" applyNumberFormat="1" applyFont="1" applyFill="1" applyBorder="1" applyAlignment="1">
      <alignment horizontal="center"/>
    </xf>
    <xf numFmtId="0" fontId="8" fillId="2" borderId="48" xfId="5" applyFont="1" applyFill="1" applyBorder="1" applyAlignment="1">
      <alignment horizontal="right"/>
    </xf>
    <xf numFmtId="0" fontId="10" fillId="3" borderId="49" xfId="5" applyFont="1" applyFill="1" applyBorder="1" applyAlignment="1" applyProtection="1">
      <alignment horizontal="center"/>
      <protection locked="0"/>
    </xf>
    <xf numFmtId="0" fontId="8" fillId="2" borderId="16" xfId="5" applyFont="1" applyFill="1" applyBorder="1" applyAlignment="1">
      <alignment horizontal="right"/>
    </xf>
    <xf numFmtId="2" fontId="8" fillId="6" borderId="18" xfId="5" applyNumberFormat="1" applyFont="1" applyFill="1" applyBorder="1" applyAlignment="1">
      <alignment horizontal="center"/>
    </xf>
    <xf numFmtId="2" fontId="8" fillId="7" borderId="18" xfId="5" applyNumberFormat="1" applyFont="1" applyFill="1" applyBorder="1" applyAlignment="1">
      <alignment horizontal="center"/>
    </xf>
    <xf numFmtId="170" fontId="8" fillId="6" borderId="18" xfId="5" applyNumberFormat="1" applyFont="1" applyFill="1" applyBorder="1" applyAlignment="1">
      <alignment horizontal="center"/>
    </xf>
    <xf numFmtId="170" fontId="8" fillId="7" borderId="18" xfId="5" applyNumberFormat="1" applyFont="1" applyFill="1" applyBorder="1" applyAlignment="1">
      <alignment horizontal="center"/>
    </xf>
    <xf numFmtId="2" fontId="2" fillId="2" borderId="0" xfId="5" applyNumberFormat="1" applyFont="1" applyFill="1" applyAlignment="1">
      <alignment horizontal="center"/>
    </xf>
    <xf numFmtId="0" fontId="8" fillId="2" borderId="50" xfId="5" applyFont="1" applyFill="1" applyBorder="1" applyAlignment="1">
      <alignment horizontal="right"/>
    </xf>
    <xf numFmtId="2" fontId="8" fillId="7" borderId="22" xfId="5" applyNumberFormat="1" applyFont="1" applyFill="1" applyBorder="1" applyAlignment="1">
      <alignment horizontal="center"/>
    </xf>
    <xf numFmtId="0" fontId="9" fillId="2" borderId="0" xfId="5" applyFont="1" applyFill="1" applyAlignment="1">
      <alignment horizontal="center" wrapText="1"/>
    </xf>
    <xf numFmtId="0" fontId="8" fillId="2" borderId="35" xfId="5" applyFont="1" applyFill="1" applyBorder="1" applyAlignment="1">
      <alignment horizontal="right"/>
    </xf>
    <xf numFmtId="169" fontId="9" fillId="7" borderId="35" xfId="5" applyNumberFormat="1" applyFont="1" applyFill="1" applyBorder="1" applyAlignment="1">
      <alignment horizontal="center"/>
    </xf>
    <xf numFmtId="10" fontId="8" fillId="2" borderId="0" xfId="5" applyNumberFormat="1" applyFont="1" applyFill="1" applyAlignment="1">
      <alignment horizontal="center"/>
    </xf>
    <xf numFmtId="10" fontId="9" fillId="6" borderId="36" xfId="5" applyNumberFormat="1" applyFont="1" applyFill="1" applyBorder="1" applyAlignment="1">
      <alignment horizontal="center"/>
    </xf>
    <xf numFmtId="0" fontId="9" fillId="7" borderId="37" xfId="5" applyFont="1" applyFill="1" applyBorder="1" applyAlignment="1">
      <alignment horizontal="center"/>
    </xf>
    <xf numFmtId="0" fontId="9" fillId="2" borderId="13" xfId="5" applyFont="1" applyFill="1" applyBorder="1" applyAlignment="1">
      <alignment horizontal="center" wrapText="1"/>
    </xf>
    <xf numFmtId="1" fontId="10" fillId="3" borderId="23" xfId="5" applyNumberFormat="1" applyFont="1" applyFill="1" applyBorder="1" applyAlignment="1" applyProtection="1">
      <alignment horizontal="center"/>
      <protection locked="0"/>
    </xf>
    <xf numFmtId="170" fontId="8" fillId="2" borderId="23" xfId="5" applyNumberFormat="1" applyFont="1" applyFill="1" applyBorder="1" applyAlignment="1">
      <alignment horizontal="center"/>
    </xf>
    <xf numFmtId="172" fontId="8" fillId="2" borderId="13" xfId="5" applyNumberFormat="1" applyFont="1" applyFill="1" applyBorder="1" applyAlignment="1">
      <alignment horizontal="center"/>
    </xf>
    <xf numFmtId="1" fontId="10" fillId="3" borderId="40" xfId="5" applyNumberFormat="1" applyFont="1" applyFill="1" applyBorder="1" applyAlignment="1" applyProtection="1">
      <alignment horizontal="center"/>
      <protection locked="0"/>
    </xf>
    <xf numFmtId="170" fontId="8" fillId="2" borderId="40" xfId="5" applyNumberFormat="1" applyFont="1" applyFill="1" applyBorder="1" applyAlignment="1">
      <alignment horizontal="center"/>
    </xf>
    <xf numFmtId="172" fontId="8" fillId="2" borderId="15" xfId="5" applyNumberFormat="1" applyFont="1" applyFill="1" applyBorder="1" applyAlignment="1">
      <alignment horizontal="center"/>
    </xf>
    <xf numFmtId="1" fontId="10" fillId="3" borderId="30" xfId="5" applyNumberFormat="1" applyFont="1" applyFill="1" applyBorder="1" applyAlignment="1" applyProtection="1">
      <alignment horizontal="center"/>
      <protection locked="0"/>
    </xf>
    <xf numFmtId="170" fontId="8" fillId="2" borderId="30" xfId="5" applyNumberFormat="1" applyFont="1" applyFill="1" applyBorder="1" applyAlignment="1">
      <alignment horizontal="center"/>
    </xf>
    <xf numFmtId="172" fontId="8" fillId="2" borderId="41" xfId="5" applyNumberFormat="1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169" fontId="8" fillId="2" borderId="35" xfId="5" applyNumberFormat="1" applyFont="1" applyFill="1" applyBorder="1" applyAlignment="1">
      <alignment horizontal="right"/>
    </xf>
    <xf numFmtId="2" fontId="10" fillId="7" borderId="52" xfId="5" applyNumberFormat="1" applyFont="1" applyFill="1" applyBorder="1" applyAlignment="1">
      <alignment horizontal="center"/>
    </xf>
    <xf numFmtId="173" fontId="10" fillId="7" borderId="49" xfId="5" applyNumberFormat="1" applyFont="1" applyFill="1" applyBorder="1" applyAlignment="1">
      <alignment horizontal="center"/>
    </xf>
    <xf numFmtId="0" fontId="8" fillId="2" borderId="14" xfId="5" applyFont="1" applyFill="1" applyBorder="1"/>
    <xf numFmtId="0" fontId="8" fillId="2" borderId="40" xfId="5" applyFont="1" applyFill="1" applyBorder="1" applyAlignment="1">
      <alignment horizontal="right"/>
    </xf>
    <xf numFmtId="10" fontId="10" fillId="6" borderId="18" xfId="5" applyNumberFormat="1" applyFont="1" applyFill="1" applyBorder="1" applyAlignment="1">
      <alignment horizontal="center"/>
    </xf>
    <xf numFmtId="0" fontId="8" fillId="2" borderId="39" xfId="5" applyFont="1" applyFill="1" applyBorder="1"/>
    <xf numFmtId="0" fontId="10" fillId="7" borderId="20" xfId="5" applyFont="1" applyFill="1" applyBorder="1" applyAlignment="1">
      <alignment horizontal="center"/>
    </xf>
    <xf numFmtId="0" fontId="10" fillId="7" borderId="53" xfId="5" applyFont="1" applyFill="1" applyBorder="1" applyAlignment="1">
      <alignment horizontal="center"/>
    </xf>
    <xf numFmtId="0" fontId="8" fillId="2" borderId="23" xfId="5" applyFont="1" applyFill="1" applyBorder="1"/>
    <xf numFmtId="0" fontId="16" fillId="2" borderId="0" xfId="5" applyFont="1" applyFill="1" applyAlignment="1">
      <alignment horizontal="right" vertical="center" wrapText="1"/>
    </xf>
    <xf numFmtId="2" fontId="10" fillId="6" borderId="51" xfId="5" applyNumberFormat="1" applyFont="1" applyFill="1" applyBorder="1" applyAlignment="1">
      <alignment horizontal="center"/>
    </xf>
    <xf numFmtId="173" fontId="10" fillId="6" borderId="51" xfId="5" applyNumberFormat="1" applyFont="1" applyFill="1" applyBorder="1" applyAlignment="1">
      <alignment horizontal="center"/>
    </xf>
    <xf numFmtId="2" fontId="10" fillId="7" borderId="43" xfId="5" applyNumberFormat="1" applyFont="1" applyFill="1" applyBorder="1" applyAlignment="1">
      <alignment horizontal="center"/>
    </xf>
    <xf numFmtId="173" fontId="10" fillId="7" borderId="43" xfId="5" applyNumberFormat="1" applyFont="1" applyFill="1" applyBorder="1" applyAlignment="1">
      <alignment horizontal="center"/>
    </xf>
    <xf numFmtId="174" fontId="20" fillId="2" borderId="0" xfId="5" applyNumberFormat="1" applyFont="1" applyFill="1" applyAlignment="1">
      <alignment horizontal="center"/>
    </xf>
    <xf numFmtId="0" fontId="16" fillId="2" borderId="9" xfId="5" applyFont="1" applyFill="1" applyBorder="1" applyAlignment="1">
      <alignment horizontal="left" vertical="center" wrapText="1"/>
    </xf>
    <xf numFmtId="0" fontId="8" fillId="2" borderId="9" xfId="5" applyFont="1" applyFill="1" applyBorder="1"/>
    <xf numFmtId="0" fontId="8" fillId="2" borderId="10" xfId="5" applyFont="1" applyFill="1" applyBorder="1" applyAlignment="1">
      <alignment horizontal="center"/>
    </xf>
    <xf numFmtId="0" fontId="8" fillId="2" borderId="7" xfId="5" applyFont="1" applyFill="1" applyBorder="1"/>
    <xf numFmtId="0" fontId="9" fillId="2" borderId="11" xfId="5" applyFont="1" applyFill="1" applyBorder="1"/>
    <xf numFmtId="0" fontId="8" fillId="2" borderId="11" xfId="5" applyFont="1" applyFill="1" applyBorder="1"/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10" fontId="12" fillId="2" borderId="40" xfId="4" applyNumberFormat="1" applyFont="1" applyFill="1" applyBorder="1" applyAlignment="1">
      <alignment horizontal="center" vertical="center"/>
    </xf>
    <xf numFmtId="0" fontId="16" fillId="2" borderId="12" xfId="4" applyFont="1" applyFill="1" applyBorder="1" applyAlignment="1">
      <alignment horizontal="left" vertical="center" wrapText="1"/>
    </xf>
    <xf numFmtId="0" fontId="16" fillId="2" borderId="10" xfId="4" applyFont="1" applyFill="1" applyBorder="1" applyAlignment="1">
      <alignment horizontal="left" vertical="center" wrapText="1"/>
    </xf>
    <xf numFmtId="0" fontId="16" fillId="2" borderId="39" xfId="4" applyFont="1" applyFill="1" applyBorder="1" applyAlignment="1">
      <alignment horizontal="left" vertical="center" wrapText="1"/>
    </xf>
    <xf numFmtId="0" fontId="16" fillId="2" borderId="9" xfId="4" applyFont="1" applyFill="1" applyBorder="1" applyAlignment="1">
      <alignment horizontal="left" vertical="center" wrapText="1"/>
    </xf>
    <xf numFmtId="0" fontId="16" fillId="2" borderId="13" xfId="4" applyFont="1" applyFill="1" applyBorder="1" applyAlignment="1">
      <alignment horizontal="left" vertical="center" wrapText="1"/>
    </xf>
    <xf numFmtId="0" fontId="16" fillId="2" borderId="41" xfId="4" applyFont="1" applyFill="1" applyBorder="1" applyAlignment="1">
      <alignment horizontal="left" vertical="center" wrapText="1"/>
    </xf>
    <xf numFmtId="0" fontId="9" fillId="2" borderId="44" xfId="4" applyFont="1" applyFill="1" applyBorder="1" applyAlignment="1">
      <alignment horizontal="center" vertical="center"/>
    </xf>
    <xf numFmtId="0" fontId="9" fillId="2" borderId="52" xfId="4" applyFont="1" applyFill="1" applyBorder="1" applyAlignment="1">
      <alignment horizontal="center" vertical="center"/>
    </xf>
    <xf numFmtId="0" fontId="9" fillId="2" borderId="0" xfId="4" applyFont="1" applyFill="1" applyAlignment="1">
      <alignment horizontal="center"/>
    </xf>
    <xf numFmtId="0" fontId="9" fillId="2" borderId="10" xfId="4" applyFont="1" applyFill="1" applyBorder="1" applyAlignment="1">
      <alignment horizontal="center"/>
    </xf>
    <xf numFmtId="0" fontId="10" fillId="3" borderId="0" xfId="4" applyFont="1" applyFill="1" applyAlignment="1" applyProtection="1">
      <alignment horizontal="left"/>
      <protection locked="0"/>
    </xf>
    <xf numFmtId="0" fontId="16" fillId="2" borderId="54" xfId="4" applyFont="1" applyFill="1" applyBorder="1" applyAlignment="1">
      <alignment horizontal="justify" vertical="center" wrapText="1"/>
    </xf>
    <xf numFmtId="0" fontId="16" fillId="2" borderId="55" xfId="4" applyFont="1" applyFill="1" applyBorder="1" applyAlignment="1">
      <alignment horizontal="justify" vertical="center" wrapText="1"/>
    </xf>
    <xf numFmtId="0" fontId="16" fillId="2" borderId="56" xfId="4" applyFont="1" applyFill="1" applyBorder="1" applyAlignment="1">
      <alignment horizontal="justify" vertical="center" wrapText="1"/>
    </xf>
    <xf numFmtId="0" fontId="16" fillId="2" borderId="54" xfId="4" applyFont="1" applyFill="1" applyBorder="1" applyAlignment="1">
      <alignment horizontal="left" vertical="center" wrapText="1"/>
    </xf>
    <xf numFmtId="0" fontId="16" fillId="2" borderId="55" xfId="4" applyFont="1" applyFill="1" applyBorder="1" applyAlignment="1">
      <alignment horizontal="left" vertical="center" wrapText="1"/>
    </xf>
    <xf numFmtId="0" fontId="16" fillId="2" borderId="56" xfId="4" applyFont="1" applyFill="1" applyBorder="1" applyAlignment="1">
      <alignment horizontal="left" vertical="center" wrapText="1"/>
    </xf>
    <xf numFmtId="0" fontId="9" fillId="2" borderId="44" xfId="4" applyFont="1" applyFill="1" applyBorder="1" applyAlignment="1">
      <alignment horizontal="center"/>
    </xf>
    <xf numFmtId="0" fontId="9" fillId="2" borderId="52" xfId="4" applyFont="1" applyFill="1" applyBorder="1" applyAlignment="1">
      <alignment horizontal="center"/>
    </xf>
    <xf numFmtId="0" fontId="9" fillId="2" borderId="10" xfId="4" applyFont="1" applyFill="1" applyBorder="1" applyAlignment="1">
      <alignment horizontal="center" vertical="center"/>
    </xf>
    <xf numFmtId="0" fontId="9" fillId="2" borderId="0" xfId="4" applyFont="1" applyFill="1" applyAlignment="1">
      <alignment horizontal="center" vertical="center"/>
    </xf>
    <xf numFmtId="0" fontId="9" fillId="2" borderId="9" xfId="4" applyFont="1" applyFill="1" applyBorder="1" applyAlignment="1">
      <alignment horizontal="center" vertical="center"/>
    </xf>
    <xf numFmtId="2" fontId="10" fillId="3" borderId="23" xfId="4" applyNumberFormat="1" applyFont="1" applyFill="1" applyBorder="1" applyAlignment="1" applyProtection="1">
      <alignment horizontal="center" vertical="center"/>
      <protection locked="0"/>
    </xf>
    <xf numFmtId="2" fontId="10" fillId="3" borderId="40" xfId="4" applyNumberFormat="1" applyFont="1" applyFill="1" applyBorder="1" applyAlignment="1" applyProtection="1">
      <alignment horizontal="center" vertical="center"/>
      <protection locked="0"/>
    </xf>
    <xf numFmtId="2" fontId="10" fillId="3" borderId="30" xfId="4" applyNumberFormat="1" applyFont="1" applyFill="1" applyBorder="1" applyAlignment="1" applyProtection="1">
      <alignment horizontal="center" vertical="center"/>
      <protection locked="0"/>
    </xf>
    <xf numFmtId="0" fontId="9" fillId="2" borderId="39" xfId="4" applyFont="1" applyFill="1" applyBorder="1" applyAlignment="1">
      <alignment horizontal="center" vertical="center"/>
    </xf>
    <xf numFmtId="0" fontId="16" fillId="2" borderId="12" xfId="4" applyFont="1" applyFill="1" applyBorder="1" applyAlignment="1">
      <alignment horizontal="center" vertical="center" wrapText="1"/>
    </xf>
    <xf numFmtId="0" fontId="16" fillId="2" borderId="13" xfId="4" applyFont="1" applyFill="1" applyBorder="1" applyAlignment="1">
      <alignment horizontal="center" vertical="center" wrapText="1"/>
    </xf>
    <xf numFmtId="0" fontId="16" fillId="2" borderId="39" xfId="4" applyFont="1" applyFill="1" applyBorder="1" applyAlignment="1">
      <alignment horizontal="center" vertical="center" wrapText="1"/>
    </xf>
    <xf numFmtId="0" fontId="16" fillId="2" borderId="41" xfId="4" applyFont="1" applyFill="1" applyBorder="1" applyAlignment="1">
      <alignment horizontal="center" vertical="center" wrapText="1"/>
    </xf>
    <xf numFmtId="0" fontId="9" fillId="2" borderId="34" xfId="4" applyFont="1" applyFill="1" applyBorder="1" applyAlignment="1">
      <alignment horizontal="center"/>
    </xf>
    <xf numFmtId="0" fontId="11" fillId="3" borderId="0" xfId="4" applyFont="1" applyFill="1" applyAlignment="1" applyProtection="1">
      <alignment horizontal="left" wrapText="1"/>
      <protection locked="0"/>
    </xf>
    <xf numFmtId="0" fontId="10" fillId="3" borderId="0" xfId="4" applyFont="1" applyFill="1" applyAlignment="1" applyProtection="1">
      <alignment horizontal="left" wrapText="1"/>
      <protection locked="0"/>
    </xf>
    <xf numFmtId="0" fontId="11" fillId="3" borderId="0" xfId="4" applyFont="1" applyFill="1" applyAlignment="1" applyProtection="1">
      <alignment horizontal="left"/>
      <protection locked="0"/>
    </xf>
    <xf numFmtId="0" fontId="18" fillId="2" borderId="0" xfId="4" applyFont="1" applyFill="1" applyAlignment="1">
      <alignment horizontal="center" vertical="center"/>
    </xf>
    <xf numFmtId="0" fontId="19" fillId="2" borderId="0" xfId="4" applyFont="1" applyFill="1" applyAlignment="1">
      <alignment horizontal="center" vertical="center"/>
    </xf>
    <xf numFmtId="0" fontId="16" fillId="2" borderId="54" xfId="4" applyFont="1" applyFill="1" applyBorder="1" applyAlignment="1">
      <alignment horizontal="center"/>
    </xf>
    <xf numFmtId="0" fontId="16" fillId="2" borderId="55" xfId="4" applyFont="1" applyFill="1" applyBorder="1" applyAlignment="1">
      <alignment horizontal="center"/>
    </xf>
    <xf numFmtId="0" fontId="16" fillId="2" borderId="56" xfId="4" applyFont="1" applyFill="1" applyBorder="1" applyAlignment="1">
      <alignment horizontal="center"/>
    </xf>
    <xf numFmtId="0" fontId="17" fillId="2" borderId="10" xfId="4" applyFont="1" applyFill="1" applyBorder="1" applyAlignment="1">
      <alignment horizontal="center" vertical="center"/>
    </xf>
    <xf numFmtId="10" fontId="12" fillId="2" borderId="40" xfId="5" applyNumberFormat="1" applyFont="1" applyFill="1" applyBorder="1" applyAlignment="1">
      <alignment horizontal="center" vertical="center"/>
    </xf>
    <xf numFmtId="0" fontId="16" fillId="2" borderId="12" xfId="5" applyFont="1" applyFill="1" applyBorder="1" applyAlignment="1">
      <alignment horizontal="left" vertical="center" wrapText="1"/>
    </xf>
    <xf numFmtId="0" fontId="16" fillId="2" borderId="10" xfId="5" applyFont="1" applyFill="1" applyBorder="1" applyAlignment="1">
      <alignment horizontal="left" vertical="center" wrapText="1"/>
    </xf>
    <xf numFmtId="0" fontId="16" fillId="2" borderId="39" xfId="5" applyFont="1" applyFill="1" applyBorder="1" applyAlignment="1">
      <alignment horizontal="left" vertical="center" wrapText="1"/>
    </xf>
    <xf numFmtId="0" fontId="16" fillId="2" borderId="9" xfId="5" applyFont="1" applyFill="1" applyBorder="1" applyAlignment="1">
      <alignment horizontal="left" vertical="center" wrapText="1"/>
    </xf>
    <xf numFmtId="0" fontId="16" fillId="2" borderId="13" xfId="5" applyFont="1" applyFill="1" applyBorder="1" applyAlignment="1">
      <alignment horizontal="left" vertical="center" wrapText="1"/>
    </xf>
    <xf numFmtId="0" fontId="16" fillId="2" borderId="41" xfId="5" applyFont="1" applyFill="1" applyBorder="1" applyAlignment="1">
      <alignment horizontal="left" vertical="center" wrapText="1"/>
    </xf>
    <xf numFmtId="0" fontId="9" fillId="2" borderId="44" xfId="5" applyFont="1" applyFill="1" applyBorder="1" applyAlignment="1">
      <alignment horizontal="center" vertical="center"/>
    </xf>
    <xf numFmtId="0" fontId="9" fillId="2" borderId="52" xfId="5" applyFont="1" applyFill="1" applyBorder="1" applyAlignment="1">
      <alignment horizontal="center" vertical="center"/>
    </xf>
    <xf numFmtId="0" fontId="9" fillId="2" borderId="0" xfId="5" applyFont="1" applyFill="1" applyAlignment="1">
      <alignment horizontal="center"/>
    </xf>
    <xf numFmtId="0" fontId="9" fillId="2" borderId="10" xfId="5" applyFont="1" applyFill="1" applyBorder="1" applyAlignment="1">
      <alignment horizontal="center"/>
    </xf>
    <xf numFmtId="0" fontId="10" fillId="3" borderId="0" xfId="5" applyFont="1" applyFill="1" applyAlignment="1" applyProtection="1">
      <alignment horizontal="left"/>
      <protection locked="0"/>
    </xf>
    <xf numFmtId="0" fontId="16" fillId="2" borderId="54" xfId="5" applyFont="1" applyFill="1" applyBorder="1" applyAlignment="1">
      <alignment horizontal="justify" vertical="center" wrapText="1"/>
    </xf>
    <xf numFmtId="0" fontId="16" fillId="2" borderId="55" xfId="5" applyFont="1" applyFill="1" applyBorder="1" applyAlignment="1">
      <alignment horizontal="justify" vertical="center" wrapText="1"/>
    </xf>
    <xf numFmtId="0" fontId="16" fillId="2" borderId="56" xfId="5" applyFont="1" applyFill="1" applyBorder="1" applyAlignment="1">
      <alignment horizontal="justify" vertical="center" wrapText="1"/>
    </xf>
    <xf numFmtId="0" fontId="16" fillId="2" borderId="54" xfId="5" applyFont="1" applyFill="1" applyBorder="1" applyAlignment="1">
      <alignment horizontal="left" vertical="center" wrapText="1"/>
    </xf>
    <xf numFmtId="0" fontId="16" fillId="2" borderId="55" xfId="5" applyFont="1" applyFill="1" applyBorder="1" applyAlignment="1">
      <alignment horizontal="left" vertical="center" wrapText="1"/>
    </xf>
    <xf numFmtId="0" fontId="16" fillId="2" borderId="56" xfId="5" applyFont="1" applyFill="1" applyBorder="1" applyAlignment="1">
      <alignment horizontal="left" vertical="center" wrapText="1"/>
    </xf>
    <xf numFmtId="0" fontId="9" fillId="2" borderId="44" xfId="5" applyFont="1" applyFill="1" applyBorder="1" applyAlignment="1">
      <alignment horizontal="center"/>
    </xf>
    <xf numFmtId="0" fontId="9" fillId="2" borderId="52" xfId="5" applyFont="1" applyFill="1" applyBorder="1" applyAlignment="1">
      <alignment horizontal="center"/>
    </xf>
    <xf numFmtId="0" fontId="9" fillId="2" borderId="10" xfId="5" applyFont="1" applyFill="1" applyBorder="1" applyAlignment="1">
      <alignment horizontal="center" vertical="center"/>
    </xf>
    <xf numFmtId="0" fontId="9" fillId="2" borderId="0" xfId="5" applyFont="1" applyFill="1" applyAlignment="1">
      <alignment horizontal="center" vertical="center"/>
    </xf>
    <xf numFmtId="0" fontId="9" fillId="2" borderId="9" xfId="5" applyFont="1" applyFill="1" applyBorder="1" applyAlignment="1">
      <alignment horizontal="center" vertical="center"/>
    </xf>
    <xf numFmtId="0" fontId="9" fillId="2" borderId="39" xfId="5" applyFont="1" applyFill="1" applyBorder="1" applyAlignment="1">
      <alignment horizontal="center" vertical="center"/>
    </xf>
    <xf numFmtId="0" fontId="16" fillId="2" borderId="12" xfId="5" applyFont="1" applyFill="1" applyBorder="1" applyAlignment="1">
      <alignment horizontal="center" vertical="center" wrapText="1"/>
    </xf>
    <xf numFmtId="0" fontId="16" fillId="2" borderId="13" xfId="5" applyFont="1" applyFill="1" applyBorder="1" applyAlignment="1">
      <alignment horizontal="center" vertical="center" wrapText="1"/>
    </xf>
    <xf numFmtId="0" fontId="16" fillId="2" borderId="39" xfId="5" applyFont="1" applyFill="1" applyBorder="1" applyAlignment="1">
      <alignment horizontal="center" vertical="center" wrapText="1"/>
    </xf>
    <xf numFmtId="0" fontId="16" fillId="2" borderId="41" xfId="5" applyFont="1" applyFill="1" applyBorder="1" applyAlignment="1">
      <alignment horizontal="center" vertical="center" wrapText="1"/>
    </xf>
    <xf numFmtId="0" fontId="9" fillId="2" borderId="34" xfId="5" applyFont="1" applyFill="1" applyBorder="1" applyAlignment="1">
      <alignment horizontal="center"/>
    </xf>
    <xf numFmtId="0" fontId="11" fillId="3" borderId="0" xfId="5" applyFont="1" applyFill="1" applyAlignment="1" applyProtection="1">
      <alignment horizontal="left" wrapText="1"/>
      <protection locked="0"/>
    </xf>
    <xf numFmtId="0" fontId="10" fillId="3" borderId="0" xfId="5" applyFont="1" applyFill="1" applyAlignment="1" applyProtection="1">
      <alignment horizontal="left" wrapText="1"/>
      <protection locked="0"/>
    </xf>
    <xf numFmtId="0" fontId="11" fillId="3" borderId="0" xfId="5" applyFont="1" applyFill="1" applyAlignment="1" applyProtection="1">
      <alignment horizontal="left"/>
      <protection locked="0"/>
    </xf>
    <xf numFmtId="0" fontId="18" fillId="2" borderId="0" xfId="5" applyFont="1" applyFill="1" applyAlignment="1">
      <alignment horizontal="center" vertical="center"/>
    </xf>
    <xf numFmtId="0" fontId="19" fillId="2" borderId="0" xfId="5" applyFont="1" applyFill="1" applyAlignment="1">
      <alignment horizontal="center" vertical="center"/>
    </xf>
    <xf numFmtId="0" fontId="16" fillId="2" borderId="54" xfId="5" applyFont="1" applyFill="1" applyBorder="1" applyAlignment="1">
      <alignment horizontal="center"/>
    </xf>
    <xf numFmtId="0" fontId="16" fillId="2" borderId="55" xfId="5" applyFont="1" applyFill="1" applyBorder="1" applyAlignment="1">
      <alignment horizontal="center"/>
    </xf>
    <xf numFmtId="0" fontId="16" fillId="2" borderId="56" xfId="5" applyFont="1" applyFill="1" applyBorder="1" applyAlignment="1">
      <alignment horizontal="center"/>
    </xf>
    <xf numFmtId="0" fontId="17" fillId="2" borderId="10" xfId="5" applyFont="1" applyFill="1" applyBorder="1" applyAlignment="1">
      <alignment horizontal="center" vertical="center"/>
    </xf>
    <xf numFmtId="0" fontId="1" fillId="2" borderId="0" xfId="6" applyFont="1" applyFill="1"/>
    <xf numFmtId="0" fontId="23" fillId="2" borderId="54" xfId="6" applyFont="1" applyFill="1" applyBorder="1" applyAlignment="1">
      <alignment horizontal="center" wrapText="1"/>
    </xf>
    <xf numFmtId="0" fontId="23" fillId="2" borderId="55" xfId="6" applyFont="1" applyFill="1" applyBorder="1" applyAlignment="1">
      <alignment horizontal="center" wrapText="1"/>
    </xf>
    <xf numFmtId="0" fontId="23" fillId="2" borderId="56" xfId="6" applyFont="1" applyFill="1" applyBorder="1" applyAlignment="1">
      <alignment horizontal="center" wrapText="1"/>
    </xf>
    <xf numFmtId="0" fontId="23" fillId="2" borderId="0" xfId="6" applyFont="1" applyFill="1" applyAlignment="1">
      <alignment wrapText="1"/>
    </xf>
    <xf numFmtId="0" fontId="4" fillId="2" borderId="0" xfId="6" applyFont="1" applyFill="1" applyAlignment="1">
      <alignment horizontal="center"/>
    </xf>
    <xf numFmtId="0" fontId="4" fillId="2" borderId="0" xfId="6" applyFont="1" applyFill="1"/>
    <xf numFmtId="0" fontId="5" fillId="2" borderId="0" xfId="6" applyFont="1" applyFill="1" applyAlignment="1">
      <alignment horizontal="right"/>
    </xf>
    <xf numFmtId="0" fontId="6" fillId="2" borderId="0" xfId="6" applyFont="1" applyFill="1"/>
    <xf numFmtId="175" fontId="6" fillId="2" borderId="0" xfId="6" applyNumberFormat="1" applyFont="1" applyFill="1" applyAlignment="1">
      <alignment horizontal="center"/>
    </xf>
    <xf numFmtId="0" fontId="5" fillId="2" borderId="0" xfId="6" applyFont="1" applyFill="1" applyAlignment="1">
      <alignment horizontal="right"/>
    </xf>
    <xf numFmtId="175" fontId="6" fillId="2" borderId="0" xfId="6" applyNumberFormat="1" applyFont="1" applyFill="1"/>
    <xf numFmtId="0" fontId="4" fillId="2" borderId="0" xfId="6" applyFont="1" applyFill="1" applyAlignment="1">
      <alignment horizontal="left"/>
    </xf>
    <xf numFmtId="0" fontId="24" fillId="2" borderId="0" xfId="6" applyFont="1" applyFill="1"/>
    <xf numFmtId="164" fontId="1" fillId="2" borderId="0" xfId="6" applyNumberFormat="1" applyFont="1" applyFill="1" applyAlignment="1">
      <alignment horizontal="center"/>
    </xf>
    <xf numFmtId="164" fontId="1" fillId="2" borderId="0" xfId="6" applyNumberFormat="1" applyFont="1" applyFill="1"/>
    <xf numFmtId="164" fontId="5" fillId="2" borderId="19" xfId="6" applyNumberFormat="1" applyFont="1" applyFill="1" applyBorder="1" applyAlignment="1">
      <alignment horizontal="center" wrapText="1"/>
    </xf>
    <xf numFmtId="0" fontId="5" fillId="2" borderId="19" xfId="6" applyFont="1" applyFill="1" applyBorder="1" applyAlignment="1">
      <alignment horizontal="center" wrapText="1"/>
    </xf>
    <xf numFmtId="0" fontId="2" fillId="2" borderId="0" xfId="6" applyFont="1" applyFill="1" applyAlignment="1">
      <alignment horizontal="center"/>
    </xf>
    <xf numFmtId="2" fontId="6" fillId="3" borderId="40" xfId="6" applyNumberFormat="1" applyFont="1" applyFill="1" applyBorder="1" applyProtection="1">
      <protection locked="0"/>
    </xf>
    <xf numFmtId="10" fontId="6" fillId="2" borderId="23" xfId="6" applyNumberFormat="1" applyFont="1" applyFill="1" applyBorder="1" applyAlignment="1">
      <alignment horizontal="center"/>
    </xf>
    <xf numFmtId="10" fontId="6" fillId="2" borderId="0" xfId="6" applyNumberFormat="1" applyFont="1" applyFill="1" applyAlignment="1">
      <alignment horizontal="center"/>
    </xf>
    <xf numFmtId="10" fontId="6" fillId="2" borderId="40" xfId="6" applyNumberFormat="1" applyFont="1" applyFill="1" applyBorder="1" applyAlignment="1">
      <alignment horizontal="center"/>
    </xf>
    <xf numFmtId="2" fontId="6" fillId="3" borderId="30" xfId="6" applyNumberFormat="1" applyFont="1" applyFill="1" applyBorder="1" applyProtection="1">
      <protection locked="0"/>
    </xf>
    <xf numFmtId="10" fontId="6" fillId="2" borderId="30" xfId="6" applyNumberFormat="1" applyFont="1" applyFill="1" applyBorder="1" applyAlignment="1">
      <alignment horizontal="center"/>
    </xf>
    <xf numFmtId="170" fontId="2" fillId="2" borderId="0" xfId="6" applyNumberFormat="1" applyFont="1" applyFill="1" applyAlignment="1">
      <alignment horizontal="center"/>
    </xf>
    <xf numFmtId="10" fontId="2" fillId="2" borderId="0" xfId="6" applyNumberFormat="1" applyFont="1" applyFill="1" applyAlignment="1">
      <alignment horizontal="center"/>
    </xf>
    <xf numFmtId="0" fontId="6" fillId="2" borderId="19" xfId="6" applyFont="1" applyFill="1" applyBorder="1" applyAlignment="1">
      <alignment horizontal="right" vertical="center"/>
    </xf>
    <xf numFmtId="170" fontId="6" fillId="2" borderId="19" xfId="6" applyNumberFormat="1" applyFont="1" applyFill="1" applyBorder="1" applyAlignment="1">
      <alignment horizontal="center" vertical="center"/>
    </xf>
    <xf numFmtId="170" fontId="6" fillId="2" borderId="0" xfId="6" applyNumberFormat="1" applyFont="1" applyFill="1" applyAlignment="1">
      <alignment horizontal="center"/>
    </xf>
    <xf numFmtId="164" fontId="5" fillId="2" borderId="19" xfId="6" applyNumberFormat="1" applyFont="1" applyFill="1" applyBorder="1" applyAlignment="1">
      <alignment horizontal="center" vertical="center"/>
    </xf>
    <xf numFmtId="2" fontId="25" fillId="2" borderId="0" xfId="6" applyNumberFormat="1" applyFont="1" applyFill="1" applyAlignment="1">
      <alignment horizontal="right"/>
    </xf>
    <xf numFmtId="2" fontId="5" fillId="2" borderId="0" xfId="6" applyNumberFormat="1" applyFont="1" applyFill="1"/>
    <xf numFmtId="2" fontId="25" fillId="2" borderId="0" xfId="6" applyNumberFormat="1" applyFont="1" applyFill="1"/>
    <xf numFmtId="0" fontId="5" fillId="2" borderId="19" xfId="6" applyFont="1" applyFill="1" applyBorder="1" applyAlignment="1">
      <alignment horizontal="center" vertical="center"/>
    </xf>
    <xf numFmtId="10" fontId="2" fillId="2" borderId="0" xfId="6" applyNumberFormat="1" applyFont="1" applyFill="1"/>
    <xf numFmtId="170" fontId="5" fillId="2" borderId="23" xfId="6" applyNumberFormat="1" applyFont="1" applyFill="1" applyBorder="1" applyAlignment="1">
      <alignment horizontal="center" vertical="center"/>
    </xf>
    <xf numFmtId="165" fontId="5" fillId="2" borderId="35" xfId="6" applyNumberFormat="1" applyFont="1" applyFill="1" applyBorder="1" applyAlignment="1">
      <alignment horizontal="center"/>
    </xf>
    <xf numFmtId="2" fontId="5" fillId="2" borderId="19" xfId="6" applyNumberFormat="1" applyFont="1" applyFill="1" applyBorder="1" applyAlignment="1">
      <alignment horizontal="center" vertical="center"/>
    </xf>
    <xf numFmtId="170" fontId="5" fillId="2" borderId="30" xfId="6" applyNumberFormat="1" applyFont="1" applyFill="1" applyBorder="1" applyAlignment="1">
      <alignment horizontal="center" vertical="center"/>
    </xf>
    <xf numFmtId="165" fontId="5" fillId="2" borderId="37" xfId="6" applyNumberFormat="1" applyFont="1" applyFill="1" applyBorder="1" applyAlignment="1">
      <alignment horizontal="center"/>
    </xf>
    <xf numFmtId="0" fontId="6" fillId="2" borderId="9" xfId="6" applyFont="1" applyFill="1" applyBorder="1"/>
    <xf numFmtId="0" fontId="6" fillId="2" borderId="0" xfId="6" applyFont="1" applyFill="1" applyAlignment="1">
      <alignment horizontal="center"/>
    </xf>
    <xf numFmtId="10" fontId="6" fillId="2" borderId="9" xfId="6" applyNumberFormat="1" applyFont="1" applyFill="1" applyBorder="1"/>
    <xf numFmtId="0" fontId="5" fillId="2" borderId="10" xfId="6" applyFont="1" applyFill="1" applyBorder="1"/>
    <xf numFmtId="0" fontId="5" fillId="2" borderId="10" xfId="6" applyFont="1" applyFill="1" applyBorder="1" applyAlignment="1">
      <alignment horizontal="center"/>
    </xf>
    <xf numFmtId="0" fontId="6" fillId="2" borderId="10" xfId="6" applyFont="1" applyFill="1" applyBorder="1" applyAlignment="1">
      <alignment horizontal="center"/>
    </xf>
    <xf numFmtId="0" fontId="6" fillId="2" borderId="7" xfId="6" applyFont="1" applyFill="1" applyBorder="1"/>
    <xf numFmtId="0" fontId="5" fillId="2" borderId="11" xfId="6" applyFont="1" applyFill="1" applyBorder="1"/>
    <xf numFmtId="0" fontId="5" fillId="2" borderId="0" xfId="6" applyFont="1" applyFill="1"/>
    <xf numFmtId="0" fontId="6" fillId="2" borderId="11" xfId="6" applyFont="1" applyFill="1" applyBorder="1"/>
    <xf numFmtId="0" fontId="22" fillId="2" borderId="0" xfId="6" applyFill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9" workbookViewId="0">
      <selection activeCell="A72" sqref="A72"/>
    </sheetView>
  </sheetViews>
  <sheetFormatPr defaultRowHeight="13.5" x14ac:dyDescent="0.25"/>
  <cols>
    <col min="1" max="1" width="27.5703125" style="2" customWidth="1"/>
    <col min="2" max="2" width="20.42578125" style="2" customWidth="1"/>
    <col min="3" max="3" width="31.85546875" style="2" customWidth="1"/>
    <col min="4" max="4" width="25.85546875" style="2" customWidth="1"/>
    <col min="5" max="5" width="25.7109375" style="2" customWidth="1"/>
    <col min="6" max="6" width="23.140625" style="2" customWidth="1"/>
    <col min="7" max="7" width="28.42578125" style="2" customWidth="1"/>
    <col min="8" max="8" width="21.5703125" style="2" customWidth="1"/>
    <col min="9" max="9" width="9.140625" style="2" customWidth="1"/>
    <col min="10" max="16384" width="9.140625" style="38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75" t="s">
        <v>0</v>
      </c>
      <c r="B15" s="375"/>
      <c r="C15" s="375"/>
      <c r="D15" s="375"/>
      <c r="E15" s="375"/>
    </row>
    <row r="16" spans="1:6" ht="16.5" customHeight="1" x14ac:dyDescent="0.3">
      <c r="A16" s="4" t="s">
        <v>1</v>
      </c>
      <c r="B16" s="5" t="s">
        <v>2</v>
      </c>
    </row>
    <row r="17" spans="1:5" ht="16.5" customHeight="1" x14ac:dyDescent="0.3">
      <c r="A17" s="6" t="s">
        <v>3</v>
      </c>
      <c r="B17" s="6" t="s">
        <v>5</v>
      </c>
      <c r="D17" s="7"/>
      <c r="E17" s="8"/>
    </row>
    <row r="18" spans="1:5" ht="16.5" customHeight="1" x14ac:dyDescent="0.3">
      <c r="A18" s="9" t="s">
        <v>4</v>
      </c>
      <c r="B18" s="2" t="s">
        <v>128</v>
      </c>
      <c r="C18" s="8"/>
      <c r="D18" s="8"/>
      <c r="E18" s="8"/>
    </row>
    <row r="19" spans="1:5" ht="16.5" customHeight="1" x14ac:dyDescent="0.3">
      <c r="A19" s="9" t="s">
        <v>6</v>
      </c>
      <c r="B19" s="10">
        <v>99.02</v>
      </c>
      <c r="C19" s="8"/>
      <c r="D19" s="8"/>
      <c r="E19" s="8"/>
    </row>
    <row r="20" spans="1:5" ht="16.5" customHeight="1" x14ac:dyDescent="0.3">
      <c r="A20" s="6" t="s">
        <v>7</v>
      </c>
      <c r="B20" s="10">
        <f>16.86</f>
        <v>16.86</v>
      </c>
      <c r="C20" s="8"/>
      <c r="D20" s="8"/>
      <c r="E20" s="8"/>
    </row>
    <row r="21" spans="1:5" ht="16.5" customHeight="1" x14ac:dyDescent="0.3">
      <c r="A21" s="6" t="s">
        <v>9</v>
      </c>
      <c r="B21" s="11">
        <f>B20/100</f>
        <v>0.1686</v>
      </c>
      <c r="C21" s="8"/>
      <c r="D21" s="8"/>
      <c r="E21" s="8"/>
    </row>
    <row r="22" spans="1:5" ht="15.75" customHeight="1" x14ac:dyDescent="0.25">
      <c r="A22" s="8"/>
      <c r="B22" s="8"/>
      <c r="C22" s="8"/>
      <c r="D22" s="8"/>
      <c r="E22" s="8"/>
    </row>
    <row r="23" spans="1:5" ht="16.5" customHeight="1" x14ac:dyDescent="0.3">
      <c r="A23" s="12" t="s">
        <v>11</v>
      </c>
      <c r="B23" s="13" t="s">
        <v>12</v>
      </c>
      <c r="C23" s="12" t="s">
        <v>13</v>
      </c>
      <c r="D23" s="12" t="s">
        <v>14</v>
      </c>
      <c r="E23" s="12" t="s">
        <v>15</v>
      </c>
    </row>
    <row r="24" spans="1:5" ht="16.5" customHeight="1" x14ac:dyDescent="0.3">
      <c r="A24" s="14">
        <v>1</v>
      </c>
      <c r="B24" s="15">
        <v>81571272</v>
      </c>
      <c r="C24" s="15">
        <v>14272.07</v>
      </c>
      <c r="D24" s="16">
        <v>0.98</v>
      </c>
      <c r="E24" s="17">
        <v>8.86</v>
      </c>
    </row>
    <row r="25" spans="1:5" ht="16.5" customHeight="1" x14ac:dyDescent="0.3">
      <c r="A25" s="14">
        <v>2</v>
      </c>
      <c r="B25" s="15">
        <v>81798561</v>
      </c>
      <c r="C25" s="15">
        <v>14329.38</v>
      </c>
      <c r="D25" s="16">
        <v>0.98</v>
      </c>
      <c r="E25" s="16">
        <v>8.82</v>
      </c>
    </row>
    <row r="26" spans="1:5" ht="16.5" customHeight="1" x14ac:dyDescent="0.3">
      <c r="A26" s="14">
        <v>3</v>
      </c>
      <c r="B26" s="15">
        <v>82006121</v>
      </c>
      <c r="C26" s="15">
        <v>14280.81</v>
      </c>
      <c r="D26" s="16">
        <v>0.99</v>
      </c>
      <c r="E26" s="16">
        <v>8.7899999999999991</v>
      </c>
    </row>
    <row r="27" spans="1:5" ht="16.5" customHeight="1" x14ac:dyDescent="0.3">
      <c r="A27" s="14">
        <v>4</v>
      </c>
      <c r="B27" s="15">
        <v>82102783</v>
      </c>
      <c r="C27" s="15">
        <v>14311.67</v>
      </c>
      <c r="D27" s="16">
        <v>0.99</v>
      </c>
      <c r="E27" s="16">
        <v>8.77</v>
      </c>
    </row>
    <row r="28" spans="1:5" ht="16.5" customHeight="1" x14ac:dyDescent="0.3">
      <c r="A28" s="14">
        <v>5</v>
      </c>
      <c r="B28" s="15">
        <v>81966540</v>
      </c>
      <c r="C28" s="15">
        <v>14373.63</v>
      </c>
      <c r="D28" s="16">
        <v>0.98</v>
      </c>
      <c r="E28" s="16">
        <v>8.77</v>
      </c>
    </row>
    <row r="29" spans="1:5" ht="16.5" customHeight="1" x14ac:dyDescent="0.3">
      <c r="A29" s="14">
        <v>6</v>
      </c>
      <c r="B29" s="18">
        <v>82155231</v>
      </c>
      <c r="C29" s="18">
        <v>14352.43</v>
      </c>
      <c r="D29" s="19">
        <v>0.97</v>
      </c>
      <c r="E29" s="19">
        <v>8.77</v>
      </c>
    </row>
    <row r="30" spans="1:5" ht="16.5" customHeight="1" x14ac:dyDescent="0.3">
      <c r="A30" s="20" t="s">
        <v>16</v>
      </c>
      <c r="B30" s="21">
        <f>AVERAGE(B24:B29)</f>
        <v>81933418</v>
      </c>
      <c r="C30" s="22">
        <f>AVERAGE(C24:C29)</f>
        <v>14319.998333333331</v>
      </c>
      <c r="D30" s="23">
        <f>AVERAGE(D24:D29)</f>
        <v>0.98166666666666658</v>
      </c>
      <c r="E30" s="23">
        <f>AVERAGE(E24:E29)</f>
        <v>8.7966666666666651</v>
      </c>
    </row>
    <row r="31" spans="1:5" ht="16.5" customHeight="1" x14ac:dyDescent="0.3">
      <c r="A31" s="24" t="s">
        <v>17</v>
      </c>
      <c r="B31" s="25">
        <f>(STDEV(B24:B29)/B30)</f>
        <v>2.6381195408754269E-3</v>
      </c>
      <c r="C31" s="26"/>
      <c r="D31" s="26"/>
      <c r="E31" s="27"/>
    </row>
    <row r="32" spans="1:5" s="2" customFormat="1" ht="16.5" customHeight="1" x14ac:dyDescent="0.3">
      <c r="A32" s="28" t="s">
        <v>18</v>
      </c>
      <c r="B32" s="29">
        <f>COUNT(B24:B29)</f>
        <v>6</v>
      </c>
      <c r="C32" s="30"/>
      <c r="D32" s="31"/>
      <c r="E32" s="32"/>
    </row>
    <row r="33" spans="1:5" s="2" customFormat="1" ht="15.75" customHeight="1" x14ac:dyDescent="0.25">
      <c r="A33" s="8"/>
      <c r="B33" s="8"/>
      <c r="C33" s="8"/>
      <c r="D33" s="8"/>
      <c r="E33" s="8"/>
    </row>
    <row r="34" spans="1:5" s="2" customFormat="1" ht="16.5" customHeight="1" x14ac:dyDescent="0.3">
      <c r="A34" s="9" t="s">
        <v>19</v>
      </c>
      <c r="B34" s="33" t="s">
        <v>20</v>
      </c>
      <c r="C34" s="34"/>
      <c r="D34" s="34"/>
      <c r="E34" s="34"/>
    </row>
    <row r="35" spans="1:5" ht="16.5" customHeight="1" x14ac:dyDescent="0.3">
      <c r="A35" s="9"/>
      <c r="B35" s="33" t="s">
        <v>21</v>
      </c>
      <c r="C35" s="34"/>
      <c r="D35" s="34"/>
      <c r="E35" s="34"/>
    </row>
    <row r="36" spans="1:5" ht="16.5" customHeight="1" x14ac:dyDescent="0.3">
      <c r="A36" s="9"/>
      <c r="B36" s="33" t="s">
        <v>22</v>
      </c>
      <c r="C36" s="34"/>
      <c r="D36" s="34"/>
      <c r="E36" s="34"/>
    </row>
    <row r="37" spans="1:5" ht="15.75" customHeight="1" x14ac:dyDescent="0.25">
      <c r="A37" s="8"/>
      <c r="B37" s="8"/>
      <c r="C37" s="8"/>
      <c r="D37" s="8"/>
      <c r="E37" s="8"/>
    </row>
    <row r="38" spans="1:5" ht="16.5" customHeight="1" x14ac:dyDescent="0.3">
      <c r="A38" s="4" t="s">
        <v>1</v>
      </c>
      <c r="B38" s="5"/>
    </row>
    <row r="39" spans="1:5" ht="16.5" customHeight="1" x14ac:dyDescent="0.3">
      <c r="A39" s="9" t="s">
        <v>4</v>
      </c>
      <c r="B39" s="6" t="s">
        <v>129</v>
      </c>
      <c r="C39" s="8"/>
      <c r="D39" s="8"/>
      <c r="E39" s="8"/>
    </row>
    <row r="40" spans="1:5" ht="16.5" customHeight="1" x14ac:dyDescent="0.3">
      <c r="A40" s="9" t="s">
        <v>6</v>
      </c>
      <c r="B40" s="10">
        <v>99.3</v>
      </c>
      <c r="C40" s="8"/>
      <c r="D40" s="8"/>
      <c r="E40" s="8"/>
    </row>
    <row r="41" spans="1:5" ht="16.5" customHeight="1" x14ac:dyDescent="0.3">
      <c r="A41" s="6" t="s">
        <v>7</v>
      </c>
      <c r="B41" s="10">
        <v>19.39</v>
      </c>
      <c r="C41" s="8"/>
      <c r="D41" s="8"/>
      <c r="E41" s="8"/>
    </row>
    <row r="42" spans="1:5" ht="16.5" customHeight="1" x14ac:dyDescent="0.3">
      <c r="A42" s="6" t="s">
        <v>9</v>
      </c>
      <c r="B42" s="11">
        <f>B41/25*4/100</f>
        <v>3.1024000000000003E-2</v>
      </c>
      <c r="C42" s="8"/>
      <c r="D42" s="8"/>
      <c r="E42" s="8"/>
    </row>
    <row r="43" spans="1:5" ht="15.75" customHeight="1" x14ac:dyDescent="0.25">
      <c r="A43" s="8"/>
      <c r="B43" s="8"/>
      <c r="C43" s="8"/>
      <c r="D43" s="8"/>
      <c r="E43" s="8"/>
    </row>
    <row r="44" spans="1:5" ht="16.5" customHeight="1" x14ac:dyDescent="0.3">
      <c r="A44" s="12" t="s">
        <v>11</v>
      </c>
      <c r="B44" s="13" t="s">
        <v>12</v>
      </c>
      <c r="C44" s="12" t="s">
        <v>13</v>
      </c>
      <c r="D44" s="12" t="s">
        <v>14</v>
      </c>
      <c r="E44" s="12" t="s">
        <v>15</v>
      </c>
    </row>
    <row r="45" spans="1:5" ht="16.5" customHeight="1" x14ac:dyDescent="0.3">
      <c r="A45" s="14">
        <v>1</v>
      </c>
      <c r="B45" s="15">
        <v>5434774</v>
      </c>
      <c r="C45" s="15">
        <v>5630.76</v>
      </c>
      <c r="D45" s="16">
        <v>1.62</v>
      </c>
      <c r="E45" s="17">
        <v>4.8899999999999997</v>
      </c>
    </row>
    <row r="46" spans="1:5" ht="16.5" customHeight="1" x14ac:dyDescent="0.3">
      <c r="A46" s="14">
        <v>2</v>
      </c>
      <c r="B46" s="15">
        <v>5426540</v>
      </c>
      <c r="C46" s="15">
        <v>5805.79</v>
      </c>
      <c r="D46" s="16">
        <v>1.6</v>
      </c>
      <c r="E46" s="16">
        <v>4.8899999999999997</v>
      </c>
    </row>
    <row r="47" spans="1:5" ht="16.5" customHeight="1" x14ac:dyDescent="0.3">
      <c r="A47" s="14">
        <v>3</v>
      </c>
      <c r="B47" s="15">
        <v>5425585</v>
      </c>
      <c r="C47" s="15">
        <v>5863.3</v>
      </c>
      <c r="D47" s="16">
        <v>1.57</v>
      </c>
      <c r="E47" s="16">
        <v>4.8899999999999997</v>
      </c>
    </row>
    <row r="48" spans="1:5" ht="16.5" customHeight="1" x14ac:dyDescent="0.3">
      <c r="A48" s="14">
        <v>4</v>
      </c>
      <c r="B48" s="15">
        <v>5421383</v>
      </c>
      <c r="C48" s="15">
        <v>5868.82</v>
      </c>
      <c r="D48" s="16">
        <v>1.61</v>
      </c>
      <c r="E48" s="16">
        <v>4.88</v>
      </c>
    </row>
    <row r="49" spans="1:7" ht="16.5" customHeight="1" x14ac:dyDescent="0.3">
      <c r="A49" s="14">
        <v>5</v>
      </c>
      <c r="B49" s="15">
        <v>5404460</v>
      </c>
      <c r="C49" s="15">
        <v>5893.2</v>
      </c>
      <c r="D49" s="16">
        <v>1.62</v>
      </c>
      <c r="E49" s="16">
        <v>4.88</v>
      </c>
    </row>
    <row r="50" spans="1:7" ht="16.5" customHeight="1" x14ac:dyDescent="0.3">
      <c r="A50" s="14">
        <v>6</v>
      </c>
      <c r="B50" s="18">
        <v>5412976</v>
      </c>
      <c r="C50" s="18">
        <v>5896.71</v>
      </c>
      <c r="D50" s="19">
        <v>1.6</v>
      </c>
      <c r="E50" s="19">
        <v>4.88</v>
      </c>
    </row>
    <row r="51" spans="1:7" ht="16.5" customHeight="1" x14ac:dyDescent="0.3">
      <c r="A51" s="20" t="s">
        <v>16</v>
      </c>
      <c r="B51" s="21">
        <f>AVERAGE(B45:B50)</f>
        <v>5420953</v>
      </c>
      <c r="C51" s="22">
        <f>AVERAGE(C45:C50)</f>
        <v>5826.43</v>
      </c>
      <c r="D51" s="23">
        <f>AVERAGE(D45:D50)</f>
        <v>1.6033333333333333</v>
      </c>
      <c r="E51" s="23">
        <f>AVERAGE(E45:E50)</f>
        <v>4.8849999999999989</v>
      </c>
    </row>
    <row r="52" spans="1:7" ht="16.5" customHeight="1" x14ac:dyDescent="0.3">
      <c r="A52" s="24" t="s">
        <v>17</v>
      </c>
      <c r="B52" s="25">
        <f>(STDEV(B45:B50)/B51)</f>
        <v>1.9859852116342392E-3</v>
      </c>
      <c r="C52" s="26"/>
      <c r="D52" s="26"/>
      <c r="E52" s="27"/>
    </row>
    <row r="53" spans="1:7" s="2" customFormat="1" ht="16.5" customHeight="1" x14ac:dyDescent="0.3">
      <c r="A53" s="28" t="s">
        <v>18</v>
      </c>
      <c r="B53" s="29">
        <f>COUNT(B45:B50)</f>
        <v>6</v>
      </c>
      <c r="C53" s="30"/>
      <c r="D53" s="31"/>
      <c r="E53" s="32"/>
    </row>
    <row r="54" spans="1:7" s="2" customFormat="1" ht="15.75" customHeight="1" x14ac:dyDescent="0.25">
      <c r="A54" s="8"/>
      <c r="B54" s="8"/>
      <c r="C54" s="8"/>
      <c r="D54" s="8"/>
      <c r="E54" s="8"/>
    </row>
    <row r="55" spans="1:7" s="2" customFormat="1" ht="16.5" customHeight="1" x14ac:dyDescent="0.3">
      <c r="A55" s="9" t="s">
        <v>19</v>
      </c>
      <c r="B55" s="33" t="s">
        <v>20</v>
      </c>
      <c r="C55" s="34"/>
      <c r="D55" s="34"/>
      <c r="E55" s="34"/>
    </row>
    <row r="56" spans="1:7" ht="16.5" customHeight="1" x14ac:dyDescent="0.3">
      <c r="A56" s="9"/>
      <c r="B56" s="33" t="s">
        <v>21</v>
      </c>
      <c r="C56" s="34"/>
      <c r="D56" s="34"/>
      <c r="E56" s="34"/>
    </row>
    <row r="57" spans="1:7" ht="16.5" customHeight="1" x14ac:dyDescent="0.3">
      <c r="A57" s="9"/>
      <c r="B57" s="33" t="s">
        <v>22</v>
      </c>
      <c r="C57" s="34"/>
      <c r="D57" s="34"/>
      <c r="E57" s="34"/>
    </row>
    <row r="58" spans="1:7" ht="14.25" customHeight="1" thickBot="1" x14ac:dyDescent="0.3">
      <c r="A58" s="35"/>
      <c r="B58" s="36"/>
      <c r="D58" s="37"/>
      <c r="F58" s="38"/>
      <c r="G58" s="38"/>
    </row>
    <row r="59" spans="1:7" ht="15" customHeight="1" x14ac:dyDescent="0.3">
      <c r="B59" s="376" t="s">
        <v>23</v>
      </c>
      <c r="C59" s="376"/>
      <c r="E59" s="39" t="s">
        <v>24</v>
      </c>
      <c r="F59" s="40"/>
      <c r="G59" s="39" t="s">
        <v>25</v>
      </c>
    </row>
    <row r="60" spans="1:7" ht="15" customHeight="1" x14ac:dyDescent="0.3">
      <c r="A60" s="41" t="s">
        <v>26</v>
      </c>
      <c r="B60" s="42"/>
      <c r="C60" s="42"/>
      <c r="E60" s="42"/>
      <c r="G60" s="42"/>
    </row>
    <row r="61" spans="1:7" ht="15" customHeight="1" x14ac:dyDescent="0.3">
      <c r="A61" s="41" t="s">
        <v>27</v>
      </c>
      <c r="B61" s="43"/>
      <c r="C61" s="43"/>
      <c r="E61" s="43"/>
      <c r="G61" s="44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2" workbookViewId="0">
      <selection activeCell="B52" sqref="B52"/>
    </sheetView>
  </sheetViews>
  <sheetFormatPr defaultRowHeight="15" x14ac:dyDescent="0.3"/>
  <cols>
    <col min="1" max="1" width="15.5703125" style="456" customWidth="1"/>
    <col min="2" max="2" width="18.42578125" style="456" customWidth="1"/>
    <col min="3" max="3" width="14.28515625" style="456" customWidth="1"/>
    <col min="4" max="4" width="15" style="456" customWidth="1"/>
    <col min="5" max="5" width="9.140625" style="456" customWidth="1"/>
    <col min="6" max="6" width="27.85546875" style="456" customWidth="1"/>
    <col min="7" max="7" width="12.28515625" style="456" customWidth="1"/>
    <col min="8" max="8" width="9.140625" style="456" customWidth="1"/>
    <col min="9" max="16384" width="9.140625" style="507"/>
  </cols>
  <sheetData>
    <row r="10" spans="1:7" ht="13.5" customHeight="1" thickBot="1" x14ac:dyDescent="0.35"/>
    <row r="11" spans="1:7" ht="13.5" customHeight="1" thickBot="1" x14ac:dyDescent="0.35">
      <c r="A11" s="457" t="s">
        <v>30</v>
      </c>
      <c r="B11" s="458"/>
      <c r="C11" s="458"/>
      <c r="D11" s="458"/>
      <c r="E11" s="458"/>
      <c r="F11" s="459"/>
      <c r="G11" s="460"/>
    </row>
    <row r="12" spans="1:7" ht="16.5" customHeight="1" x14ac:dyDescent="0.3">
      <c r="A12" s="461" t="s">
        <v>121</v>
      </c>
      <c r="B12" s="461"/>
      <c r="C12" s="461"/>
      <c r="D12" s="461"/>
      <c r="E12" s="461"/>
      <c r="F12" s="461"/>
      <c r="G12" s="462"/>
    </row>
    <row r="14" spans="1:7" ht="16.5" customHeight="1" x14ac:dyDescent="0.3">
      <c r="A14" s="463" t="s">
        <v>32</v>
      </c>
      <c r="B14" s="463"/>
      <c r="C14" s="464" t="s">
        <v>5</v>
      </c>
    </row>
    <row r="15" spans="1:7" ht="16.5" customHeight="1" x14ac:dyDescent="0.3">
      <c r="A15" s="463" t="s">
        <v>33</v>
      </c>
      <c r="B15" s="463"/>
      <c r="C15" s="464" t="s">
        <v>135</v>
      </c>
    </row>
    <row r="16" spans="1:7" ht="16.5" customHeight="1" x14ac:dyDescent="0.3">
      <c r="A16" s="463" t="s">
        <v>34</v>
      </c>
      <c r="B16" s="463"/>
      <c r="C16" s="464" t="s">
        <v>8</v>
      </c>
    </row>
    <row r="17" spans="1:5" ht="16.5" customHeight="1" x14ac:dyDescent="0.3">
      <c r="A17" s="463" t="s">
        <v>35</v>
      </c>
      <c r="B17" s="463"/>
      <c r="C17" s="464" t="s">
        <v>10</v>
      </c>
    </row>
    <row r="18" spans="1:5" ht="16.5" customHeight="1" x14ac:dyDescent="0.3">
      <c r="A18" s="463" t="s">
        <v>36</v>
      </c>
      <c r="B18" s="463"/>
      <c r="C18" s="465" t="s">
        <v>136</v>
      </c>
    </row>
    <row r="19" spans="1:5" ht="16.5" customHeight="1" x14ac:dyDescent="0.3">
      <c r="A19" s="463" t="s">
        <v>37</v>
      </c>
      <c r="B19" s="463"/>
      <c r="C19" s="465" t="e">
        <f>#REF!</f>
        <v>#REF!</v>
      </c>
    </row>
    <row r="20" spans="1:5" ht="16.5" customHeight="1" x14ac:dyDescent="0.3">
      <c r="A20" s="466"/>
      <c r="B20" s="466"/>
      <c r="C20" s="467"/>
    </row>
    <row r="21" spans="1:5" ht="16.5" customHeight="1" x14ac:dyDescent="0.3">
      <c r="A21" s="461" t="s">
        <v>1</v>
      </c>
      <c r="B21" s="461"/>
      <c r="C21" s="468" t="s">
        <v>122</v>
      </c>
      <c r="D21" s="469"/>
    </row>
    <row r="22" spans="1:5" ht="15.75" customHeight="1" thickBot="1" x14ac:dyDescent="0.35">
      <c r="A22" s="470"/>
      <c r="B22" s="470"/>
      <c r="C22" s="471"/>
      <c r="D22" s="470"/>
      <c r="E22" s="470"/>
    </row>
    <row r="23" spans="1:5" ht="33.75" customHeight="1" thickBot="1" x14ac:dyDescent="0.35">
      <c r="C23" s="472" t="s">
        <v>123</v>
      </c>
      <c r="D23" s="473" t="s">
        <v>124</v>
      </c>
      <c r="E23" s="474"/>
    </row>
    <row r="24" spans="1:5" ht="15.75" customHeight="1" x14ac:dyDescent="0.3">
      <c r="C24" s="475">
        <v>1067.5899999999999</v>
      </c>
      <c r="D24" s="476">
        <f t="shared" ref="D24:D43" si="0">(C24-$C$46)/$C$46</f>
        <v>8.9698600981571539E-3</v>
      </c>
      <c r="E24" s="477"/>
    </row>
    <row r="25" spans="1:5" ht="15.75" customHeight="1" x14ac:dyDescent="0.3">
      <c r="C25" s="475">
        <v>1070.1600000000001</v>
      </c>
      <c r="D25" s="478">
        <f t="shared" si="0"/>
        <v>1.1398744351899161E-2</v>
      </c>
      <c r="E25" s="477"/>
    </row>
    <row r="26" spans="1:5" ht="15.75" customHeight="1" x14ac:dyDescent="0.3">
      <c r="C26" s="475">
        <v>1068.19</v>
      </c>
      <c r="D26" s="478">
        <f t="shared" si="0"/>
        <v>9.5369147877468197E-3</v>
      </c>
      <c r="E26" s="477"/>
    </row>
    <row r="27" spans="1:5" ht="15.75" customHeight="1" x14ac:dyDescent="0.3">
      <c r="C27" s="475">
        <v>1060.53</v>
      </c>
      <c r="D27" s="478">
        <f t="shared" si="0"/>
        <v>2.2975165839869806E-3</v>
      </c>
      <c r="E27" s="477"/>
    </row>
    <row r="28" spans="1:5" ht="15.75" customHeight="1" x14ac:dyDescent="0.3">
      <c r="C28" s="475">
        <v>1059.19</v>
      </c>
      <c r="D28" s="478">
        <f t="shared" si="0"/>
        <v>1.0310944439037575E-3</v>
      </c>
      <c r="E28" s="477"/>
    </row>
    <row r="29" spans="1:5" ht="15.75" customHeight="1" x14ac:dyDescent="0.3">
      <c r="C29" s="475">
        <v>1068.73</v>
      </c>
      <c r="D29" s="478">
        <f t="shared" si="0"/>
        <v>1.004726400837737E-2</v>
      </c>
      <c r="E29" s="477"/>
    </row>
    <row r="30" spans="1:5" ht="15.75" customHeight="1" x14ac:dyDescent="0.3">
      <c r="C30" s="475">
        <v>1049.8399999999999</v>
      </c>
      <c r="D30" s="478">
        <f t="shared" si="0"/>
        <v>-7.8055078021999971E-3</v>
      </c>
      <c r="E30" s="477"/>
    </row>
    <row r="31" spans="1:5" ht="15.75" customHeight="1" x14ac:dyDescent="0.3">
      <c r="C31" s="475">
        <v>1062.05</v>
      </c>
      <c r="D31" s="478">
        <f t="shared" si="0"/>
        <v>3.7340551309471251E-3</v>
      </c>
      <c r="E31" s="477"/>
    </row>
    <row r="32" spans="1:5" ht="15.75" customHeight="1" x14ac:dyDescent="0.3">
      <c r="C32" s="475">
        <v>1049.3499999999999</v>
      </c>
      <c r="D32" s="478">
        <f t="shared" si="0"/>
        <v>-8.2686024653647952E-3</v>
      </c>
      <c r="E32" s="477"/>
    </row>
    <row r="33" spans="1:7" ht="15.75" customHeight="1" x14ac:dyDescent="0.3">
      <c r="C33" s="475">
        <v>1054.2</v>
      </c>
      <c r="D33" s="478">
        <f t="shared" si="0"/>
        <v>-3.6849103911825712E-3</v>
      </c>
      <c r="E33" s="477"/>
    </row>
    <row r="34" spans="1:7" ht="15.75" customHeight="1" x14ac:dyDescent="0.3">
      <c r="C34" s="475">
        <v>1042.67</v>
      </c>
      <c r="D34" s="478">
        <f t="shared" si="0"/>
        <v>-1.4581811342794824E-2</v>
      </c>
      <c r="E34" s="477"/>
    </row>
    <row r="35" spans="1:7" ht="15.75" customHeight="1" x14ac:dyDescent="0.3">
      <c r="C35" s="475">
        <v>1064.6500000000001</v>
      </c>
      <c r="D35" s="478">
        <f t="shared" si="0"/>
        <v>6.1912921191685831E-3</v>
      </c>
      <c r="E35" s="477"/>
    </row>
    <row r="36" spans="1:7" ht="15.75" customHeight="1" x14ac:dyDescent="0.3">
      <c r="C36" s="475">
        <v>1061.9000000000001</v>
      </c>
      <c r="D36" s="478">
        <f t="shared" si="0"/>
        <v>3.5922914585498696E-3</v>
      </c>
      <c r="E36" s="477"/>
    </row>
    <row r="37" spans="1:7" ht="15.75" customHeight="1" x14ac:dyDescent="0.3">
      <c r="C37" s="475">
        <v>1068.04</v>
      </c>
      <c r="D37" s="478">
        <f t="shared" si="0"/>
        <v>9.395151115349349E-3</v>
      </c>
      <c r="E37" s="477"/>
    </row>
    <row r="38" spans="1:7" ht="15.75" customHeight="1" x14ac:dyDescent="0.3">
      <c r="C38" s="475">
        <v>1069.1300000000001</v>
      </c>
      <c r="D38" s="478">
        <f t="shared" si="0"/>
        <v>1.0425300468103813E-2</v>
      </c>
      <c r="E38" s="477"/>
    </row>
    <row r="39" spans="1:7" ht="15.75" customHeight="1" x14ac:dyDescent="0.3">
      <c r="C39" s="475">
        <v>1059.77</v>
      </c>
      <c r="D39" s="478">
        <f t="shared" si="0"/>
        <v>1.5792473105069084E-3</v>
      </c>
      <c r="E39" s="477"/>
    </row>
    <row r="40" spans="1:7" ht="15.75" customHeight="1" x14ac:dyDescent="0.3">
      <c r="C40" s="475">
        <v>1025.1600000000001</v>
      </c>
      <c r="D40" s="478">
        <f t="shared" si="0"/>
        <v>-3.1130357367316151E-2</v>
      </c>
      <c r="E40" s="477"/>
    </row>
    <row r="41" spans="1:7" ht="15.75" customHeight="1" x14ac:dyDescent="0.3">
      <c r="C41" s="475">
        <v>1043.68</v>
      </c>
      <c r="D41" s="478">
        <f t="shared" si="0"/>
        <v>-1.3627269281985778E-2</v>
      </c>
      <c r="E41" s="477"/>
    </row>
    <row r="42" spans="1:7" ht="15.75" customHeight="1" x14ac:dyDescent="0.3">
      <c r="C42" s="475">
        <v>1052.46</v>
      </c>
      <c r="D42" s="478">
        <f t="shared" si="0"/>
        <v>-5.3293689909922389E-3</v>
      </c>
      <c r="E42" s="477"/>
    </row>
    <row r="43" spans="1:7" ht="16.5" customHeight="1" thickBot="1" x14ac:dyDescent="0.35">
      <c r="C43" s="479">
        <v>1064.69</v>
      </c>
      <c r="D43" s="480">
        <f t="shared" si="0"/>
        <v>6.2290957651411844E-3</v>
      </c>
      <c r="E43" s="477"/>
    </row>
    <row r="44" spans="1:7" ht="16.5" customHeight="1" thickBot="1" x14ac:dyDescent="0.35">
      <c r="C44" s="481"/>
      <c r="D44" s="477"/>
      <c r="E44" s="482"/>
    </row>
    <row r="45" spans="1:7" ht="16.5" customHeight="1" thickBot="1" x14ac:dyDescent="0.35">
      <c r="B45" s="483" t="s">
        <v>125</v>
      </c>
      <c r="C45" s="484">
        <f>SUM(C24:C44)</f>
        <v>21161.98</v>
      </c>
      <c r="D45" s="485"/>
      <c r="E45" s="481"/>
    </row>
    <row r="46" spans="1:7" ht="17.25" customHeight="1" thickBot="1" x14ac:dyDescent="0.35">
      <c r="B46" s="483" t="s">
        <v>126</v>
      </c>
      <c r="C46" s="486">
        <f>AVERAGE(C24:C44)</f>
        <v>1058.0989999999999</v>
      </c>
      <c r="E46" s="487"/>
    </row>
    <row r="47" spans="1:7" ht="17.25" customHeight="1" thickBot="1" x14ac:dyDescent="0.35">
      <c r="A47" s="464"/>
      <c r="B47" s="488"/>
      <c r="D47" s="489"/>
      <c r="E47" s="487"/>
    </row>
    <row r="48" spans="1:7" ht="33.75" customHeight="1" thickBot="1" x14ac:dyDescent="0.35">
      <c r="B48" s="490" t="s">
        <v>126</v>
      </c>
      <c r="C48" s="473" t="s">
        <v>127</v>
      </c>
      <c r="D48" s="491"/>
      <c r="G48" s="489"/>
    </row>
    <row r="49" spans="1:6" ht="17.25" customHeight="1" thickBot="1" x14ac:dyDescent="0.35">
      <c r="B49" s="492">
        <f>C46</f>
        <v>1058.0989999999999</v>
      </c>
      <c r="C49" s="493">
        <f>-IF(C46&lt;=80,10%,IF(C46&lt;250,7.5%,5%))</f>
        <v>-0.05</v>
      </c>
      <c r="D49" s="494">
        <f>IF(C46&lt;=80,C46*0.9,IF(C46&lt;250,C46*0.925,C46*0.95))</f>
        <v>1005.1940499999998</v>
      </c>
    </row>
    <row r="50" spans="1:6" ht="17.25" customHeight="1" thickBot="1" x14ac:dyDescent="0.35">
      <c r="B50" s="495"/>
      <c r="C50" s="496">
        <f>IF(C46&lt;=80, 10%, IF(C46&lt;250, 7.5%, 5%))</f>
        <v>0.05</v>
      </c>
      <c r="D50" s="494">
        <f>IF(C46&lt;=80, C46*1.1, IF(C46&lt;250, C46*1.075, C46*1.05))</f>
        <v>1111.00395</v>
      </c>
    </row>
    <row r="51" spans="1:6" ht="16.5" customHeight="1" thickBot="1" x14ac:dyDescent="0.35">
      <c r="A51" s="497"/>
      <c r="B51" s="498"/>
      <c r="C51" s="464"/>
      <c r="D51" s="499"/>
      <c r="E51" s="464"/>
      <c r="F51" s="469"/>
    </row>
    <row r="52" spans="1:6" ht="16.5" customHeight="1" x14ac:dyDescent="0.3">
      <c r="A52" s="464"/>
      <c r="B52" s="500" t="s">
        <v>23</v>
      </c>
      <c r="C52" s="500"/>
      <c r="D52" s="501" t="s">
        <v>24</v>
      </c>
      <c r="E52" s="502"/>
      <c r="F52" s="501" t="s">
        <v>25</v>
      </c>
    </row>
    <row r="53" spans="1:6" ht="34.5" customHeight="1" x14ac:dyDescent="0.3">
      <c r="A53" s="466" t="s">
        <v>26</v>
      </c>
      <c r="B53" s="503"/>
      <c r="C53" s="464"/>
      <c r="D53" s="503"/>
      <c r="E53" s="464"/>
      <c r="F53" s="503"/>
    </row>
    <row r="54" spans="1:6" ht="34.5" customHeight="1" x14ac:dyDescent="0.3">
      <c r="A54" s="466" t="s">
        <v>27</v>
      </c>
      <c r="B54" s="504"/>
      <c r="C54" s="505"/>
      <c r="D54" s="504"/>
      <c r="E54" s="464"/>
      <c r="F54" s="506"/>
    </row>
  </sheetData>
  <sheetProtection password="B3F3" sheet="1" formatColumns="0" formatRows="0" insertColumns="0" insertHyperlinks="0" deleteColumns="0" deleteRows="0" autoFilter="0" pivotTables="0"/>
  <mergeCells count="12">
    <mergeCell ref="A18:B18"/>
    <mergeCell ref="A19:B19"/>
    <mergeCell ref="A21:B21"/>
    <mergeCell ref="A22:B22"/>
    <mergeCell ref="D22:E22"/>
    <mergeCell ref="B49:B50"/>
    <mergeCell ref="A11:F11"/>
    <mergeCell ref="A12:F12"/>
    <mergeCell ref="A14:B14"/>
    <mergeCell ref="A15:B15"/>
    <mergeCell ref="A16:B16"/>
    <mergeCell ref="A17:B17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47" zoomScale="55" zoomScaleNormal="40" zoomScalePageLayoutView="55" workbookViewId="0">
      <selection activeCell="D60" sqref="D60:D71"/>
    </sheetView>
  </sheetViews>
  <sheetFormatPr defaultColWidth="9.140625" defaultRowHeight="13.5" x14ac:dyDescent="0.25"/>
  <cols>
    <col min="1" max="1" width="55.42578125" style="45" customWidth="1"/>
    <col min="2" max="2" width="33.7109375" style="45" customWidth="1"/>
    <col min="3" max="3" width="42.28515625" style="45" customWidth="1"/>
    <col min="4" max="4" width="30.5703125" style="45" customWidth="1"/>
    <col min="5" max="5" width="39.85546875" style="45" customWidth="1"/>
    <col min="6" max="6" width="30.7109375" style="45" customWidth="1"/>
    <col min="7" max="7" width="39.85546875" style="45" customWidth="1"/>
    <col min="8" max="8" width="30" style="45" customWidth="1"/>
    <col min="9" max="9" width="30.28515625" style="45" hidden="1" customWidth="1"/>
    <col min="10" max="10" width="30.42578125" style="45" customWidth="1"/>
    <col min="11" max="11" width="21.28515625" style="45" customWidth="1"/>
    <col min="12" max="12" width="9.140625" style="45"/>
    <col min="13" max="16384" width="9.140625" style="47"/>
  </cols>
  <sheetData>
    <row r="1" spans="1:9" ht="18.75" customHeight="1" x14ac:dyDescent="0.25">
      <c r="A1" s="412" t="s">
        <v>28</v>
      </c>
      <c r="B1" s="412"/>
      <c r="C1" s="412"/>
      <c r="D1" s="412"/>
      <c r="E1" s="412"/>
      <c r="F1" s="412"/>
      <c r="G1" s="412"/>
      <c r="H1" s="412"/>
      <c r="I1" s="412"/>
    </row>
    <row r="2" spans="1:9" ht="18.75" customHeight="1" x14ac:dyDescent="0.25">
      <c r="A2" s="412"/>
      <c r="B2" s="412"/>
      <c r="C2" s="412"/>
      <c r="D2" s="412"/>
      <c r="E2" s="412"/>
      <c r="F2" s="412"/>
      <c r="G2" s="412"/>
      <c r="H2" s="412"/>
      <c r="I2" s="412"/>
    </row>
    <row r="3" spans="1:9" ht="18.75" customHeight="1" x14ac:dyDescent="0.25">
      <c r="A3" s="412"/>
      <c r="B3" s="412"/>
      <c r="C3" s="412"/>
      <c r="D3" s="412"/>
      <c r="E3" s="412"/>
      <c r="F3" s="412"/>
      <c r="G3" s="412"/>
      <c r="H3" s="412"/>
      <c r="I3" s="412"/>
    </row>
    <row r="4" spans="1:9" ht="18.75" customHeight="1" x14ac:dyDescent="0.25">
      <c r="A4" s="412"/>
      <c r="B4" s="412"/>
      <c r="C4" s="412"/>
      <c r="D4" s="412"/>
      <c r="E4" s="412"/>
      <c r="F4" s="412"/>
      <c r="G4" s="412"/>
      <c r="H4" s="412"/>
      <c r="I4" s="412"/>
    </row>
    <row r="5" spans="1:9" ht="18.75" customHeight="1" x14ac:dyDescent="0.25">
      <c r="A5" s="412"/>
      <c r="B5" s="412"/>
      <c r="C5" s="412"/>
      <c r="D5" s="412"/>
      <c r="E5" s="412"/>
      <c r="F5" s="412"/>
      <c r="G5" s="412"/>
      <c r="H5" s="412"/>
      <c r="I5" s="412"/>
    </row>
    <row r="6" spans="1:9" ht="18.75" customHeight="1" x14ac:dyDescent="0.25">
      <c r="A6" s="412"/>
      <c r="B6" s="412"/>
      <c r="C6" s="412"/>
      <c r="D6" s="412"/>
      <c r="E6" s="412"/>
      <c r="F6" s="412"/>
      <c r="G6" s="412"/>
      <c r="H6" s="412"/>
      <c r="I6" s="412"/>
    </row>
    <row r="7" spans="1:9" ht="18.75" customHeight="1" x14ac:dyDescent="0.25">
      <c r="A7" s="412"/>
      <c r="B7" s="412"/>
      <c r="C7" s="412"/>
      <c r="D7" s="412"/>
      <c r="E7" s="412"/>
      <c r="F7" s="412"/>
      <c r="G7" s="412"/>
      <c r="H7" s="412"/>
      <c r="I7" s="412"/>
    </row>
    <row r="8" spans="1:9" x14ac:dyDescent="0.25">
      <c r="A8" s="413" t="s">
        <v>29</v>
      </c>
      <c r="B8" s="413"/>
      <c r="C8" s="413"/>
      <c r="D8" s="413"/>
      <c r="E8" s="413"/>
      <c r="F8" s="413"/>
      <c r="G8" s="413"/>
      <c r="H8" s="413"/>
      <c r="I8" s="413"/>
    </row>
    <row r="9" spans="1:9" x14ac:dyDescent="0.25">
      <c r="A9" s="413"/>
      <c r="B9" s="413"/>
      <c r="C9" s="413"/>
      <c r="D9" s="413"/>
      <c r="E9" s="413"/>
      <c r="F9" s="413"/>
      <c r="G9" s="413"/>
      <c r="H9" s="413"/>
      <c r="I9" s="413"/>
    </row>
    <row r="10" spans="1:9" x14ac:dyDescent="0.25">
      <c r="A10" s="413"/>
      <c r="B10" s="413"/>
      <c r="C10" s="413"/>
      <c r="D10" s="413"/>
      <c r="E10" s="413"/>
      <c r="F10" s="413"/>
      <c r="G10" s="413"/>
      <c r="H10" s="413"/>
      <c r="I10" s="413"/>
    </row>
    <row r="11" spans="1:9" x14ac:dyDescent="0.25">
      <c r="A11" s="413"/>
      <c r="B11" s="413"/>
      <c r="C11" s="413"/>
      <c r="D11" s="413"/>
      <c r="E11" s="413"/>
      <c r="F11" s="413"/>
      <c r="G11" s="413"/>
      <c r="H11" s="413"/>
      <c r="I11" s="413"/>
    </row>
    <row r="12" spans="1:9" x14ac:dyDescent="0.25">
      <c r="A12" s="413"/>
      <c r="B12" s="413"/>
      <c r="C12" s="413"/>
      <c r="D12" s="413"/>
      <c r="E12" s="413"/>
      <c r="F12" s="413"/>
      <c r="G12" s="413"/>
      <c r="H12" s="413"/>
      <c r="I12" s="413"/>
    </row>
    <row r="13" spans="1:9" x14ac:dyDescent="0.25">
      <c r="A13" s="413"/>
      <c r="B13" s="413"/>
      <c r="C13" s="413"/>
      <c r="D13" s="413"/>
      <c r="E13" s="413"/>
      <c r="F13" s="413"/>
      <c r="G13" s="413"/>
      <c r="H13" s="413"/>
      <c r="I13" s="413"/>
    </row>
    <row r="14" spans="1:9" x14ac:dyDescent="0.25">
      <c r="A14" s="413"/>
      <c r="B14" s="413"/>
      <c r="C14" s="413"/>
      <c r="D14" s="413"/>
      <c r="E14" s="413"/>
      <c r="F14" s="413"/>
      <c r="G14" s="413"/>
      <c r="H14" s="413"/>
      <c r="I14" s="413"/>
    </row>
    <row r="15" spans="1:9" ht="19.5" customHeight="1" thickBot="1" x14ac:dyDescent="0.35">
      <c r="A15" s="46"/>
    </row>
    <row r="16" spans="1:9" ht="19.5" customHeight="1" thickBot="1" x14ac:dyDescent="0.35">
      <c r="A16" s="414" t="s">
        <v>30</v>
      </c>
      <c r="B16" s="415"/>
      <c r="C16" s="415"/>
      <c r="D16" s="415"/>
      <c r="E16" s="415"/>
      <c r="F16" s="415"/>
      <c r="G16" s="415"/>
      <c r="H16" s="416"/>
    </row>
    <row r="17" spans="1:14" ht="20.25" customHeight="1" x14ac:dyDescent="0.25">
      <c r="A17" s="417" t="s">
        <v>31</v>
      </c>
      <c r="B17" s="417"/>
      <c r="C17" s="417"/>
      <c r="D17" s="417"/>
      <c r="E17" s="417"/>
      <c r="F17" s="417"/>
      <c r="G17" s="417"/>
      <c r="H17" s="417"/>
    </row>
    <row r="18" spans="1:14" ht="26.25" customHeight="1" x14ac:dyDescent="0.4">
      <c r="A18" s="48" t="s">
        <v>32</v>
      </c>
      <c r="B18" s="410" t="s">
        <v>5</v>
      </c>
      <c r="C18" s="410"/>
      <c r="D18" s="49"/>
      <c r="E18" s="50"/>
      <c r="F18" s="51"/>
      <c r="G18" s="51"/>
      <c r="H18" s="51"/>
    </row>
    <row r="19" spans="1:14" ht="26.25" customHeight="1" x14ac:dyDescent="0.4">
      <c r="A19" s="48" t="s">
        <v>33</v>
      </c>
      <c r="B19" s="52" t="s">
        <v>137</v>
      </c>
      <c r="C19" s="51">
        <v>1</v>
      </c>
      <c r="D19" s="51"/>
      <c r="E19" s="51"/>
      <c r="F19" s="51"/>
      <c r="G19" s="51"/>
      <c r="H19" s="51"/>
    </row>
    <row r="20" spans="1:14" ht="26.25" customHeight="1" x14ac:dyDescent="0.4">
      <c r="A20" s="48" t="s">
        <v>34</v>
      </c>
      <c r="B20" s="409" t="s">
        <v>130</v>
      </c>
      <c r="C20" s="409"/>
      <c r="D20" s="51"/>
      <c r="E20" s="51"/>
      <c r="F20" s="51"/>
      <c r="G20" s="51"/>
      <c r="H20" s="51"/>
    </row>
    <row r="21" spans="1:14" ht="26.25" customHeight="1" x14ac:dyDescent="0.4">
      <c r="A21" s="48" t="s">
        <v>35</v>
      </c>
      <c r="B21" s="409" t="s">
        <v>10</v>
      </c>
      <c r="C21" s="409"/>
      <c r="D21" s="409"/>
      <c r="E21" s="409"/>
      <c r="F21" s="409"/>
      <c r="G21" s="409"/>
      <c r="H21" s="409"/>
      <c r="I21" s="53"/>
    </row>
    <row r="22" spans="1:14" ht="26.25" customHeight="1" x14ac:dyDescent="0.4">
      <c r="A22" s="48" t="s">
        <v>36</v>
      </c>
      <c r="B22" s="54" t="s">
        <v>131</v>
      </c>
      <c r="C22" s="51"/>
      <c r="D22" s="51"/>
      <c r="E22" s="51"/>
      <c r="F22" s="51"/>
      <c r="G22" s="51"/>
      <c r="H22" s="51"/>
    </row>
    <row r="23" spans="1:14" ht="26.25" customHeight="1" x14ac:dyDescent="0.4">
      <c r="A23" s="48" t="s">
        <v>37</v>
      </c>
      <c r="B23" s="54"/>
      <c r="C23" s="51"/>
      <c r="D23" s="51"/>
      <c r="E23" s="51"/>
      <c r="F23" s="51"/>
      <c r="G23" s="51"/>
      <c r="H23" s="51"/>
    </row>
    <row r="24" spans="1:14" ht="18.75" x14ac:dyDescent="0.3">
      <c r="A24" s="48"/>
      <c r="B24" s="55"/>
    </row>
    <row r="25" spans="1:14" ht="18.75" x14ac:dyDescent="0.3">
      <c r="A25" s="56" t="s">
        <v>1</v>
      </c>
      <c r="B25" s="55"/>
    </row>
    <row r="26" spans="1:14" ht="26.25" customHeight="1" x14ac:dyDescent="0.4">
      <c r="A26" s="57" t="s">
        <v>4</v>
      </c>
      <c r="B26" s="410" t="s">
        <v>128</v>
      </c>
      <c r="C26" s="410"/>
    </row>
    <row r="27" spans="1:14" ht="26.25" customHeight="1" x14ac:dyDescent="0.4">
      <c r="A27" s="58" t="s">
        <v>38</v>
      </c>
      <c r="B27" s="411" t="s">
        <v>132</v>
      </c>
      <c r="C27" s="411"/>
    </row>
    <row r="28" spans="1:14" ht="27" customHeight="1" thickBot="1" x14ac:dyDescent="0.45">
      <c r="A28" s="58" t="s">
        <v>6</v>
      </c>
      <c r="B28" s="59">
        <v>99.02</v>
      </c>
    </row>
    <row r="29" spans="1:14" s="61" customFormat="1" ht="27" customHeight="1" thickBot="1" x14ac:dyDescent="0.45">
      <c r="A29" s="58" t="s">
        <v>39</v>
      </c>
      <c r="B29" s="60">
        <v>0</v>
      </c>
      <c r="C29" s="389" t="s">
        <v>40</v>
      </c>
      <c r="D29" s="390"/>
      <c r="E29" s="390"/>
      <c r="F29" s="390"/>
      <c r="G29" s="391"/>
      <c r="I29" s="62"/>
      <c r="J29" s="62"/>
      <c r="K29" s="62"/>
      <c r="L29" s="62"/>
    </row>
    <row r="30" spans="1:14" s="61" customFormat="1" ht="19.5" customHeight="1" thickBot="1" x14ac:dyDescent="0.35">
      <c r="A30" s="58" t="s">
        <v>41</v>
      </c>
      <c r="B30" s="63">
        <f>B28-B29</f>
        <v>99.02</v>
      </c>
      <c r="C30" s="64"/>
      <c r="D30" s="64"/>
      <c r="E30" s="64"/>
      <c r="F30" s="64"/>
      <c r="G30" s="65"/>
      <c r="I30" s="62"/>
      <c r="J30" s="62"/>
      <c r="K30" s="62"/>
      <c r="L30" s="62"/>
    </row>
    <row r="31" spans="1:14" s="61" customFormat="1" ht="27" customHeight="1" thickBot="1" x14ac:dyDescent="0.45">
      <c r="A31" s="58" t="s">
        <v>42</v>
      </c>
      <c r="B31" s="66">
        <v>1</v>
      </c>
      <c r="C31" s="392" t="s">
        <v>43</v>
      </c>
      <c r="D31" s="393"/>
      <c r="E31" s="393"/>
      <c r="F31" s="393"/>
      <c r="G31" s="393"/>
      <c r="H31" s="394"/>
      <c r="I31" s="62"/>
      <c r="J31" s="62"/>
      <c r="K31" s="62"/>
      <c r="L31" s="62"/>
    </row>
    <row r="32" spans="1:14" s="61" customFormat="1" ht="27" customHeight="1" thickBot="1" x14ac:dyDescent="0.45">
      <c r="A32" s="58" t="s">
        <v>44</v>
      </c>
      <c r="B32" s="66">
        <v>1</v>
      </c>
      <c r="C32" s="392" t="s">
        <v>45</v>
      </c>
      <c r="D32" s="393"/>
      <c r="E32" s="393"/>
      <c r="F32" s="393"/>
      <c r="G32" s="393"/>
      <c r="H32" s="394"/>
      <c r="I32" s="62"/>
      <c r="J32" s="62"/>
      <c r="K32" s="62"/>
      <c r="L32" s="67"/>
      <c r="M32" s="67"/>
      <c r="N32" s="68"/>
    </row>
    <row r="33" spans="1:14" s="61" customFormat="1" ht="17.25" customHeight="1" x14ac:dyDescent="0.3">
      <c r="A33" s="58"/>
      <c r="B33" s="69"/>
      <c r="C33" s="70"/>
      <c r="D33" s="70"/>
      <c r="E33" s="70"/>
      <c r="F33" s="70"/>
      <c r="G33" s="70"/>
      <c r="H33" s="70"/>
      <c r="I33" s="62"/>
      <c r="J33" s="62"/>
      <c r="K33" s="62"/>
      <c r="L33" s="67"/>
      <c r="M33" s="67"/>
      <c r="N33" s="68"/>
    </row>
    <row r="34" spans="1:14" s="61" customFormat="1" ht="18.75" x14ac:dyDescent="0.3">
      <c r="A34" s="58" t="s">
        <v>46</v>
      </c>
      <c r="B34" s="71">
        <f>B31/B32</f>
        <v>1</v>
      </c>
      <c r="C34" s="46" t="s">
        <v>47</v>
      </c>
      <c r="D34" s="46"/>
      <c r="E34" s="46"/>
      <c r="F34" s="46"/>
      <c r="G34" s="46"/>
      <c r="I34" s="62"/>
      <c r="J34" s="62"/>
      <c r="K34" s="62"/>
      <c r="L34" s="67"/>
      <c r="M34" s="67"/>
      <c r="N34" s="68"/>
    </row>
    <row r="35" spans="1:14" s="61" customFormat="1" ht="19.5" customHeight="1" thickBot="1" x14ac:dyDescent="0.35">
      <c r="A35" s="58"/>
      <c r="B35" s="63"/>
      <c r="G35" s="46"/>
      <c r="I35" s="62"/>
      <c r="J35" s="62"/>
      <c r="K35" s="62"/>
      <c r="L35" s="67"/>
      <c r="M35" s="67"/>
      <c r="N35" s="68"/>
    </row>
    <row r="36" spans="1:14" s="61" customFormat="1" ht="27" customHeight="1" thickBot="1" x14ac:dyDescent="0.45">
      <c r="A36" s="72" t="s">
        <v>48</v>
      </c>
      <c r="B36" s="73">
        <v>100</v>
      </c>
      <c r="C36" s="46"/>
      <c r="D36" s="395" t="s">
        <v>49</v>
      </c>
      <c r="E36" s="408"/>
      <c r="F36" s="395" t="s">
        <v>50</v>
      </c>
      <c r="G36" s="396"/>
      <c r="J36" s="62"/>
      <c r="K36" s="62"/>
      <c r="L36" s="67"/>
      <c r="M36" s="67"/>
      <c r="N36" s="68"/>
    </row>
    <row r="37" spans="1:14" s="61" customFormat="1" ht="27" customHeight="1" thickBot="1" x14ac:dyDescent="0.45">
      <c r="A37" s="74" t="s">
        <v>51</v>
      </c>
      <c r="B37" s="75">
        <v>1</v>
      </c>
      <c r="C37" s="76" t="s">
        <v>52</v>
      </c>
      <c r="D37" s="77" t="s">
        <v>53</v>
      </c>
      <c r="E37" s="78" t="s">
        <v>54</v>
      </c>
      <c r="F37" s="77" t="s">
        <v>53</v>
      </c>
      <c r="G37" s="79" t="s">
        <v>54</v>
      </c>
      <c r="I37" s="80" t="s">
        <v>55</v>
      </c>
      <c r="J37" s="62"/>
      <c r="K37" s="62"/>
      <c r="L37" s="67"/>
      <c r="M37" s="67"/>
      <c r="N37" s="68"/>
    </row>
    <row r="38" spans="1:14" s="61" customFormat="1" ht="26.25" customHeight="1" x14ac:dyDescent="0.4">
      <c r="A38" s="74" t="s">
        <v>56</v>
      </c>
      <c r="B38" s="75">
        <v>1</v>
      </c>
      <c r="C38" s="81">
        <v>1</v>
      </c>
      <c r="D38" s="82">
        <v>81920709</v>
      </c>
      <c r="E38" s="83">
        <f>IF(ISBLANK(D38),"-",$D$48/$D$45*D38)</f>
        <v>78511485.152357891</v>
      </c>
      <c r="F38" s="82">
        <v>94414595</v>
      </c>
      <c r="G38" s="84">
        <f>IF(ISBLANK(F38),"-",$D$48/$F$45*F38)</f>
        <v>78395901.624200821</v>
      </c>
      <c r="I38" s="85"/>
      <c r="J38" s="62"/>
      <c r="K38" s="62"/>
      <c r="L38" s="67"/>
      <c r="M38" s="67"/>
      <c r="N38" s="68"/>
    </row>
    <row r="39" spans="1:14" s="61" customFormat="1" ht="26.25" customHeight="1" x14ac:dyDescent="0.4">
      <c r="A39" s="74" t="s">
        <v>57</v>
      </c>
      <c r="B39" s="75">
        <v>1</v>
      </c>
      <c r="C39" s="86">
        <v>2</v>
      </c>
      <c r="D39" s="87">
        <v>81944443</v>
      </c>
      <c r="E39" s="88">
        <f>IF(ISBLANK(D39),"-",$D$48/$D$45*D39)</f>
        <v>78534231.434846804</v>
      </c>
      <c r="F39" s="87">
        <v>94790964</v>
      </c>
      <c r="G39" s="89">
        <f>IF(ISBLANK(F39),"-",$D$48/$F$45*F39)</f>
        <v>78708414.611185506</v>
      </c>
      <c r="I39" s="377">
        <f>ABS((F43/D43*D42)-F42)/D42</f>
        <v>5.9917565574991733E-4</v>
      </c>
      <c r="J39" s="62"/>
      <c r="K39" s="62"/>
      <c r="L39" s="67"/>
      <c r="M39" s="67"/>
      <c r="N39" s="68"/>
    </row>
    <row r="40" spans="1:14" ht="26.25" customHeight="1" x14ac:dyDescent="0.4">
      <c r="A40" s="74" t="s">
        <v>58</v>
      </c>
      <c r="B40" s="75">
        <v>1</v>
      </c>
      <c r="C40" s="86">
        <v>3</v>
      </c>
      <c r="D40" s="87">
        <v>82331292</v>
      </c>
      <c r="E40" s="88">
        <f>IF(ISBLANK(D40),"-",$D$48/$D$45*D40)</f>
        <v>78904981.271981448</v>
      </c>
      <c r="F40" s="87">
        <v>94809607</v>
      </c>
      <c r="G40" s="89">
        <f>IF(ISBLANK(F40),"-",$D$48/$F$45*F40)</f>
        <v>78723894.57796374</v>
      </c>
      <c r="I40" s="377"/>
      <c r="L40" s="67"/>
      <c r="M40" s="67"/>
      <c r="N40" s="46"/>
    </row>
    <row r="41" spans="1:14" ht="27" customHeight="1" thickBot="1" x14ac:dyDescent="0.45">
      <c r="A41" s="74" t="s">
        <v>59</v>
      </c>
      <c r="B41" s="75">
        <v>1</v>
      </c>
      <c r="C41" s="90">
        <v>4</v>
      </c>
      <c r="D41" s="91"/>
      <c r="E41" s="92" t="str">
        <f>IF(ISBLANK(D41),"-",$D$48/$D$45*D41)</f>
        <v>-</v>
      </c>
      <c r="F41" s="91"/>
      <c r="G41" s="93" t="str">
        <f>IF(ISBLANK(F41),"-",$D$48/$F$45*F41)</f>
        <v>-</v>
      </c>
      <c r="I41" s="94"/>
      <c r="L41" s="67"/>
      <c r="M41" s="67"/>
      <c r="N41" s="46"/>
    </row>
    <row r="42" spans="1:14" ht="27" customHeight="1" thickBot="1" x14ac:dyDescent="0.45">
      <c r="A42" s="74" t="s">
        <v>60</v>
      </c>
      <c r="B42" s="75">
        <v>1</v>
      </c>
      <c r="C42" s="95" t="s">
        <v>61</v>
      </c>
      <c r="D42" s="96">
        <f>AVERAGE(D38:D41)</f>
        <v>82065481.333333328</v>
      </c>
      <c r="E42" s="97">
        <f>AVERAGE(E38:E41)</f>
        <v>78650232.619728714</v>
      </c>
      <c r="F42" s="96">
        <f>AVERAGE(F38:F41)</f>
        <v>94671722</v>
      </c>
      <c r="G42" s="98">
        <f>AVERAGE(G38:G41)</f>
        <v>78609403.604450017</v>
      </c>
      <c r="H42" s="99"/>
    </row>
    <row r="43" spans="1:14" ht="26.25" customHeight="1" x14ac:dyDescent="0.4">
      <c r="A43" s="74" t="s">
        <v>62</v>
      </c>
      <c r="B43" s="75">
        <v>1</v>
      </c>
      <c r="C43" s="100" t="s">
        <v>63</v>
      </c>
      <c r="D43" s="101">
        <v>16.86</v>
      </c>
      <c r="E43" s="46"/>
      <c r="F43" s="101">
        <v>19.46</v>
      </c>
      <c r="H43" s="99"/>
    </row>
    <row r="44" spans="1:14" ht="26.25" customHeight="1" x14ac:dyDescent="0.4">
      <c r="A44" s="74" t="s">
        <v>64</v>
      </c>
      <c r="B44" s="75">
        <v>1</v>
      </c>
      <c r="C44" s="102" t="s">
        <v>65</v>
      </c>
      <c r="D44" s="103">
        <f>D43*$B$34</f>
        <v>16.86</v>
      </c>
      <c r="E44" s="104"/>
      <c r="F44" s="103">
        <f>F43*$B$34</f>
        <v>19.46</v>
      </c>
      <c r="H44" s="99"/>
    </row>
    <row r="45" spans="1:14" ht="19.5" customHeight="1" thickBot="1" x14ac:dyDescent="0.35">
      <c r="A45" s="74" t="s">
        <v>66</v>
      </c>
      <c r="B45" s="86">
        <f>(B44/B43)*(B42/B41)*(B40/B39)*(B38/B37)*B36</f>
        <v>100</v>
      </c>
      <c r="C45" s="102" t="s">
        <v>67</v>
      </c>
      <c r="D45" s="105">
        <f>D44*$B$30/100</f>
        <v>16.694771999999997</v>
      </c>
      <c r="E45" s="106"/>
      <c r="F45" s="105">
        <f>F44*$B$30/100</f>
        <v>19.269292</v>
      </c>
      <c r="H45" s="99"/>
    </row>
    <row r="46" spans="1:14" ht="19.5" customHeight="1" thickBot="1" x14ac:dyDescent="0.35">
      <c r="A46" s="378" t="s">
        <v>68</v>
      </c>
      <c r="B46" s="382"/>
      <c r="C46" s="102" t="s">
        <v>69</v>
      </c>
      <c r="D46" s="107">
        <f>D45/$B$45</f>
        <v>0.16694771999999997</v>
      </c>
      <c r="E46" s="108"/>
      <c r="F46" s="109">
        <f>F45/$B$45</f>
        <v>0.19269291999999999</v>
      </c>
      <c r="H46" s="99"/>
    </row>
    <row r="47" spans="1:14" ht="27" customHeight="1" thickBot="1" x14ac:dyDescent="0.45">
      <c r="A47" s="380"/>
      <c r="B47" s="383"/>
      <c r="C47" s="110" t="s">
        <v>70</v>
      </c>
      <c r="D47" s="111">
        <v>0.16</v>
      </c>
      <c r="E47" s="112"/>
      <c r="F47" s="108"/>
      <c r="H47" s="99"/>
    </row>
    <row r="48" spans="1:14" ht="18.75" x14ac:dyDescent="0.3">
      <c r="C48" s="113" t="s">
        <v>71</v>
      </c>
      <c r="D48" s="105">
        <f>D47*$B$45</f>
        <v>16</v>
      </c>
      <c r="F48" s="114"/>
      <c r="H48" s="99"/>
    </row>
    <row r="49" spans="1:12" ht="19.5" customHeight="1" thickBot="1" x14ac:dyDescent="0.35">
      <c r="C49" s="115" t="s">
        <v>72</v>
      </c>
      <c r="D49" s="116">
        <f>D48/B34</f>
        <v>16</v>
      </c>
      <c r="F49" s="114"/>
      <c r="H49" s="99"/>
    </row>
    <row r="50" spans="1:12" ht="18.75" x14ac:dyDescent="0.3">
      <c r="C50" s="72" t="s">
        <v>73</v>
      </c>
      <c r="D50" s="117">
        <f>AVERAGE(E38:E41,G38:G41)</f>
        <v>78629818.112089381</v>
      </c>
      <c r="F50" s="118"/>
      <c r="H50" s="99"/>
    </row>
    <row r="51" spans="1:12" ht="18.75" x14ac:dyDescent="0.3">
      <c r="C51" s="74" t="s">
        <v>74</v>
      </c>
      <c r="D51" s="119">
        <f>STDEV(E38:E41,G38:G41)/D50</f>
        <v>2.335367326190811E-3</v>
      </c>
      <c r="F51" s="118"/>
      <c r="H51" s="99"/>
    </row>
    <row r="52" spans="1:12" ht="19.5" customHeight="1" thickBot="1" x14ac:dyDescent="0.35">
      <c r="C52" s="120" t="s">
        <v>18</v>
      </c>
      <c r="D52" s="121">
        <f>COUNT(E38:E41,G38:G41)</f>
        <v>6</v>
      </c>
      <c r="F52" s="118"/>
    </row>
    <row r="54" spans="1:12" ht="18.75" x14ac:dyDescent="0.3">
      <c r="A54" s="122" t="s">
        <v>1</v>
      </c>
      <c r="B54" s="123" t="s">
        <v>75</v>
      </c>
    </row>
    <row r="55" spans="1:12" ht="18.75" x14ac:dyDescent="0.3">
      <c r="A55" s="46" t="s">
        <v>76</v>
      </c>
      <c r="B55" s="124" t="str">
        <f>B21</f>
        <v>Each tablet contain Sulphamethoxazole B.P 800 mg and Trimethoprim B.P 160 mg.</v>
      </c>
    </row>
    <row r="56" spans="1:12" ht="26.25" customHeight="1" x14ac:dyDescent="0.4">
      <c r="A56" s="124" t="s">
        <v>77</v>
      </c>
      <c r="B56" s="125">
        <v>800</v>
      </c>
      <c r="C56" s="46" t="str">
        <f>B20</f>
        <v>Sulphamethoxazole 800 mg</v>
      </c>
      <c r="H56" s="104"/>
    </row>
    <row r="57" spans="1:12" ht="18.75" x14ac:dyDescent="0.3">
      <c r="A57" s="124" t="s">
        <v>78</v>
      </c>
      <c r="B57" s="126">
        <f>Uniformity!C46</f>
        <v>1058.0989999999999</v>
      </c>
      <c r="H57" s="104"/>
    </row>
    <row r="58" spans="1:12" ht="19.5" customHeight="1" thickBot="1" x14ac:dyDescent="0.35">
      <c r="H58" s="104"/>
    </row>
    <row r="59" spans="1:12" s="61" customFormat="1" ht="27" customHeight="1" thickBot="1" x14ac:dyDescent="0.45">
      <c r="A59" s="72" t="s">
        <v>79</v>
      </c>
      <c r="B59" s="73">
        <v>100</v>
      </c>
      <c r="C59" s="46"/>
      <c r="D59" s="127" t="s">
        <v>80</v>
      </c>
      <c r="E59" s="128" t="s">
        <v>52</v>
      </c>
      <c r="F59" s="128" t="s">
        <v>53</v>
      </c>
      <c r="G59" s="128" t="s">
        <v>81</v>
      </c>
      <c r="H59" s="76" t="s">
        <v>82</v>
      </c>
      <c r="L59" s="62"/>
    </row>
    <row r="60" spans="1:12" s="61" customFormat="1" ht="26.25" customHeight="1" x14ac:dyDescent="0.4">
      <c r="A60" s="74" t="s">
        <v>83</v>
      </c>
      <c r="B60" s="75">
        <v>2</v>
      </c>
      <c r="C60" s="397" t="s">
        <v>84</v>
      </c>
      <c r="D60" s="400">
        <v>1062.33</v>
      </c>
      <c r="E60" s="129">
        <v>1</v>
      </c>
      <c r="F60" s="130">
        <v>75127366</v>
      </c>
      <c r="G60" s="131">
        <f>IF(ISBLANK(F60),"-",(F60/$D$50*$D$47*$B$68)*($B$57/$D$60))</f>
        <v>761.32087203033245</v>
      </c>
      <c r="H60" s="132">
        <f t="shared" ref="H60:H71" si="0">IF(ISBLANK(F60),"-",(G60/$B$56)*100)</f>
        <v>95.165109003791557</v>
      </c>
      <c r="L60" s="62"/>
    </row>
    <row r="61" spans="1:12" s="61" customFormat="1" ht="26.25" customHeight="1" x14ac:dyDescent="0.4">
      <c r="A61" s="74" t="s">
        <v>85</v>
      </c>
      <c r="B61" s="75">
        <v>100</v>
      </c>
      <c r="C61" s="398"/>
      <c r="D61" s="401"/>
      <c r="E61" s="133">
        <v>2</v>
      </c>
      <c r="F61" s="87">
        <v>75103165</v>
      </c>
      <c r="G61" s="134">
        <f>IF(ISBLANK(F61),"-",(F61/$D$50*$D$47*$B$68)*($B$57/$D$60))</f>
        <v>761.07562549228658</v>
      </c>
      <c r="H61" s="135">
        <f t="shared" si="0"/>
        <v>95.134453186535822</v>
      </c>
      <c r="L61" s="62"/>
    </row>
    <row r="62" spans="1:12" s="61" customFormat="1" ht="26.25" customHeight="1" x14ac:dyDescent="0.4">
      <c r="A62" s="74" t="s">
        <v>86</v>
      </c>
      <c r="B62" s="75">
        <v>1</v>
      </c>
      <c r="C62" s="398"/>
      <c r="D62" s="401"/>
      <c r="E62" s="133">
        <v>3</v>
      </c>
      <c r="F62" s="136">
        <v>75548542</v>
      </c>
      <c r="G62" s="134">
        <f>IF(ISBLANK(F62),"-",(F62/$D$50*$D$47*$B$68)*($B$57/$D$60))</f>
        <v>765.58895830395818</v>
      </c>
      <c r="H62" s="135">
        <f t="shared" si="0"/>
        <v>95.698619787994772</v>
      </c>
      <c r="L62" s="62"/>
    </row>
    <row r="63" spans="1:12" ht="27" customHeight="1" thickBot="1" x14ac:dyDescent="0.45">
      <c r="A63" s="74" t="s">
        <v>87</v>
      </c>
      <c r="B63" s="75">
        <v>1</v>
      </c>
      <c r="C63" s="399"/>
      <c r="D63" s="402"/>
      <c r="E63" s="137">
        <v>4</v>
      </c>
      <c r="F63" s="138"/>
      <c r="G63" s="134" t="str">
        <f>IF(ISBLANK(F63),"-",(F63/$D$50*$D$47*$B$68)*($B$57/$D$60))</f>
        <v>-</v>
      </c>
      <c r="H63" s="135" t="str">
        <f t="shared" si="0"/>
        <v>-</v>
      </c>
    </row>
    <row r="64" spans="1:12" ht="26.25" customHeight="1" x14ac:dyDescent="0.4">
      <c r="A64" s="74" t="s">
        <v>88</v>
      </c>
      <c r="B64" s="75">
        <v>1</v>
      </c>
      <c r="C64" s="397" t="s">
        <v>89</v>
      </c>
      <c r="D64" s="400">
        <v>1065.03</v>
      </c>
      <c r="E64" s="129">
        <v>1</v>
      </c>
      <c r="F64" s="130">
        <v>76672956</v>
      </c>
      <c r="G64" s="131">
        <f>IF(ISBLANK(F64),"-",(F64/$D$50*$D$47*$B$68)*($B$57/$D$64))</f>
        <v>775.0137108462684</v>
      </c>
      <c r="H64" s="132">
        <f t="shared" si="0"/>
        <v>96.876713855783549</v>
      </c>
    </row>
    <row r="65" spans="1:8" ht="26.25" customHeight="1" x14ac:dyDescent="0.4">
      <c r="A65" s="74" t="s">
        <v>90</v>
      </c>
      <c r="B65" s="75">
        <v>1</v>
      </c>
      <c r="C65" s="398"/>
      <c r="D65" s="401"/>
      <c r="E65" s="133">
        <v>2</v>
      </c>
      <c r="F65" s="87">
        <v>76602578</v>
      </c>
      <c r="G65" s="134">
        <f>IF(ISBLANK(F65),"-",(F65/$D$50*$D$47*$B$68)*($B$57/$D$64))</f>
        <v>774.30232683569307</v>
      </c>
      <c r="H65" s="135">
        <f t="shared" si="0"/>
        <v>96.787790854461633</v>
      </c>
    </row>
    <row r="66" spans="1:8" ht="26.25" customHeight="1" x14ac:dyDescent="0.4">
      <c r="A66" s="74" t="s">
        <v>91</v>
      </c>
      <c r="B66" s="75">
        <v>1</v>
      </c>
      <c r="C66" s="398"/>
      <c r="D66" s="401"/>
      <c r="E66" s="133">
        <v>3</v>
      </c>
      <c r="F66" s="87">
        <v>76253639</v>
      </c>
      <c r="G66" s="134">
        <f>IF(ISBLANK(F66),"-",(F66/$D$50*$D$47*$B$68)*($B$57/$D$64))</f>
        <v>770.77523562443241</v>
      </c>
      <c r="H66" s="135">
        <f t="shared" si="0"/>
        <v>96.346904453054051</v>
      </c>
    </row>
    <row r="67" spans="1:8" ht="27" customHeight="1" thickBot="1" x14ac:dyDescent="0.45">
      <c r="A67" s="74" t="s">
        <v>92</v>
      </c>
      <c r="B67" s="75">
        <v>1</v>
      </c>
      <c r="C67" s="399"/>
      <c r="D67" s="402"/>
      <c r="E67" s="137">
        <v>4</v>
      </c>
      <c r="F67" s="138"/>
      <c r="G67" s="139" t="str">
        <f>IF(ISBLANK(F67),"-",(F67/$D$50*$D$47*$B$68)*($B$57/$D$64))</f>
        <v>-</v>
      </c>
      <c r="H67" s="140" t="str">
        <f t="shared" si="0"/>
        <v>-</v>
      </c>
    </row>
    <row r="68" spans="1:8" ht="26.25" customHeight="1" x14ac:dyDescent="0.4">
      <c r="A68" s="74" t="s">
        <v>93</v>
      </c>
      <c r="B68" s="141">
        <f>(B67/B66)*(B65/B64)*(B63/B62)*(B61/B60)*B59</f>
        <v>5000</v>
      </c>
      <c r="C68" s="397" t="s">
        <v>94</v>
      </c>
      <c r="D68" s="400">
        <v>1053.04</v>
      </c>
      <c r="E68" s="129">
        <v>1</v>
      </c>
      <c r="F68" s="130">
        <v>77445033</v>
      </c>
      <c r="G68" s="131">
        <f>IF(ISBLANK(F68),"-",(F68/$D$50*$D$47*$B$68)*($B$57/$D$68))</f>
        <v>791.73112907885775</v>
      </c>
      <c r="H68" s="135">
        <f t="shared" si="0"/>
        <v>98.966391134857219</v>
      </c>
    </row>
    <row r="69" spans="1:8" ht="27" customHeight="1" thickBot="1" x14ac:dyDescent="0.45">
      <c r="A69" s="120" t="s">
        <v>95</v>
      </c>
      <c r="B69" s="142">
        <f>(D47*B68)/B56*B57</f>
        <v>1058.0989999999999</v>
      </c>
      <c r="C69" s="398"/>
      <c r="D69" s="401"/>
      <c r="E69" s="133">
        <v>2</v>
      </c>
      <c r="F69" s="87">
        <v>77664289</v>
      </c>
      <c r="G69" s="134">
        <f>IF(ISBLANK(F69),"-",(F69/$D$50*$D$47*$B$68)*($B$57/$D$68))</f>
        <v>793.97261305417362</v>
      </c>
      <c r="H69" s="135">
        <f t="shared" si="0"/>
        <v>99.246576631771703</v>
      </c>
    </row>
    <row r="70" spans="1:8" ht="26.25" customHeight="1" x14ac:dyDescent="0.4">
      <c r="A70" s="404" t="s">
        <v>68</v>
      </c>
      <c r="B70" s="405"/>
      <c r="C70" s="398"/>
      <c r="D70" s="401"/>
      <c r="E70" s="133">
        <v>3</v>
      </c>
      <c r="F70" s="87">
        <v>77554700</v>
      </c>
      <c r="G70" s="134">
        <f>IF(ISBLANK(F70),"-",(F70/$D$50*$D$47*$B$68)*($B$57/$D$68))</f>
        <v>792.85226976883189</v>
      </c>
      <c r="H70" s="135">
        <f t="shared" si="0"/>
        <v>99.106533721103986</v>
      </c>
    </row>
    <row r="71" spans="1:8" ht="27" customHeight="1" thickBot="1" x14ac:dyDescent="0.45">
      <c r="A71" s="406"/>
      <c r="B71" s="407"/>
      <c r="C71" s="403"/>
      <c r="D71" s="402"/>
      <c r="E71" s="137">
        <v>4</v>
      </c>
      <c r="F71" s="138"/>
      <c r="G71" s="139" t="str">
        <f>IF(ISBLANK(F71),"-",(F71/$D$50*$D$47*$B$68)*($B$57/$D$68))</f>
        <v>-</v>
      </c>
      <c r="H71" s="140" t="str">
        <f t="shared" si="0"/>
        <v>-</v>
      </c>
    </row>
    <row r="72" spans="1:8" ht="26.25" customHeight="1" x14ac:dyDescent="0.4">
      <c r="A72" s="104"/>
      <c r="B72" s="104"/>
      <c r="C72" s="104"/>
      <c r="D72" s="104"/>
      <c r="E72" s="104"/>
      <c r="F72" s="143" t="s">
        <v>61</v>
      </c>
      <c r="G72" s="144">
        <f>AVERAGE(G60:G71)</f>
        <v>776.29252678164835</v>
      </c>
      <c r="H72" s="145">
        <f>AVERAGE(H60:H71)</f>
        <v>97.036565847706044</v>
      </c>
    </row>
    <row r="73" spans="1:8" ht="26.25" customHeight="1" x14ac:dyDescent="0.4">
      <c r="C73" s="104"/>
      <c r="D73" s="104"/>
      <c r="E73" s="104"/>
      <c r="F73" s="146" t="s">
        <v>74</v>
      </c>
      <c r="G73" s="147">
        <f>STDEV(G60:G71)/G72</f>
        <v>1.7231398360059994E-2</v>
      </c>
      <c r="H73" s="147">
        <f>STDEV(H60:H71)/H72</f>
        <v>1.7231398360059994E-2</v>
      </c>
    </row>
    <row r="74" spans="1:8" ht="27" customHeight="1" thickBot="1" x14ac:dyDescent="0.45">
      <c r="A74" s="104"/>
      <c r="B74" s="104"/>
      <c r="C74" s="104"/>
      <c r="D74" s="104"/>
      <c r="E74" s="106"/>
      <c r="F74" s="148" t="s">
        <v>18</v>
      </c>
      <c r="G74" s="149">
        <f>COUNT(G60:G71)</f>
        <v>9</v>
      </c>
      <c r="H74" s="149">
        <f>COUNT(H60:H71)</f>
        <v>9</v>
      </c>
    </row>
    <row r="76" spans="1:8" ht="26.25" customHeight="1" x14ac:dyDescent="0.4">
      <c r="A76" s="57" t="s">
        <v>96</v>
      </c>
      <c r="B76" s="58" t="s">
        <v>97</v>
      </c>
      <c r="C76" s="386" t="str">
        <f>B26</f>
        <v>Sulfamethoxazole</v>
      </c>
      <c r="D76" s="386"/>
      <c r="E76" s="46" t="s">
        <v>98</v>
      </c>
      <c r="F76" s="46"/>
      <c r="G76" s="150">
        <f>H72</f>
        <v>97.036565847706044</v>
      </c>
      <c r="H76" s="63"/>
    </row>
    <row r="77" spans="1:8" ht="18.75" x14ac:dyDescent="0.3">
      <c r="A77" s="56" t="s">
        <v>99</v>
      </c>
      <c r="B77" s="56" t="s">
        <v>100</v>
      </c>
    </row>
    <row r="78" spans="1:8" ht="18.75" x14ac:dyDescent="0.3">
      <c r="A78" s="56"/>
      <c r="B78" s="56"/>
    </row>
    <row r="79" spans="1:8" ht="26.25" customHeight="1" x14ac:dyDescent="0.4">
      <c r="A79" s="57" t="s">
        <v>4</v>
      </c>
      <c r="B79" s="388" t="str">
        <f>B26</f>
        <v>Sulfamethoxazole</v>
      </c>
      <c r="C79" s="388"/>
    </row>
    <row r="80" spans="1:8" ht="26.25" customHeight="1" x14ac:dyDescent="0.4">
      <c r="A80" s="58" t="s">
        <v>38</v>
      </c>
      <c r="B80" s="388" t="str">
        <f>B27</f>
        <v>S12 6</v>
      </c>
      <c r="C80" s="388"/>
    </row>
    <row r="81" spans="1:12" ht="27" customHeight="1" thickBot="1" x14ac:dyDescent="0.45">
      <c r="A81" s="58" t="s">
        <v>6</v>
      </c>
      <c r="B81" s="59">
        <f>B28</f>
        <v>99.02</v>
      </c>
    </row>
    <row r="82" spans="1:12" s="61" customFormat="1" ht="27" customHeight="1" thickBot="1" x14ac:dyDescent="0.45">
      <c r="A82" s="58" t="s">
        <v>39</v>
      </c>
      <c r="B82" s="60">
        <v>0</v>
      </c>
      <c r="C82" s="389" t="s">
        <v>40</v>
      </c>
      <c r="D82" s="390"/>
      <c r="E82" s="390"/>
      <c r="F82" s="390"/>
      <c r="G82" s="391"/>
      <c r="I82" s="62"/>
      <c r="J82" s="62"/>
      <c r="K82" s="62"/>
      <c r="L82" s="62"/>
    </row>
    <row r="83" spans="1:12" s="61" customFormat="1" ht="19.5" customHeight="1" thickBot="1" x14ac:dyDescent="0.35">
      <c r="A83" s="58" t="s">
        <v>41</v>
      </c>
      <c r="B83" s="63">
        <f>B81-B82</f>
        <v>99.02</v>
      </c>
      <c r="C83" s="64"/>
      <c r="D83" s="64"/>
      <c r="E83" s="64"/>
      <c r="F83" s="64"/>
      <c r="G83" s="65"/>
      <c r="I83" s="62"/>
      <c r="J83" s="62"/>
      <c r="K83" s="62"/>
      <c r="L83" s="62"/>
    </row>
    <row r="84" spans="1:12" s="61" customFormat="1" ht="27" customHeight="1" thickBot="1" x14ac:dyDescent="0.45">
      <c r="A84" s="58" t="s">
        <v>42</v>
      </c>
      <c r="B84" s="66">
        <v>154.46</v>
      </c>
      <c r="C84" s="392" t="s">
        <v>101</v>
      </c>
      <c r="D84" s="393"/>
      <c r="E84" s="393"/>
      <c r="F84" s="393"/>
      <c r="G84" s="393"/>
      <c r="H84" s="394"/>
      <c r="I84" s="62"/>
      <c r="J84" s="62"/>
      <c r="K84" s="62"/>
      <c r="L84" s="62"/>
    </row>
    <row r="85" spans="1:12" s="61" customFormat="1" ht="27" customHeight="1" thickBot="1" x14ac:dyDescent="0.45">
      <c r="A85" s="58" t="s">
        <v>44</v>
      </c>
      <c r="B85" s="66">
        <v>165.23</v>
      </c>
      <c r="C85" s="392" t="s">
        <v>102</v>
      </c>
      <c r="D85" s="393"/>
      <c r="E85" s="393"/>
      <c r="F85" s="393"/>
      <c r="G85" s="393"/>
      <c r="H85" s="394"/>
      <c r="I85" s="62"/>
      <c r="J85" s="62"/>
      <c r="K85" s="62"/>
      <c r="L85" s="62"/>
    </row>
    <row r="86" spans="1:12" s="61" customFormat="1" ht="18.75" x14ac:dyDescent="0.3">
      <c r="A86" s="58"/>
      <c r="B86" s="69"/>
      <c r="C86" s="70"/>
      <c r="D86" s="70"/>
      <c r="E86" s="70"/>
      <c r="F86" s="70"/>
      <c r="G86" s="70"/>
      <c r="H86" s="70"/>
      <c r="I86" s="62"/>
      <c r="J86" s="62"/>
      <c r="K86" s="62"/>
      <c r="L86" s="62"/>
    </row>
    <row r="87" spans="1:12" s="61" customFormat="1" ht="18.75" x14ac:dyDescent="0.3">
      <c r="A87" s="58" t="s">
        <v>46</v>
      </c>
      <c r="B87" s="71">
        <f>B84/B85</f>
        <v>0.93481813230042976</v>
      </c>
      <c r="C87" s="46" t="s">
        <v>47</v>
      </c>
      <c r="D87" s="46"/>
      <c r="E87" s="46"/>
      <c r="F87" s="46"/>
      <c r="G87" s="46"/>
      <c r="I87" s="62"/>
      <c r="J87" s="62"/>
      <c r="K87" s="62"/>
      <c r="L87" s="62"/>
    </row>
    <row r="88" spans="1:12" ht="19.5" customHeight="1" thickBot="1" x14ac:dyDescent="0.35">
      <c r="A88" s="56"/>
      <c r="B88" s="56"/>
    </row>
    <row r="89" spans="1:12" ht="27" customHeight="1" thickBot="1" x14ac:dyDescent="0.45">
      <c r="A89" s="72" t="s">
        <v>48</v>
      </c>
      <c r="B89" s="73">
        <v>25</v>
      </c>
      <c r="D89" s="151" t="s">
        <v>49</v>
      </c>
      <c r="E89" s="152"/>
      <c r="F89" s="395" t="s">
        <v>50</v>
      </c>
      <c r="G89" s="396"/>
    </row>
    <row r="90" spans="1:12" ht="27" customHeight="1" thickBot="1" x14ac:dyDescent="0.45">
      <c r="A90" s="74" t="s">
        <v>51</v>
      </c>
      <c r="B90" s="75">
        <v>4</v>
      </c>
      <c r="C90" s="153" t="s">
        <v>52</v>
      </c>
      <c r="D90" s="77" t="s">
        <v>53</v>
      </c>
      <c r="E90" s="78" t="s">
        <v>54</v>
      </c>
      <c r="F90" s="77" t="s">
        <v>53</v>
      </c>
      <c r="G90" s="154" t="s">
        <v>54</v>
      </c>
      <c r="I90" s="80" t="s">
        <v>55</v>
      </c>
    </row>
    <row r="91" spans="1:12" ht="26.25" customHeight="1" x14ac:dyDescent="0.4">
      <c r="A91" s="74" t="s">
        <v>56</v>
      </c>
      <c r="B91" s="75">
        <v>200</v>
      </c>
      <c r="C91" s="155">
        <v>1</v>
      </c>
      <c r="D91" s="82"/>
      <c r="E91" s="83" t="str">
        <f>IF(ISBLANK(D91),"-",$D$101/$D$98*D91)</f>
        <v>-</v>
      </c>
      <c r="F91" s="82"/>
      <c r="G91" s="84" t="str">
        <f>IF(ISBLANK(F91),"-",$D$101/$F$98*F91)</f>
        <v>-</v>
      </c>
      <c r="I91" s="85"/>
    </row>
    <row r="92" spans="1:12" ht="26.25" customHeight="1" x14ac:dyDescent="0.4">
      <c r="A92" s="74" t="s">
        <v>57</v>
      </c>
      <c r="B92" s="75">
        <v>1</v>
      </c>
      <c r="C92" s="104">
        <v>2</v>
      </c>
      <c r="D92" s="87"/>
      <c r="E92" s="88" t="str">
        <f>IF(ISBLANK(D92),"-",$D$101/$D$98*D92)</f>
        <v>-</v>
      </c>
      <c r="F92" s="87"/>
      <c r="G92" s="89" t="str">
        <f>IF(ISBLANK(F92),"-",$D$101/$F$98*F92)</f>
        <v>-</v>
      </c>
      <c r="I92" s="377" t="e">
        <f>ABS((F96/D96*D95)-F95)/D95</f>
        <v>#DIV/0!</v>
      </c>
    </row>
    <row r="93" spans="1:12" ht="26.25" customHeight="1" x14ac:dyDescent="0.4">
      <c r="A93" s="74" t="s">
        <v>58</v>
      </c>
      <c r="B93" s="75">
        <v>1</v>
      </c>
      <c r="C93" s="104">
        <v>3</v>
      </c>
      <c r="D93" s="87"/>
      <c r="E93" s="88" t="str">
        <f>IF(ISBLANK(D93),"-",$D$101/$D$98*D93)</f>
        <v>-</v>
      </c>
      <c r="F93" s="87"/>
      <c r="G93" s="89" t="str">
        <f>IF(ISBLANK(F93),"-",$D$101/$F$98*F93)</f>
        <v>-</v>
      </c>
      <c r="I93" s="377"/>
    </row>
    <row r="94" spans="1:12" ht="27" customHeight="1" thickBot="1" x14ac:dyDescent="0.45">
      <c r="A94" s="74" t="s">
        <v>59</v>
      </c>
      <c r="B94" s="75">
        <v>1</v>
      </c>
      <c r="C94" s="156">
        <v>4</v>
      </c>
      <c r="D94" s="91"/>
      <c r="E94" s="92" t="str">
        <f>IF(ISBLANK(D94),"-",$D$101/$D$98*D94)</f>
        <v>-</v>
      </c>
      <c r="F94" s="157"/>
      <c r="G94" s="93" t="str">
        <f>IF(ISBLANK(F94),"-",$D$101/$F$98*F94)</f>
        <v>-</v>
      </c>
      <c r="I94" s="94"/>
    </row>
    <row r="95" spans="1:12" ht="27" customHeight="1" thickBot="1" x14ac:dyDescent="0.45">
      <c r="A95" s="74" t="s">
        <v>60</v>
      </c>
      <c r="B95" s="75">
        <v>1</v>
      </c>
      <c r="C95" s="58" t="s">
        <v>61</v>
      </c>
      <c r="D95" s="158" t="e">
        <f>AVERAGE(D91:D94)</f>
        <v>#DIV/0!</v>
      </c>
      <c r="E95" s="97" t="e">
        <f>AVERAGE(E91:E94)</f>
        <v>#DIV/0!</v>
      </c>
      <c r="F95" s="159" t="e">
        <f>AVERAGE(F91:F94)</f>
        <v>#DIV/0!</v>
      </c>
      <c r="G95" s="160" t="e">
        <f>AVERAGE(G91:G94)</f>
        <v>#DIV/0!</v>
      </c>
    </row>
    <row r="96" spans="1:12" ht="26.25" customHeight="1" x14ac:dyDescent="0.4">
      <c r="A96" s="74" t="s">
        <v>62</v>
      </c>
      <c r="B96" s="59">
        <v>1</v>
      </c>
      <c r="C96" s="161" t="s">
        <v>103</v>
      </c>
      <c r="D96" s="162">
        <v>25.12</v>
      </c>
      <c r="E96" s="46"/>
      <c r="F96" s="101">
        <v>25.78</v>
      </c>
    </row>
    <row r="97" spans="1:10" ht="26.25" customHeight="1" x14ac:dyDescent="0.4">
      <c r="A97" s="74" t="s">
        <v>64</v>
      </c>
      <c r="B97" s="59">
        <v>1</v>
      </c>
      <c r="C97" s="163" t="s">
        <v>104</v>
      </c>
      <c r="D97" s="164">
        <f>D96*$B$87</f>
        <v>23.482631483386797</v>
      </c>
      <c r="E97" s="104"/>
      <c r="F97" s="103">
        <f>F96*$B$87</f>
        <v>24.09961145070508</v>
      </c>
    </row>
    <row r="98" spans="1:10" ht="19.5" customHeight="1" thickBot="1" x14ac:dyDescent="0.35">
      <c r="A98" s="74" t="s">
        <v>66</v>
      </c>
      <c r="B98" s="104">
        <f>(B97/B96)*(B95/B94)*(B93/B92)*(B91/B90)*B89</f>
        <v>1250</v>
      </c>
      <c r="C98" s="163" t="s">
        <v>105</v>
      </c>
      <c r="D98" s="165">
        <f>D97*$B$83/100</f>
        <v>23.252501694849606</v>
      </c>
      <c r="E98" s="106"/>
      <c r="F98" s="105">
        <f>F97*$B$83/100</f>
        <v>23.86343525848817</v>
      </c>
    </row>
    <row r="99" spans="1:10" ht="19.5" customHeight="1" thickBot="1" x14ac:dyDescent="0.35">
      <c r="A99" s="378" t="s">
        <v>68</v>
      </c>
      <c r="B99" s="379"/>
      <c r="C99" s="163" t="s">
        <v>106</v>
      </c>
      <c r="D99" s="166">
        <f>D98/$B$98</f>
        <v>1.8602001355879683E-2</v>
      </c>
      <c r="E99" s="106"/>
      <c r="F99" s="109">
        <f>F98/$B$98</f>
        <v>1.9090748206790537E-2</v>
      </c>
      <c r="H99" s="99"/>
    </row>
    <row r="100" spans="1:10" ht="19.5" customHeight="1" thickBot="1" x14ac:dyDescent="0.35">
      <c r="A100" s="380"/>
      <c r="B100" s="381"/>
      <c r="C100" s="163" t="s">
        <v>70</v>
      </c>
      <c r="D100" s="167">
        <f>$B$56/$B$116</f>
        <v>8.8888888888888892E-2</v>
      </c>
      <c r="F100" s="114"/>
      <c r="G100" s="168"/>
      <c r="H100" s="99"/>
    </row>
    <row r="101" spans="1:10" ht="18.75" x14ac:dyDescent="0.3">
      <c r="C101" s="163" t="s">
        <v>71</v>
      </c>
      <c r="D101" s="164">
        <f>D100*$B$98</f>
        <v>111.11111111111111</v>
      </c>
      <c r="F101" s="114"/>
      <c r="H101" s="99"/>
    </row>
    <row r="102" spans="1:10" ht="19.5" customHeight="1" thickBot="1" x14ac:dyDescent="0.35">
      <c r="C102" s="169" t="s">
        <v>72</v>
      </c>
      <c r="D102" s="170">
        <f>D101/B34</f>
        <v>111.11111111111111</v>
      </c>
      <c r="F102" s="118"/>
      <c r="H102" s="99"/>
      <c r="J102" s="171"/>
    </row>
    <row r="103" spans="1:10" ht="18.75" x14ac:dyDescent="0.3">
      <c r="C103" s="172" t="s">
        <v>107</v>
      </c>
      <c r="D103" s="173" t="e">
        <f>AVERAGE(E91:E94,G91:G94)</f>
        <v>#DIV/0!</v>
      </c>
      <c r="F103" s="118"/>
      <c r="G103" s="168"/>
      <c r="H103" s="99"/>
      <c r="J103" s="174"/>
    </row>
    <row r="104" spans="1:10" ht="18.75" x14ac:dyDescent="0.3">
      <c r="C104" s="146" t="s">
        <v>74</v>
      </c>
      <c r="D104" s="175" t="e">
        <f>STDEV(E91:E94,G91:G94)/D103</f>
        <v>#DIV/0!</v>
      </c>
      <c r="F104" s="118"/>
      <c r="H104" s="99"/>
      <c r="J104" s="174"/>
    </row>
    <row r="105" spans="1:10" ht="19.5" customHeight="1" thickBot="1" x14ac:dyDescent="0.35">
      <c r="C105" s="148" t="s">
        <v>18</v>
      </c>
      <c r="D105" s="176">
        <f>COUNT(E91:E94,G91:G94)</f>
        <v>0</v>
      </c>
      <c r="F105" s="118"/>
      <c r="H105" s="99"/>
      <c r="J105" s="174"/>
    </row>
    <row r="106" spans="1:10" ht="19.5" customHeight="1" thickBot="1" x14ac:dyDescent="0.35">
      <c r="A106" s="122"/>
      <c r="B106" s="122"/>
      <c r="C106" s="122"/>
      <c r="D106" s="122"/>
      <c r="E106" s="122"/>
    </row>
    <row r="107" spans="1:10" ht="27" customHeight="1" thickBot="1" x14ac:dyDescent="0.45">
      <c r="A107" s="72" t="s">
        <v>108</v>
      </c>
      <c r="B107" s="73">
        <v>900</v>
      </c>
      <c r="C107" s="128" t="s">
        <v>109</v>
      </c>
      <c r="D107" s="128" t="s">
        <v>53</v>
      </c>
      <c r="E107" s="128" t="s">
        <v>110</v>
      </c>
      <c r="F107" s="177" t="s">
        <v>111</v>
      </c>
    </row>
    <row r="108" spans="1:10" ht="26.25" customHeight="1" x14ac:dyDescent="0.4">
      <c r="A108" s="74" t="s">
        <v>112</v>
      </c>
      <c r="B108" s="75">
        <v>5</v>
      </c>
      <c r="C108" s="129">
        <v>1</v>
      </c>
      <c r="D108" s="178"/>
      <c r="E108" s="179" t="str">
        <f t="shared" ref="E108:E113" si="1">IF(ISBLANK(D108),"-",D108/$D$103*$D$100*$B$116)</f>
        <v>-</v>
      </c>
      <c r="F108" s="180" t="str">
        <f t="shared" ref="F108:F113" si="2">IF(ISBLANK(D108), "-", (E108/$B$56)*100)</f>
        <v>-</v>
      </c>
    </row>
    <row r="109" spans="1:10" ht="26.25" customHeight="1" x14ac:dyDescent="0.4">
      <c r="A109" s="74" t="s">
        <v>85</v>
      </c>
      <c r="B109" s="75">
        <v>50</v>
      </c>
      <c r="C109" s="133">
        <v>2</v>
      </c>
      <c r="D109" s="181"/>
      <c r="E109" s="182" t="str">
        <f t="shared" si="1"/>
        <v>-</v>
      </c>
      <c r="F109" s="183" t="str">
        <f t="shared" si="2"/>
        <v>-</v>
      </c>
    </row>
    <row r="110" spans="1:10" ht="26.25" customHeight="1" x14ac:dyDescent="0.4">
      <c r="A110" s="74" t="s">
        <v>86</v>
      </c>
      <c r="B110" s="75">
        <v>1</v>
      </c>
      <c r="C110" s="133">
        <v>3</v>
      </c>
      <c r="D110" s="181"/>
      <c r="E110" s="182" t="str">
        <f t="shared" si="1"/>
        <v>-</v>
      </c>
      <c r="F110" s="183" t="str">
        <f t="shared" si="2"/>
        <v>-</v>
      </c>
    </row>
    <row r="111" spans="1:10" ht="26.25" customHeight="1" x14ac:dyDescent="0.4">
      <c r="A111" s="74" t="s">
        <v>87</v>
      </c>
      <c r="B111" s="75">
        <v>1</v>
      </c>
      <c r="C111" s="133">
        <v>4</v>
      </c>
      <c r="D111" s="181"/>
      <c r="E111" s="182" t="str">
        <f t="shared" si="1"/>
        <v>-</v>
      </c>
      <c r="F111" s="183" t="str">
        <f t="shared" si="2"/>
        <v>-</v>
      </c>
    </row>
    <row r="112" spans="1:10" ht="26.25" customHeight="1" x14ac:dyDescent="0.4">
      <c r="A112" s="74" t="s">
        <v>88</v>
      </c>
      <c r="B112" s="75">
        <v>1</v>
      </c>
      <c r="C112" s="133">
        <v>5</v>
      </c>
      <c r="D112" s="181"/>
      <c r="E112" s="182" t="str">
        <f t="shared" si="1"/>
        <v>-</v>
      </c>
      <c r="F112" s="183" t="str">
        <f t="shared" si="2"/>
        <v>-</v>
      </c>
    </row>
    <row r="113" spans="1:10" ht="27" customHeight="1" thickBot="1" x14ac:dyDescent="0.45">
      <c r="A113" s="74" t="s">
        <v>90</v>
      </c>
      <c r="B113" s="75">
        <v>1</v>
      </c>
      <c r="C113" s="137">
        <v>6</v>
      </c>
      <c r="D113" s="184"/>
      <c r="E113" s="185" t="str">
        <f t="shared" si="1"/>
        <v>-</v>
      </c>
      <c r="F113" s="186" t="str">
        <f t="shared" si="2"/>
        <v>-</v>
      </c>
    </row>
    <row r="114" spans="1:10" ht="27" customHeight="1" thickBot="1" x14ac:dyDescent="0.45">
      <c r="A114" s="74" t="s">
        <v>91</v>
      </c>
      <c r="B114" s="75">
        <v>1</v>
      </c>
      <c r="C114" s="187"/>
      <c r="D114" s="104"/>
      <c r="E114" s="46"/>
      <c r="F114" s="183"/>
    </row>
    <row r="115" spans="1:10" ht="26.25" customHeight="1" x14ac:dyDescent="0.4">
      <c r="A115" s="74" t="s">
        <v>92</v>
      </c>
      <c r="B115" s="75">
        <v>1</v>
      </c>
      <c r="C115" s="187"/>
      <c r="D115" s="188" t="s">
        <v>61</v>
      </c>
      <c r="E115" s="189" t="e">
        <f>AVERAGE(E108:E113)</f>
        <v>#DIV/0!</v>
      </c>
      <c r="F115" s="190" t="e">
        <f>AVERAGE(F108:F113)</f>
        <v>#DIV/0!</v>
      </c>
    </row>
    <row r="116" spans="1:10" ht="27" customHeight="1" thickBot="1" x14ac:dyDescent="0.45">
      <c r="A116" s="74" t="s">
        <v>93</v>
      </c>
      <c r="B116" s="86">
        <f>(B115/B114)*(B113/B112)*(B111/B110)*(B109/B108)*B107</f>
        <v>9000</v>
      </c>
      <c r="C116" s="191"/>
      <c r="D116" s="192" t="s">
        <v>74</v>
      </c>
      <c r="E116" s="147" t="e">
        <f>STDEV(E108:E113)/E115</f>
        <v>#DIV/0!</v>
      </c>
      <c r="F116" s="193" t="e">
        <f>STDEV(F108:F113)/F115</f>
        <v>#DIV/0!</v>
      </c>
      <c r="I116" s="46"/>
    </row>
    <row r="117" spans="1:10" ht="27" customHeight="1" thickBot="1" x14ac:dyDescent="0.45">
      <c r="A117" s="378" t="s">
        <v>68</v>
      </c>
      <c r="B117" s="382"/>
      <c r="C117" s="194"/>
      <c r="D117" s="148" t="s">
        <v>18</v>
      </c>
      <c r="E117" s="195">
        <f>COUNT(E108:E113)</f>
        <v>0</v>
      </c>
      <c r="F117" s="196">
        <f>COUNT(F108:F113)</f>
        <v>0</v>
      </c>
      <c r="I117" s="46"/>
      <c r="J117" s="174"/>
    </row>
    <row r="118" spans="1:10" ht="26.25" customHeight="1" thickBot="1" x14ac:dyDescent="0.35">
      <c r="A118" s="380"/>
      <c r="B118" s="383"/>
      <c r="C118" s="46"/>
      <c r="D118" s="197"/>
      <c r="E118" s="384" t="s">
        <v>113</v>
      </c>
      <c r="F118" s="385"/>
      <c r="G118" s="46"/>
      <c r="H118" s="46"/>
      <c r="I118" s="46"/>
    </row>
    <row r="119" spans="1:10" ht="25.5" customHeight="1" x14ac:dyDescent="0.4">
      <c r="A119" s="198"/>
      <c r="B119" s="70"/>
      <c r="C119" s="46"/>
      <c r="D119" s="192" t="s">
        <v>114</v>
      </c>
      <c r="E119" s="199">
        <f>MIN(E108:E113)</f>
        <v>0</v>
      </c>
      <c r="F119" s="200">
        <f>MIN(F108:F113)</f>
        <v>0</v>
      </c>
      <c r="G119" s="46"/>
      <c r="H119" s="46"/>
      <c r="I119" s="46"/>
    </row>
    <row r="120" spans="1:10" ht="24" customHeight="1" thickBot="1" x14ac:dyDescent="0.45">
      <c r="A120" s="198"/>
      <c r="B120" s="70"/>
      <c r="C120" s="46"/>
      <c r="D120" s="115" t="s">
        <v>115</v>
      </c>
      <c r="E120" s="201">
        <f>MAX(E108:E113)</f>
        <v>0</v>
      </c>
      <c r="F120" s="202">
        <f>MAX(F108:F113)</f>
        <v>0</v>
      </c>
      <c r="G120" s="46"/>
      <c r="H120" s="46"/>
      <c r="I120" s="46"/>
    </row>
    <row r="121" spans="1:10" ht="27" customHeight="1" x14ac:dyDescent="0.3">
      <c r="A121" s="198"/>
      <c r="B121" s="70"/>
      <c r="C121" s="46"/>
      <c r="D121" s="46"/>
      <c r="E121" s="46"/>
      <c r="F121" s="104"/>
      <c r="G121" s="46"/>
      <c r="H121" s="46"/>
      <c r="I121" s="46"/>
    </row>
    <row r="122" spans="1:10" ht="25.5" customHeight="1" x14ac:dyDescent="0.3">
      <c r="A122" s="198"/>
      <c r="B122" s="70"/>
      <c r="C122" s="46"/>
      <c r="D122" s="46"/>
      <c r="E122" s="46"/>
      <c r="F122" s="104"/>
      <c r="G122" s="46"/>
      <c r="H122" s="46"/>
      <c r="I122" s="46"/>
    </row>
    <row r="123" spans="1:10" ht="18.75" x14ac:dyDescent="0.3">
      <c r="A123" s="198"/>
      <c r="B123" s="70"/>
      <c r="C123" s="46"/>
      <c r="D123" s="46"/>
      <c r="E123" s="46"/>
      <c r="F123" s="104"/>
      <c r="G123" s="46"/>
      <c r="H123" s="46"/>
      <c r="I123" s="46"/>
    </row>
    <row r="124" spans="1:10" ht="45.75" customHeight="1" x14ac:dyDescent="0.65">
      <c r="A124" s="57" t="s">
        <v>96</v>
      </c>
      <c r="B124" s="58" t="s">
        <v>116</v>
      </c>
      <c r="C124" s="386" t="str">
        <f>B26</f>
        <v>Sulfamethoxazole</v>
      </c>
      <c r="D124" s="386"/>
      <c r="E124" s="46" t="s">
        <v>117</v>
      </c>
      <c r="F124" s="46"/>
      <c r="G124" s="203" t="e">
        <f>F115</f>
        <v>#DIV/0!</v>
      </c>
      <c r="H124" s="46"/>
      <c r="I124" s="46"/>
    </row>
    <row r="125" spans="1:10" ht="45.75" customHeight="1" x14ac:dyDescent="0.65">
      <c r="A125" s="57"/>
      <c r="B125" s="58" t="s">
        <v>118</v>
      </c>
      <c r="C125" s="58" t="s">
        <v>119</v>
      </c>
      <c r="D125" s="203">
        <f>MIN(F108:F113)</f>
        <v>0</v>
      </c>
      <c r="E125" s="58" t="s">
        <v>120</v>
      </c>
      <c r="F125" s="203">
        <f>MAX(F108:F113)</f>
        <v>0</v>
      </c>
      <c r="G125" s="150"/>
      <c r="H125" s="46"/>
      <c r="I125" s="46"/>
    </row>
    <row r="126" spans="1:10" ht="19.5" customHeight="1" thickBot="1" x14ac:dyDescent="0.35">
      <c r="A126" s="204"/>
      <c r="B126" s="204"/>
      <c r="C126" s="205"/>
      <c r="D126" s="205"/>
      <c r="E126" s="205"/>
      <c r="F126" s="205"/>
      <c r="G126" s="205"/>
      <c r="H126" s="205"/>
    </row>
    <row r="127" spans="1:10" ht="18.75" x14ac:dyDescent="0.3">
      <c r="B127" s="387" t="s">
        <v>23</v>
      </c>
      <c r="C127" s="387"/>
      <c r="E127" s="153" t="s">
        <v>24</v>
      </c>
      <c r="F127" s="206"/>
      <c r="G127" s="387" t="s">
        <v>25</v>
      </c>
      <c r="H127" s="387"/>
    </row>
    <row r="128" spans="1:10" ht="69.95" customHeight="1" x14ac:dyDescent="0.3">
      <c r="A128" s="57" t="s">
        <v>26</v>
      </c>
      <c r="B128" s="207"/>
      <c r="C128" s="207"/>
      <c r="E128" s="207"/>
      <c r="F128" s="46"/>
      <c r="G128" s="207"/>
      <c r="H128" s="207"/>
    </row>
    <row r="129" spans="1:9" ht="69.95" customHeight="1" x14ac:dyDescent="0.3">
      <c r="A129" s="57" t="s">
        <v>27</v>
      </c>
      <c r="B129" s="208"/>
      <c r="C129" s="208"/>
      <c r="E129" s="208"/>
      <c r="F129" s="46"/>
      <c r="G129" s="209"/>
      <c r="H129" s="209"/>
    </row>
    <row r="130" spans="1:9" ht="18.75" x14ac:dyDescent="0.3">
      <c r="A130" s="104"/>
      <c r="B130" s="104"/>
      <c r="C130" s="104"/>
      <c r="D130" s="104"/>
      <c r="E130" s="104"/>
      <c r="F130" s="106"/>
      <c r="G130" s="104"/>
      <c r="H130" s="104"/>
      <c r="I130" s="46"/>
    </row>
    <row r="131" spans="1:9" ht="18.75" x14ac:dyDescent="0.3">
      <c r="A131" s="104"/>
      <c r="B131" s="104"/>
      <c r="C131" s="104"/>
      <c r="D131" s="104"/>
      <c r="E131" s="104"/>
      <c r="F131" s="106"/>
      <c r="G131" s="104"/>
      <c r="H131" s="104"/>
      <c r="I131" s="46"/>
    </row>
    <row r="132" spans="1:9" ht="18.75" x14ac:dyDescent="0.3">
      <c r="A132" s="104"/>
      <c r="B132" s="104"/>
      <c r="C132" s="104"/>
      <c r="D132" s="104"/>
      <c r="E132" s="104"/>
      <c r="F132" s="106"/>
      <c r="G132" s="104"/>
      <c r="H132" s="104"/>
      <c r="I132" s="46"/>
    </row>
    <row r="133" spans="1:9" ht="18.75" x14ac:dyDescent="0.3">
      <c r="A133" s="104"/>
      <c r="B133" s="104"/>
      <c r="C133" s="104"/>
      <c r="D133" s="104"/>
      <c r="E133" s="104"/>
      <c r="F133" s="106"/>
      <c r="G133" s="104"/>
      <c r="H133" s="104"/>
      <c r="I133" s="46"/>
    </row>
    <row r="134" spans="1:9" ht="18.75" x14ac:dyDescent="0.3">
      <c r="A134" s="104"/>
      <c r="B134" s="104"/>
      <c r="C134" s="104"/>
      <c r="D134" s="104"/>
      <c r="E134" s="104"/>
      <c r="F134" s="106"/>
      <c r="G134" s="104"/>
      <c r="H134" s="104"/>
      <c r="I134" s="46"/>
    </row>
    <row r="135" spans="1:9" ht="18.75" x14ac:dyDescent="0.3">
      <c r="A135" s="104"/>
      <c r="B135" s="104"/>
      <c r="C135" s="104"/>
      <c r="D135" s="104"/>
      <c r="E135" s="104"/>
      <c r="F135" s="106"/>
      <c r="G135" s="104"/>
      <c r="H135" s="104"/>
      <c r="I135" s="46"/>
    </row>
    <row r="136" spans="1:9" ht="18.75" x14ac:dyDescent="0.3">
      <c r="A136" s="104"/>
      <c r="B136" s="104"/>
      <c r="C136" s="104"/>
      <c r="D136" s="104"/>
      <c r="E136" s="104"/>
      <c r="F136" s="106"/>
      <c r="G136" s="104"/>
      <c r="H136" s="104"/>
      <c r="I136" s="46"/>
    </row>
    <row r="137" spans="1:9" ht="18.75" x14ac:dyDescent="0.3">
      <c r="A137" s="104"/>
      <c r="B137" s="104"/>
      <c r="C137" s="104"/>
      <c r="D137" s="104"/>
      <c r="E137" s="104"/>
      <c r="F137" s="106"/>
      <c r="G137" s="104"/>
      <c r="H137" s="104"/>
      <c r="I137" s="46"/>
    </row>
    <row r="138" spans="1:9" ht="18.75" x14ac:dyDescent="0.3">
      <c r="A138" s="104"/>
      <c r="B138" s="104"/>
      <c r="C138" s="104"/>
      <c r="D138" s="104"/>
      <c r="E138" s="104"/>
      <c r="F138" s="106"/>
      <c r="G138" s="104"/>
      <c r="H138" s="104"/>
      <c r="I138" s="46"/>
    </row>
    <row r="250" spans="1:1" x14ac:dyDescent="0.25">
      <c r="A250" s="45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58" zoomScale="55" zoomScaleNormal="40" zoomScalePageLayoutView="55" workbookViewId="0">
      <selection activeCell="E76" sqref="E76"/>
    </sheetView>
  </sheetViews>
  <sheetFormatPr defaultColWidth="9.140625" defaultRowHeight="13.5" x14ac:dyDescent="0.25"/>
  <cols>
    <col min="1" max="1" width="55.42578125" style="210" customWidth="1"/>
    <col min="2" max="2" width="33.7109375" style="210" customWidth="1"/>
    <col min="3" max="3" width="42.28515625" style="210" customWidth="1"/>
    <col min="4" max="4" width="30.5703125" style="210" customWidth="1"/>
    <col min="5" max="5" width="39.85546875" style="210" customWidth="1"/>
    <col min="6" max="6" width="30.7109375" style="210" customWidth="1"/>
    <col min="7" max="7" width="39.85546875" style="210" customWidth="1"/>
    <col min="8" max="8" width="30" style="210" customWidth="1"/>
    <col min="9" max="9" width="30.28515625" style="210" hidden="1" customWidth="1"/>
    <col min="10" max="10" width="30.42578125" style="210" customWidth="1"/>
    <col min="11" max="11" width="21.28515625" style="210" customWidth="1"/>
    <col min="12" max="12" width="9.140625" style="210"/>
    <col min="13" max="16384" width="9.140625" style="212"/>
  </cols>
  <sheetData>
    <row r="1" spans="1:9" ht="18.75" customHeight="1" x14ac:dyDescent="0.25">
      <c r="A1" s="450" t="s">
        <v>28</v>
      </c>
      <c r="B1" s="450"/>
      <c r="C1" s="450"/>
      <c r="D1" s="450"/>
      <c r="E1" s="450"/>
      <c r="F1" s="450"/>
      <c r="G1" s="450"/>
      <c r="H1" s="450"/>
      <c r="I1" s="450"/>
    </row>
    <row r="2" spans="1:9" ht="18.75" customHeight="1" x14ac:dyDescent="0.25">
      <c r="A2" s="450"/>
      <c r="B2" s="450"/>
      <c r="C2" s="450"/>
      <c r="D2" s="450"/>
      <c r="E2" s="450"/>
      <c r="F2" s="450"/>
      <c r="G2" s="450"/>
      <c r="H2" s="450"/>
      <c r="I2" s="450"/>
    </row>
    <row r="3" spans="1:9" ht="18.75" customHeight="1" x14ac:dyDescent="0.25">
      <c r="A3" s="450"/>
      <c r="B3" s="450"/>
      <c r="C3" s="450"/>
      <c r="D3" s="450"/>
      <c r="E3" s="450"/>
      <c r="F3" s="450"/>
      <c r="G3" s="450"/>
      <c r="H3" s="450"/>
      <c r="I3" s="450"/>
    </row>
    <row r="4" spans="1:9" ht="18.75" customHeight="1" x14ac:dyDescent="0.25">
      <c r="A4" s="450"/>
      <c r="B4" s="450"/>
      <c r="C4" s="450"/>
      <c r="D4" s="450"/>
      <c r="E4" s="450"/>
      <c r="F4" s="450"/>
      <c r="G4" s="450"/>
      <c r="H4" s="450"/>
      <c r="I4" s="450"/>
    </row>
    <row r="5" spans="1:9" ht="18.75" customHeight="1" x14ac:dyDescent="0.25">
      <c r="A5" s="450"/>
      <c r="B5" s="450"/>
      <c r="C5" s="450"/>
      <c r="D5" s="450"/>
      <c r="E5" s="450"/>
      <c r="F5" s="450"/>
      <c r="G5" s="450"/>
      <c r="H5" s="450"/>
      <c r="I5" s="450"/>
    </row>
    <row r="6" spans="1:9" ht="18.75" customHeight="1" x14ac:dyDescent="0.25">
      <c r="A6" s="450"/>
      <c r="B6" s="450"/>
      <c r="C6" s="450"/>
      <c r="D6" s="450"/>
      <c r="E6" s="450"/>
      <c r="F6" s="450"/>
      <c r="G6" s="450"/>
      <c r="H6" s="450"/>
      <c r="I6" s="450"/>
    </row>
    <row r="7" spans="1:9" ht="18.75" customHeight="1" x14ac:dyDescent="0.25">
      <c r="A7" s="450"/>
      <c r="B7" s="450"/>
      <c r="C7" s="450"/>
      <c r="D7" s="450"/>
      <c r="E7" s="450"/>
      <c r="F7" s="450"/>
      <c r="G7" s="450"/>
      <c r="H7" s="450"/>
      <c r="I7" s="450"/>
    </row>
    <row r="8" spans="1:9" x14ac:dyDescent="0.25">
      <c r="A8" s="451" t="s">
        <v>29</v>
      </c>
      <c r="B8" s="451"/>
      <c r="C8" s="451"/>
      <c r="D8" s="451"/>
      <c r="E8" s="451"/>
      <c r="F8" s="451"/>
      <c r="G8" s="451"/>
      <c r="H8" s="451"/>
      <c r="I8" s="451"/>
    </row>
    <row r="9" spans="1:9" x14ac:dyDescent="0.25">
      <c r="A9" s="451"/>
      <c r="B9" s="451"/>
      <c r="C9" s="451"/>
      <c r="D9" s="451"/>
      <c r="E9" s="451"/>
      <c r="F9" s="451"/>
      <c r="G9" s="451"/>
      <c r="H9" s="451"/>
      <c r="I9" s="451"/>
    </row>
    <row r="10" spans="1:9" x14ac:dyDescent="0.25">
      <c r="A10" s="451"/>
      <c r="B10" s="451"/>
      <c r="C10" s="451"/>
      <c r="D10" s="451"/>
      <c r="E10" s="451"/>
      <c r="F10" s="451"/>
      <c r="G10" s="451"/>
      <c r="H10" s="451"/>
      <c r="I10" s="451"/>
    </row>
    <row r="11" spans="1:9" x14ac:dyDescent="0.25">
      <c r="A11" s="451"/>
      <c r="B11" s="451"/>
      <c r="C11" s="451"/>
      <c r="D11" s="451"/>
      <c r="E11" s="451"/>
      <c r="F11" s="451"/>
      <c r="G11" s="451"/>
      <c r="H11" s="451"/>
      <c r="I11" s="451"/>
    </row>
    <row r="12" spans="1:9" x14ac:dyDescent="0.25">
      <c r="A12" s="451"/>
      <c r="B12" s="451"/>
      <c r="C12" s="451"/>
      <c r="D12" s="451"/>
      <c r="E12" s="451"/>
      <c r="F12" s="451"/>
      <c r="G12" s="451"/>
      <c r="H12" s="451"/>
      <c r="I12" s="451"/>
    </row>
    <row r="13" spans="1:9" x14ac:dyDescent="0.25">
      <c r="A13" s="451"/>
      <c r="B13" s="451"/>
      <c r="C13" s="451"/>
      <c r="D13" s="451"/>
      <c r="E13" s="451"/>
      <c r="F13" s="451"/>
      <c r="G13" s="451"/>
      <c r="H13" s="451"/>
      <c r="I13" s="451"/>
    </row>
    <row r="14" spans="1:9" x14ac:dyDescent="0.25">
      <c r="A14" s="451"/>
      <c r="B14" s="451"/>
      <c r="C14" s="451"/>
      <c r="D14" s="451"/>
      <c r="E14" s="451"/>
      <c r="F14" s="451"/>
      <c r="G14" s="451"/>
      <c r="H14" s="451"/>
      <c r="I14" s="451"/>
    </row>
    <row r="15" spans="1:9" ht="19.5" customHeight="1" thickBot="1" x14ac:dyDescent="0.35">
      <c r="A15" s="211"/>
    </row>
    <row r="16" spans="1:9" ht="19.5" customHeight="1" thickBot="1" x14ac:dyDescent="0.35">
      <c r="A16" s="452" t="s">
        <v>30</v>
      </c>
      <c r="B16" s="453"/>
      <c r="C16" s="453"/>
      <c r="D16" s="453"/>
      <c r="E16" s="453"/>
      <c r="F16" s="453"/>
      <c r="G16" s="453"/>
      <c r="H16" s="454"/>
    </row>
    <row r="17" spans="1:14" ht="20.25" customHeight="1" x14ac:dyDescent="0.25">
      <c r="A17" s="455" t="s">
        <v>31</v>
      </c>
      <c r="B17" s="455"/>
      <c r="C17" s="455"/>
      <c r="D17" s="455"/>
      <c r="E17" s="455"/>
      <c r="F17" s="455"/>
      <c r="G17" s="455"/>
      <c r="H17" s="455"/>
    </row>
    <row r="18" spans="1:14" ht="26.25" customHeight="1" x14ac:dyDescent="0.4">
      <c r="A18" s="213" t="s">
        <v>32</v>
      </c>
      <c r="B18" s="448" t="s">
        <v>5</v>
      </c>
      <c r="C18" s="448"/>
      <c r="D18" s="214"/>
      <c r="E18" s="215"/>
      <c r="F18" s="216"/>
      <c r="G18" s="216"/>
      <c r="H18" s="216"/>
    </row>
    <row r="19" spans="1:14" ht="26.25" customHeight="1" x14ac:dyDescent="0.4">
      <c r="A19" s="213" t="s">
        <v>33</v>
      </c>
      <c r="B19" s="217" t="s">
        <v>137</v>
      </c>
      <c r="C19" s="216">
        <v>1</v>
      </c>
      <c r="D19" s="216"/>
      <c r="E19" s="216"/>
      <c r="F19" s="216"/>
      <c r="G19" s="216"/>
      <c r="H19" s="216"/>
    </row>
    <row r="20" spans="1:14" ht="26.25" customHeight="1" x14ac:dyDescent="0.4">
      <c r="A20" s="213" t="s">
        <v>34</v>
      </c>
      <c r="B20" s="447" t="s">
        <v>133</v>
      </c>
      <c r="C20" s="447"/>
      <c r="D20" s="216"/>
      <c r="E20" s="216"/>
      <c r="F20" s="216"/>
      <c r="G20" s="216"/>
      <c r="H20" s="216"/>
    </row>
    <row r="21" spans="1:14" ht="26.25" customHeight="1" x14ac:dyDescent="0.4">
      <c r="A21" s="213" t="s">
        <v>35</v>
      </c>
      <c r="B21" s="447" t="s">
        <v>10</v>
      </c>
      <c r="C21" s="447"/>
      <c r="D21" s="447"/>
      <c r="E21" s="447"/>
      <c r="F21" s="447"/>
      <c r="G21" s="447"/>
      <c r="H21" s="447"/>
      <c r="I21" s="218"/>
    </row>
    <row r="22" spans="1:14" ht="26.25" customHeight="1" x14ac:dyDescent="0.4">
      <c r="A22" s="213" t="s">
        <v>36</v>
      </c>
      <c r="B22" s="219" t="s">
        <v>131</v>
      </c>
      <c r="C22" s="216"/>
      <c r="D22" s="216"/>
      <c r="E22" s="216"/>
      <c r="F22" s="216"/>
      <c r="G22" s="216"/>
      <c r="H22" s="216"/>
    </row>
    <row r="23" spans="1:14" ht="26.25" customHeight="1" x14ac:dyDescent="0.4">
      <c r="A23" s="213" t="s">
        <v>37</v>
      </c>
      <c r="B23" s="219"/>
      <c r="C23" s="216"/>
      <c r="D23" s="216"/>
      <c r="E23" s="216"/>
      <c r="F23" s="216"/>
      <c r="G23" s="216"/>
      <c r="H23" s="216"/>
    </row>
    <row r="24" spans="1:14" ht="18.75" x14ac:dyDescent="0.3">
      <c r="A24" s="213"/>
      <c r="B24" s="220"/>
    </row>
    <row r="25" spans="1:14" ht="18.75" x14ac:dyDescent="0.3">
      <c r="A25" s="221" t="s">
        <v>1</v>
      </c>
      <c r="B25" s="220"/>
    </row>
    <row r="26" spans="1:14" ht="26.25" customHeight="1" x14ac:dyDescent="0.4">
      <c r="A26" s="222" t="s">
        <v>4</v>
      </c>
      <c r="B26" s="448" t="s">
        <v>129</v>
      </c>
      <c r="C26" s="448"/>
    </row>
    <row r="27" spans="1:14" ht="26.25" customHeight="1" x14ac:dyDescent="0.4">
      <c r="A27" s="223" t="s">
        <v>38</v>
      </c>
      <c r="B27" s="449" t="s">
        <v>134</v>
      </c>
      <c r="C27" s="449"/>
    </row>
    <row r="28" spans="1:14" ht="27" customHeight="1" thickBot="1" x14ac:dyDescent="0.45">
      <c r="A28" s="223" t="s">
        <v>6</v>
      </c>
      <c r="B28" s="224">
        <v>99.3</v>
      </c>
    </row>
    <row r="29" spans="1:14" s="226" customFormat="1" ht="27" customHeight="1" thickBot="1" x14ac:dyDescent="0.45">
      <c r="A29" s="223" t="s">
        <v>39</v>
      </c>
      <c r="B29" s="225">
        <v>0</v>
      </c>
      <c r="C29" s="430" t="s">
        <v>40</v>
      </c>
      <c r="D29" s="431"/>
      <c r="E29" s="431"/>
      <c r="F29" s="431"/>
      <c r="G29" s="432"/>
      <c r="I29" s="227"/>
      <c r="J29" s="227"/>
      <c r="K29" s="227"/>
      <c r="L29" s="227"/>
    </row>
    <row r="30" spans="1:14" s="226" customFormat="1" ht="19.5" customHeight="1" thickBot="1" x14ac:dyDescent="0.35">
      <c r="A30" s="223" t="s">
        <v>41</v>
      </c>
      <c r="B30" s="228">
        <f>B28-B29</f>
        <v>99.3</v>
      </c>
      <c r="C30" s="229"/>
      <c r="D30" s="229"/>
      <c r="E30" s="229"/>
      <c r="F30" s="229"/>
      <c r="G30" s="230"/>
      <c r="I30" s="227"/>
      <c r="J30" s="227"/>
      <c r="K30" s="227"/>
      <c r="L30" s="227"/>
    </row>
    <row r="31" spans="1:14" s="226" customFormat="1" ht="27" customHeight="1" thickBot="1" x14ac:dyDescent="0.45">
      <c r="A31" s="223" t="s">
        <v>42</v>
      </c>
      <c r="B31" s="231">
        <v>1</v>
      </c>
      <c r="C31" s="433" t="s">
        <v>43</v>
      </c>
      <c r="D31" s="434"/>
      <c r="E31" s="434"/>
      <c r="F31" s="434"/>
      <c r="G31" s="434"/>
      <c r="H31" s="435"/>
      <c r="I31" s="227"/>
      <c r="J31" s="227"/>
      <c r="K31" s="227"/>
      <c r="L31" s="227"/>
    </row>
    <row r="32" spans="1:14" s="226" customFormat="1" ht="27" customHeight="1" thickBot="1" x14ac:dyDescent="0.45">
      <c r="A32" s="223" t="s">
        <v>44</v>
      </c>
      <c r="B32" s="231">
        <v>1</v>
      </c>
      <c r="C32" s="433" t="s">
        <v>45</v>
      </c>
      <c r="D32" s="434"/>
      <c r="E32" s="434"/>
      <c r="F32" s="434"/>
      <c r="G32" s="434"/>
      <c r="H32" s="435"/>
      <c r="I32" s="227"/>
      <c r="J32" s="227"/>
      <c r="K32" s="227"/>
      <c r="L32" s="232"/>
      <c r="M32" s="232"/>
      <c r="N32" s="233"/>
    </row>
    <row r="33" spans="1:14" s="226" customFormat="1" ht="17.25" customHeight="1" x14ac:dyDescent="0.3">
      <c r="A33" s="223"/>
      <c r="B33" s="234"/>
      <c r="C33" s="235"/>
      <c r="D33" s="235"/>
      <c r="E33" s="235"/>
      <c r="F33" s="235"/>
      <c r="G33" s="235"/>
      <c r="H33" s="235"/>
      <c r="I33" s="227"/>
      <c r="J33" s="227"/>
      <c r="K33" s="227"/>
      <c r="L33" s="232"/>
      <c r="M33" s="232"/>
      <c r="N33" s="233"/>
    </row>
    <row r="34" spans="1:14" s="226" customFormat="1" ht="18.75" x14ac:dyDescent="0.3">
      <c r="A34" s="223" t="s">
        <v>46</v>
      </c>
      <c r="B34" s="236">
        <f>B31/B32</f>
        <v>1</v>
      </c>
      <c r="C34" s="211" t="s">
        <v>47</v>
      </c>
      <c r="D34" s="211"/>
      <c r="E34" s="211"/>
      <c r="F34" s="211"/>
      <c r="G34" s="211"/>
      <c r="I34" s="227"/>
      <c r="J34" s="227"/>
      <c r="K34" s="227"/>
      <c r="L34" s="232"/>
      <c r="M34" s="232"/>
      <c r="N34" s="233"/>
    </row>
    <row r="35" spans="1:14" s="226" customFormat="1" ht="19.5" customHeight="1" thickBot="1" x14ac:dyDescent="0.35">
      <c r="A35" s="223"/>
      <c r="B35" s="228"/>
      <c r="G35" s="211"/>
      <c r="I35" s="227"/>
      <c r="J35" s="227"/>
      <c r="K35" s="227"/>
      <c r="L35" s="232"/>
      <c r="M35" s="232"/>
      <c r="N35" s="233"/>
    </row>
    <row r="36" spans="1:14" s="226" customFormat="1" ht="27" customHeight="1" thickBot="1" x14ac:dyDescent="0.45">
      <c r="A36" s="237" t="s">
        <v>48</v>
      </c>
      <c r="B36" s="238">
        <v>25</v>
      </c>
      <c r="C36" s="211"/>
      <c r="D36" s="436" t="s">
        <v>49</v>
      </c>
      <c r="E36" s="446"/>
      <c r="F36" s="436" t="s">
        <v>50</v>
      </c>
      <c r="G36" s="437"/>
      <c r="J36" s="227"/>
      <c r="K36" s="227"/>
      <c r="L36" s="232"/>
      <c r="M36" s="232"/>
      <c r="N36" s="233"/>
    </row>
    <row r="37" spans="1:14" s="226" customFormat="1" ht="27" customHeight="1" thickBot="1" x14ac:dyDescent="0.45">
      <c r="A37" s="239" t="s">
        <v>51</v>
      </c>
      <c r="B37" s="240">
        <v>4</v>
      </c>
      <c r="C37" s="241" t="s">
        <v>52</v>
      </c>
      <c r="D37" s="242" t="s">
        <v>53</v>
      </c>
      <c r="E37" s="243" t="s">
        <v>54</v>
      </c>
      <c r="F37" s="242" t="s">
        <v>53</v>
      </c>
      <c r="G37" s="244" t="s">
        <v>54</v>
      </c>
      <c r="I37" s="245" t="s">
        <v>55</v>
      </c>
      <c r="J37" s="227"/>
      <c r="K37" s="227"/>
      <c r="L37" s="232"/>
      <c r="M37" s="232"/>
      <c r="N37" s="233"/>
    </row>
    <row r="38" spans="1:14" s="226" customFormat="1" ht="26.25" customHeight="1" x14ac:dyDescent="0.4">
      <c r="A38" s="239" t="s">
        <v>56</v>
      </c>
      <c r="B38" s="240">
        <v>100</v>
      </c>
      <c r="C38" s="246">
        <v>1</v>
      </c>
      <c r="D38" s="247">
        <v>5387658</v>
      </c>
      <c r="E38" s="248">
        <f>IF(ISBLANK(D38),"-",$D$48/$D$45*D38)</f>
        <v>5596325.3865246521</v>
      </c>
      <c r="F38" s="247">
        <v>5992511</v>
      </c>
      <c r="G38" s="249">
        <f>IF(ISBLANK(F38),"-",$D$48/$F$45*F38)</f>
        <v>5671761.5413155239</v>
      </c>
      <c r="I38" s="250"/>
      <c r="J38" s="227"/>
      <c r="K38" s="227"/>
      <c r="L38" s="232"/>
      <c r="M38" s="232"/>
      <c r="N38" s="233"/>
    </row>
    <row r="39" spans="1:14" s="226" customFormat="1" ht="26.25" customHeight="1" x14ac:dyDescent="0.4">
      <c r="A39" s="239" t="s">
        <v>57</v>
      </c>
      <c r="B39" s="240">
        <v>1</v>
      </c>
      <c r="C39" s="251">
        <v>2</v>
      </c>
      <c r="D39" s="252">
        <v>5381229</v>
      </c>
      <c r="E39" s="253">
        <f>IF(ISBLANK(D39),"-",$D$48/$D$45*D39)</f>
        <v>5589647.3873068159</v>
      </c>
      <c r="F39" s="252">
        <v>6005588</v>
      </c>
      <c r="G39" s="254">
        <f>IF(ISBLANK(F39),"-",$D$48/$F$45*F39)</f>
        <v>5684138.5942196874</v>
      </c>
      <c r="I39" s="418">
        <f>ABS((F43/D43*D42)-F42)/D42</f>
        <v>1.5419815667580453E-2</v>
      </c>
      <c r="J39" s="227"/>
      <c r="K39" s="227"/>
      <c r="L39" s="232"/>
      <c r="M39" s="232"/>
      <c r="N39" s="233"/>
    </row>
    <row r="40" spans="1:14" ht="26.25" customHeight="1" x14ac:dyDescent="0.4">
      <c r="A40" s="239" t="s">
        <v>58</v>
      </c>
      <c r="B40" s="240">
        <v>1</v>
      </c>
      <c r="C40" s="251">
        <v>3</v>
      </c>
      <c r="D40" s="252">
        <v>5395598</v>
      </c>
      <c r="E40" s="253">
        <f>IF(ISBLANK(D40),"-",$D$48/$D$45*D40)</f>
        <v>5604572.9077238459</v>
      </c>
      <c r="F40" s="252">
        <v>5991239</v>
      </c>
      <c r="G40" s="254">
        <f>IF(ISBLANK(F40),"-",$D$48/$F$45*F40)</f>
        <v>5670557.6251807762</v>
      </c>
      <c r="I40" s="418"/>
      <c r="L40" s="232"/>
      <c r="M40" s="232"/>
      <c r="N40" s="211"/>
    </row>
    <row r="41" spans="1:14" ht="27" customHeight="1" thickBot="1" x14ac:dyDescent="0.45">
      <c r="A41" s="239" t="s">
        <v>59</v>
      </c>
      <c r="B41" s="240">
        <v>1</v>
      </c>
      <c r="C41" s="255">
        <v>4</v>
      </c>
      <c r="D41" s="256"/>
      <c r="E41" s="257" t="str">
        <f>IF(ISBLANK(D41),"-",$D$48/$D$45*D41)</f>
        <v>-</v>
      </c>
      <c r="F41" s="256"/>
      <c r="G41" s="258" t="str">
        <f>IF(ISBLANK(F41),"-",$D$48/$F$45*F41)</f>
        <v>-</v>
      </c>
      <c r="I41" s="259"/>
      <c r="L41" s="232"/>
      <c r="M41" s="232"/>
      <c r="N41" s="211"/>
    </row>
    <row r="42" spans="1:14" ht="27" customHeight="1" thickBot="1" x14ac:dyDescent="0.45">
      <c r="A42" s="239" t="s">
        <v>60</v>
      </c>
      <c r="B42" s="240">
        <v>1</v>
      </c>
      <c r="C42" s="260" t="s">
        <v>61</v>
      </c>
      <c r="D42" s="261">
        <f>AVERAGE(D38:D41)</f>
        <v>5388161.666666667</v>
      </c>
      <c r="E42" s="262">
        <f>AVERAGE(E38:E41)</f>
        <v>5596848.5605184389</v>
      </c>
      <c r="F42" s="261">
        <f>AVERAGE(F38:F41)</f>
        <v>5996446</v>
      </c>
      <c r="G42" s="263">
        <f>AVERAGE(G38:G41)</f>
        <v>5675485.9202386625</v>
      </c>
      <c r="H42" s="264"/>
    </row>
    <row r="43" spans="1:14" ht="26.25" customHeight="1" x14ac:dyDescent="0.4">
      <c r="A43" s="239" t="s">
        <v>62</v>
      </c>
      <c r="B43" s="240">
        <v>1</v>
      </c>
      <c r="C43" s="265" t="s">
        <v>63</v>
      </c>
      <c r="D43" s="266">
        <v>19.39</v>
      </c>
      <c r="E43" s="211"/>
      <c r="F43" s="266">
        <v>21.28</v>
      </c>
      <c r="H43" s="264"/>
    </row>
    <row r="44" spans="1:14" ht="26.25" customHeight="1" x14ac:dyDescent="0.4">
      <c r="A44" s="239" t="s">
        <v>64</v>
      </c>
      <c r="B44" s="240">
        <v>1</v>
      </c>
      <c r="C44" s="267" t="s">
        <v>65</v>
      </c>
      <c r="D44" s="268">
        <f>D43*$B$34</f>
        <v>19.39</v>
      </c>
      <c r="E44" s="269"/>
      <c r="F44" s="268">
        <f>F43*$B$34</f>
        <v>21.28</v>
      </c>
      <c r="H44" s="264"/>
    </row>
    <row r="45" spans="1:14" ht="19.5" customHeight="1" thickBot="1" x14ac:dyDescent="0.35">
      <c r="A45" s="239" t="s">
        <v>66</v>
      </c>
      <c r="B45" s="251">
        <f>(B44/B43)*(B42/B41)*(B40/B39)*(B38/B37)*B36</f>
        <v>625</v>
      </c>
      <c r="C45" s="267" t="s">
        <v>67</v>
      </c>
      <c r="D45" s="270">
        <f>D44*$B$30/100</f>
        <v>19.254269999999998</v>
      </c>
      <c r="E45" s="271"/>
      <c r="F45" s="270">
        <f>F44*$B$30/100</f>
        <v>21.131040000000002</v>
      </c>
      <c r="H45" s="264"/>
    </row>
    <row r="46" spans="1:14" ht="19.5" customHeight="1" thickBot="1" x14ac:dyDescent="0.35">
      <c r="A46" s="419" t="s">
        <v>68</v>
      </c>
      <c r="B46" s="423"/>
      <c r="C46" s="267" t="s">
        <v>69</v>
      </c>
      <c r="D46" s="272">
        <f>D45/$B$45</f>
        <v>3.0806831999999996E-2</v>
      </c>
      <c r="E46" s="273"/>
      <c r="F46" s="274">
        <f>F45/$B$45</f>
        <v>3.3809664000000003E-2</v>
      </c>
      <c r="H46" s="264"/>
    </row>
    <row r="47" spans="1:14" ht="27" customHeight="1" thickBot="1" x14ac:dyDescent="0.45">
      <c r="A47" s="421"/>
      <c r="B47" s="424"/>
      <c r="C47" s="275" t="s">
        <v>70</v>
      </c>
      <c r="D47" s="276">
        <v>3.2000000000000001E-2</v>
      </c>
      <c r="E47" s="277"/>
      <c r="F47" s="273"/>
      <c r="H47" s="264"/>
    </row>
    <row r="48" spans="1:14" ht="18.75" x14ac:dyDescent="0.3">
      <c r="C48" s="278" t="s">
        <v>71</v>
      </c>
      <c r="D48" s="270">
        <f>D47*$B$45</f>
        <v>20</v>
      </c>
      <c r="F48" s="279"/>
      <c r="H48" s="264"/>
    </row>
    <row r="49" spans="1:12" ht="19.5" customHeight="1" thickBot="1" x14ac:dyDescent="0.35">
      <c r="C49" s="280" t="s">
        <v>72</v>
      </c>
      <c r="D49" s="281">
        <f>D48/B34</f>
        <v>20</v>
      </c>
      <c r="F49" s="279"/>
      <c r="H49" s="264"/>
    </row>
    <row r="50" spans="1:12" ht="18.75" x14ac:dyDescent="0.3">
      <c r="C50" s="237" t="s">
        <v>73</v>
      </c>
      <c r="D50" s="282">
        <f>AVERAGE(E38:E41,G38:G41)</f>
        <v>5636167.2403785512</v>
      </c>
      <c r="F50" s="283"/>
      <c r="H50" s="264"/>
    </row>
    <row r="51" spans="1:12" ht="18.75" x14ac:dyDescent="0.3">
      <c r="C51" s="239" t="s">
        <v>74</v>
      </c>
      <c r="D51" s="284">
        <f>STDEV(E38:E41,G38:G41)/D50</f>
        <v>7.7340341208599582E-3</v>
      </c>
      <c r="F51" s="283"/>
      <c r="H51" s="264"/>
    </row>
    <row r="52" spans="1:12" ht="19.5" customHeight="1" thickBot="1" x14ac:dyDescent="0.35">
      <c r="C52" s="285" t="s">
        <v>18</v>
      </c>
      <c r="D52" s="286">
        <f>COUNT(E38:E41,G38:G41)</f>
        <v>6</v>
      </c>
      <c r="F52" s="283"/>
    </row>
    <row r="54" spans="1:12" ht="18.75" x14ac:dyDescent="0.3">
      <c r="A54" s="287" t="s">
        <v>1</v>
      </c>
      <c r="B54" s="288" t="s">
        <v>75</v>
      </c>
    </row>
    <row r="55" spans="1:12" ht="18.75" x14ac:dyDescent="0.3">
      <c r="A55" s="211" t="s">
        <v>76</v>
      </c>
      <c r="B55" s="289" t="str">
        <f>B21</f>
        <v>Each tablet contain Sulphamethoxazole B.P 800 mg and Trimethoprim B.P 160 mg.</v>
      </c>
    </row>
    <row r="56" spans="1:12" ht="26.25" customHeight="1" x14ac:dyDescent="0.4">
      <c r="A56" s="289" t="s">
        <v>77</v>
      </c>
      <c r="B56" s="290">
        <v>160</v>
      </c>
      <c r="C56" s="211" t="str">
        <f>B20</f>
        <v xml:space="preserve"> Trimethoprim 160 mg</v>
      </c>
      <c r="H56" s="269"/>
    </row>
    <row r="57" spans="1:12" ht="18.75" x14ac:dyDescent="0.3">
      <c r="A57" s="289" t="s">
        <v>78</v>
      </c>
      <c r="B57" s="291">
        <f>Uniformity!C46</f>
        <v>1058.0989999999999</v>
      </c>
      <c r="H57" s="269"/>
    </row>
    <row r="58" spans="1:12" ht="19.5" customHeight="1" thickBot="1" x14ac:dyDescent="0.35">
      <c r="H58" s="269"/>
    </row>
    <row r="59" spans="1:12" s="226" customFormat="1" ht="27" customHeight="1" thickBot="1" x14ac:dyDescent="0.45">
      <c r="A59" s="237" t="s">
        <v>79</v>
      </c>
      <c r="B59" s="238">
        <v>100</v>
      </c>
      <c r="C59" s="211"/>
      <c r="D59" s="292" t="s">
        <v>80</v>
      </c>
      <c r="E59" s="293" t="s">
        <v>52</v>
      </c>
      <c r="F59" s="293" t="s">
        <v>53</v>
      </c>
      <c r="G59" s="293" t="s">
        <v>81</v>
      </c>
      <c r="H59" s="241" t="s">
        <v>82</v>
      </c>
      <c r="L59" s="227"/>
    </row>
    <row r="60" spans="1:12" s="226" customFormat="1" ht="26.25" customHeight="1" x14ac:dyDescent="0.4">
      <c r="A60" s="239" t="s">
        <v>83</v>
      </c>
      <c r="B60" s="240">
        <v>2</v>
      </c>
      <c r="C60" s="438" t="s">
        <v>84</v>
      </c>
      <c r="D60" s="400">
        <v>1062.33</v>
      </c>
      <c r="E60" s="294">
        <v>1</v>
      </c>
      <c r="F60" s="295">
        <v>5617266</v>
      </c>
      <c r="G60" s="296">
        <f>IF(ISBLANK(F60),"-",(F60/$D$50*$D$47*$B$68)*($B$57/$D$60))</f>
        <v>158.82832620861458</v>
      </c>
      <c r="H60" s="297">
        <f t="shared" ref="H60:H71" si="0">IF(ISBLANK(F60),"-",(G60/$B$56)*100)</f>
        <v>99.267703880384119</v>
      </c>
      <c r="L60" s="227"/>
    </row>
    <row r="61" spans="1:12" s="226" customFormat="1" ht="26.25" customHeight="1" x14ac:dyDescent="0.4">
      <c r="A61" s="239" t="s">
        <v>85</v>
      </c>
      <c r="B61" s="240">
        <v>100</v>
      </c>
      <c r="C61" s="439"/>
      <c r="D61" s="401"/>
      <c r="E61" s="298">
        <v>2</v>
      </c>
      <c r="F61" s="252">
        <v>5613143</v>
      </c>
      <c r="G61" s="299">
        <f>IF(ISBLANK(F61),"-",(F61/$D$50*$D$47*$B$68)*($B$57/$D$60))</f>
        <v>158.71174828815327</v>
      </c>
      <c r="H61" s="300">
        <f t="shared" si="0"/>
        <v>99.194842680095803</v>
      </c>
      <c r="L61" s="227"/>
    </row>
    <row r="62" spans="1:12" s="226" customFormat="1" ht="26.25" customHeight="1" x14ac:dyDescent="0.4">
      <c r="A62" s="239" t="s">
        <v>86</v>
      </c>
      <c r="B62" s="240">
        <v>1</v>
      </c>
      <c r="C62" s="439"/>
      <c r="D62" s="401"/>
      <c r="E62" s="298">
        <v>3</v>
      </c>
      <c r="F62" s="301">
        <v>5646540</v>
      </c>
      <c r="G62" s="299">
        <f>IF(ISBLANK(F62),"-",(F62/$D$50*$D$47*$B$68)*($B$57/$D$60))</f>
        <v>159.6560492364062</v>
      </c>
      <c r="H62" s="300">
        <f t="shared" si="0"/>
        <v>99.785030772753885</v>
      </c>
      <c r="L62" s="227"/>
    </row>
    <row r="63" spans="1:12" ht="27" customHeight="1" thickBot="1" x14ac:dyDescent="0.45">
      <c r="A63" s="239" t="s">
        <v>87</v>
      </c>
      <c r="B63" s="240">
        <v>1</v>
      </c>
      <c r="C63" s="440"/>
      <c r="D63" s="402"/>
      <c r="E63" s="302">
        <v>4</v>
      </c>
      <c r="F63" s="303"/>
      <c r="G63" s="299" t="str">
        <f>IF(ISBLANK(F63),"-",(F63/$D$50*$D$47*$B$68)*($B$57/$D$60))</f>
        <v>-</v>
      </c>
      <c r="H63" s="300" t="str">
        <f t="shared" si="0"/>
        <v>-</v>
      </c>
    </row>
    <row r="64" spans="1:12" ht="26.25" customHeight="1" x14ac:dyDescent="0.4">
      <c r="A64" s="239" t="s">
        <v>88</v>
      </c>
      <c r="B64" s="240">
        <v>1</v>
      </c>
      <c r="C64" s="438" t="s">
        <v>89</v>
      </c>
      <c r="D64" s="400">
        <v>1065.03</v>
      </c>
      <c r="E64" s="294">
        <v>1</v>
      </c>
      <c r="F64" s="295">
        <v>5817570</v>
      </c>
      <c r="G64" s="296">
        <f>IF(ISBLANK(F64),"-",(F64/$D$50*$D$47*$B$68)*($B$57/$D$64))</f>
        <v>164.07491640773117</v>
      </c>
      <c r="H64" s="297">
        <f t="shared" si="0"/>
        <v>102.54682275483198</v>
      </c>
    </row>
    <row r="65" spans="1:8" ht="26.25" customHeight="1" x14ac:dyDescent="0.4">
      <c r="A65" s="239" t="s">
        <v>90</v>
      </c>
      <c r="B65" s="240">
        <v>1</v>
      </c>
      <c r="C65" s="439"/>
      <c r="D65" s="401"/>
      <c r="E65" s="298">
        <v>2</v>
      </c>
      <c r="F65" s="252">
        <v>5816043</v>
      </c>
      <c r="G65" s="299">
        <f>IF(ISBLANK(F65),"-",(F65/$D$50*$D$47*$B$68)*($B$57/$D$64))</f>
        <v>164.03184990447383</v>
      </c>
      <c r="H65" s="300">
        <f t="shared" si="0"/>
        <v>102.51990619029614</v>
      </c>
    </row>
    <row r="66" spans="1:8" ht="26.25" customHeight="1" x14ac:dyDescent="0.4">
      <c r="A66" s="239" t="s">
        <v>91</v>
      </c>
      <c r="B66" s="240">
        <v>1</v>
      </c>
      <c r="C66" s="439"/>
      <c r="D66" s="401"/>
      <c r="E66" s="298">
        <v>3</v>
      </c>
      <c r="F66" s="252">
        <v>5798517</v>
      </c>
      <c r="G66" s="299">
        <f>IF(ISBLANK(F66),"-",(F66/$D$50*$D$47*$B$68)*($B$57/$D$64))</f>
        <v>163.53755813231433</v>
      </c>
      <c r="H66" s="300">
        <f t="shared" si="0"/>
        <v>102.21097383269647</v>
      </c>
    </row>
    <row r="67" spans="1:8" ht="27" customHeight="1" thickBot="1" x14ac:dyDescent="0.45">
      <c r="A67" s="239" t="s">
        <v>92</v>
      </c>
      <c r="B67" s="240">
        <v>1</v>
      </c>
      <c r="C67" s="440"/>
      <c r="D67" s="402"/>
      <c r="E67" s="302">
        <v>4</v>
      </c>
      <c r="F67" s="303"/>
      <c r="G67" s="304" t="str">
        <f>IF(ISBLANK(F67),"-",(F67/$D$50*$D$47*$B$68)*($B$57/$D$64))</f>
        <v>-</v>
      </c>
      <c r="H67" s="305" t="str">
        <f t="shared" si="0"/>
        <v>-</v>
      </c>
    </row>
    <row r="68" spans="1:8" ht="26.25" customHeight="1" x14ac:dyDescent="0.4">
      <c r="A68" s="239" t="s">
        <v>93</v>
      </c>
      <c r="B68" s="306">
        <f>(B67/B66)*(B65/B64)*(B63/B62)*(B61/B60)*B59</f>
        <v>5000</v>
      </c>
      <c r="C68" s="438" t="s">
        <v>94</v>
      </c>
      <c r="D68" s="400">
        <v>1053.04</v>
      </c>
      <c r="E68" s="294">
        <v>1</v>
      </c>
      <c r="F68" s="295">
        <v>5809154</v>
      </c>
      <c r="G68" s="296">
        <f>IF(ISBLANK(F68),"-",(F68/$D$50*$D$47*$B$68)*($B$57/$D$68))</f>
        <v>165.70302497372339</v>
      </c>
      <c r="H68" s="300">
        <f t="shared" si="0"/>
        <v>103.56439060857711</v>
      </c>
    </row>
    <row r="69" spans="1:8" ht="27" customHeight="1" thickBot="1" x14ac:dyDescent="0.45">
      <c r="A69" s="285" t="s">
        <v>95</v>
      </c>
      <c r="B69" s="307">
        <f>(D47*B68)/B56*B57</f>
        <v>1058.0989999999999</v>
      </c>
      <c r="C69" s="439"/>
      <c r="D69" s="401"/>
      <c r="E69" s="298">
        <v>2</v>
      </c>
      <c r="F69" s="252">
        <v>5823980</v>
      </c>
      <c r="G69" s="299">
        <f>IF(ISBLANK(F69),"-",(F69/$D$50*$D$47*$B$68)*($B$57/$D$68))</f>
        <v>166.12592873014989</v>
      </c>
      <c r="H69" s="300">
        <f t="shared" si="0"/>
        <v>103.82870545634368</v>
      </c>
    </row>
    <row r="70" spans="1:8" ht="26.25" customHeight="1" x14ac:dyDescent="0.4">
      <c r="A70" s="442" t="s">
        <v>68</v>
      </c>
      <c r="B70" s="443"/>
      <c r="C70" s="439"/>
      <c r="D70" s="401"/>
      <c r="E70" s="298">
        <v>3</v>
      </c>
      <c r="F70" s="252">
        <v>5825098</v>
      </c>
      <c r="G70" s="299">
        <f>IF(ISBLANK(F70),"-",(F70/$D$50*$D$47*$B$68)*($B$57/$D$68))</f>
        <v>166.15781908491081</v>
      </c>
      <c r="H70" s="300">
        <f t="shared" si="0"/>
        <v>103.84863692806925</v>
      </c>
    </row>
    <row r="71" spans="1:8" ht="27" customHeight="1" thickBot="1" x14ac:dyDescent="0.45">
      <c r="A71" s="444"/>
      <c r="B71" s="445"/>
      <c r="C71" s="441"/>
      <c r="D71" s="402"/>
      <c r="E71" s="302">
        <v>4</v>
      </c>
      <c r="F71" s="303"/>
      <c r="G71" s="304" t="str">
        <f>IF(ISBLANK(F71),"-",(F71/$D$50*$D$47*$B$68)*($B$57/$D$68))</f>
        <v>-</v>
      </c>
      <c r="H71" s="305" t="str">
        <f t="shared" si="0"/>
        <v>-</v>
      </c>
    </row>
    <row r="72" spans="1:8" ht="26.25" customHeight="1" x14ac:dyDescent="0.4">
      <c r="A72" s="269"/>
      <c r="B72" s="269"/>
      <c r="C72" s="269"/>
      <c r="D72" s="269"/>
      <c r="E72" s="269"/>
      <c r="F72" s="308" t="s">
        <v>61</v>
      </c>
      <c r="G72" s="309">
        <f>AVERAGE(G60:G71)</f>
        <v>162.98080232960859</v>
      </c>
      <c r="H72" s="310">
        <f>AVERAGE(H60:H71)</f>
        <v>101.86300145600538</v>
      </c>
    </row>
    <row r="73" spans="1:8" ht="26.25" customHeight="1" x14ac:dyDescent="0.4">
      <c r="C73" s="269"/>
      <c r="D73" s="269"/>
      <c r="E73" s="269"/>
      <c r="F73" s="311" t="s">
        <v>74</v>
      </c>
      <c r="G73" s="312">
        <f>STDEV(G60:G71)/G72</f>
        <v>1.8977222479293576E-2</v>
      </c>
      <c r="H73" s="312">
        <f>STDEV(H60:H71)/H72</f>
        <v>1.8977222479293541E-2</v>
      </c>
    </row>
    <row r="74" spans="1:8" ht="27" customHeight="1" thickBot="1" x14ac:dyDescent="0.45">
      <c r="A74" s="269"/>
      <c r="B74" s="269"/>
      <c r="C74" s="269"/>
      <c r="D74" s="269"/>
      <c r="E74" s="271"/>
      <c r="F74" s="313" t="s">
        <v>18</v>
      </c>
      <c r="G74" s="314">
        <f>COUNT(G60:G71)</f>
        <v>9</v>
      </c>
      <c r="H74" s="314">
        <f>COUNT(H60:H71)</f>
        <v>9</v>
      </c>
    </row>
    <row r="76" spans="1:8" ht="26.25" customHeight="1" x14ac:dyDescent="0.4">
      <c r="A76" s="222" t="s">
        <v>96</v>
      </c>
      <c r="B76" s="223" t="s">
        <v>97</v>
      </c>
      <c r="C76" s="427" t="str">
        <f>B26</f>
        <v>Trimethoprim</v>
      </c>
      <c r="D76" s="427"/>
      <c r="E76" s="211" t="s">
        <v>98</v>
      </c>
      <c r="F76" s="211"/>
      <c r="G76" s="315">
        <f>H72</f>
        <v>101.86300145600538</v>
      </c>
      <c r="H76" s="228"/>
    </row>
    <row r="77" spans="1:8" ht="18.75" x14ac:dyDescent="0.3">
      <c r="A77" s="221" t="s">
        <v>99</v>
      </c>
      <c r="B77" s="221" t="s">
        <v>100</v>
      </c>
    </row>
    <row r="78" spans="1:8" ht="18.75" x14ac:dyDescent="0.3">
      <c r="A78" s="221"/>
      <c r="B78" s="221"/>
    </row>
    <row r="79" spans="1:8" ht="26.25" customHeight="1" x14ac:dyDescent="0.4">
      <c r="A79" s="222" t="s">
        <v>4</v>
      </c>
      <c r="B79" s="429" t="str">
        <f>B26</f>
        <v>Trimethoprim</v>
      </c>
      <c r="C79" s="429"/>
    </row>
    <row r="80" spans="1:8" ht="26.25" customHeight="1" x14ac:dyDescent="0.4">
      <c r="A80" s="223" t="s">
        <v>38</v>
      </c>
      <c r="B80" s="429" t="str">
        <f>B27</f>
        <v>T7 4</v>
      </c>
      <c r="C80" s="429"/>
    </row>
    <row r="81" spans="1:12" ht="27" customHeight="1" thickBot="1" x14ac:dyDescent="0.45">
      <c r="A81" s="223" t="s">
        <v>6</v>
      </c>
      <c r="B81" s="224">
        <f>B28</f>
        <v>99.3</v>
      </c>
    </row>
    <row r="82" spans="1:12" s="226" customFormat="1" ht="27" customHeight="1" thickBot="1" x14ac:dyDescent="0.45">
      <c r="A82" s="223" t="s">
        <v>39</v>
      </c>
      <c r="B82" s="225">
        <v>0</v>
      </c>
      <c r="C82" s="430" t="s">
        <v>40</v>
      </c>
      <c r="D82" s="431"/>
      <c r="E82" s="431"/>
      <c r="F82" s="431"/>
      <c r="G82" s="432"/>
      <c r="I82" s="227"/>
      <c r="J82" s="227"/>
      <c r="K82" s="227"/>
      <c r="L82" s="227"/>
    </row>
    <row r="83" spans="1:12" s="226" customFormat="1" ht="19.5" customHeight="1" thickBot="1" x14ac:dyDescent="0.35">
      <c r="A83" s="223" t="s">
        <v>41</v>
      </c>
      <c r="B83" s="228">
        <f>B81-B82</f>
        <v>99.3</v>
      </c>
      <c r="C83" s="229"/>
      <c r="D83" s="229"/>
      <c r="E83" s="229"/>
      <c r="F83" s="229"/>
      <c r="G83" s="230"/>
      <c r="I83" s="227"/>
      <c r="J83" s="227"/>
      <c r="K83" s="227"/>
      <c r="L83" s="227"/>
    </row>
    <row r="84" spans="1:12" s="226" customFormat="1" ht="27" customHeight="1" thickBot="1" x14ac:dyDescent="0.45">
      <c r="A84" s="223" t="s">
        <v>42</v>
      </c>
      <c r="B84" s="231">
        <v>154.46</v>
      </c>
      <c r="C84" s="433" t="s">
        <v>101</v>
      </c>
      <c r="D84" s="434"/>
      <c r="E84" s="434"/>
      <c r="F84" s="434"/>
      <c r="G84" s="434"/>
      <c r="H84" s="435"/>
      <c r="I84" s="227"/>
      <c r="J84" s="227"/>
      <c r="K84" s="227"/>
      <c r="L84" s="227"/>
    </row>
    <row r="85" spans="1:12" s="226" customFormat="1" ht="27" customHeight="1" thickBot="1" x14ac:dyDescent="0.45">
      <c r="A85" s="223" t="s">
        <v>44</v>
      </c>
      <c r="B85" s="231">
        <v>165.23</v>
      </c>
      <c r="C85" s="433" t="s">
        <v>102</v>
      </c>
      <c r="D85" s="434"/>
      <c r="E85" s="434"/>
      <c r="F85" s="434"/>
      <c r="G85" s="434"/>
      <c r="H85" s="435"/>
      <c r="I85" s="227"/>
      <c r="J85" s="227"/>
      <c r="K85" s="227"/>
      <c r="L85" s="227"/>
    </row>
    <row r="86" spans="1:12" s="226" customFormat="1" ht="18.75" x14ac:dyDescent="0.3">
      <c r="A86" s="223"/>
      <c r="B86" s="234"/>
      <c r="C86" s="235"/>
      <c r="D86" s="235"/>
      <c r="E86" s="235"/>
      <c r="F86" s="235"/>
      <c r="G86" s="235"/>
      <c r="H86" s="235"/>
      <c r="I86" s="227"/>
      <c r="J86" s="227"/>
      <c r="K86" s="227"/>
      <c r="L86" s="227"/>
    </row>
    <row r="87" spans="1:12" s="226" customFormat="1" ht="18.75" x14ac:dyDescent="0.3">
      <c r="A87" s="223" t="s">
        <v>46</v>
      </c>
      <c r="B87" s="236">
        <f>B84/B85</f>
        <v>0.93481813230042976</v>
      </c>
      <c r="C87" s="211" t="s">
        <v>47</v>
      </c>
      <c r="D87" s="211"/>
      <c r="E87" s="211"/>
      <c r="F87" s="211"/>
      <c r="G87" s="211"/>
      <c r="I87" s="227"/>
      <c r="J87" s="227"/>
      <c r="K87" s="227"/>
      <c r="L87" s="227"/>
    </row>
    <row r="88" spans="1:12" ht="19.5" customHeight="1" thickBot="1" x14ac:dyDescent="0.35">
      <c r="A88" s="221"/>
      <c r="B88" s="221"/>
    </row>
    <row r="89" spans="1:12" ht="27" customHeight="1" thickBot="1" x14ac:dyDescent="0.45">
      <c r="A89" s="237" t="s">
        <v>48</v>
      </c>
      <c r="B89" s="238">
        <v>25</v>
      </c>
      <c r="D89" s="316" t="s">
        <v>49</v>
      </c>
      <c r="E89" s="317"/>
      <c r="F89" s="436" t="s">
        <v>50</v>
      </c>
      <c r="G89" s="437"/>
    </row>
    <row r="90" spans="1:12" ht="27" customHeight="1" thickBot="1" x14ac:dyDescent="0.45">
      <c r="A90" s="239" t="s">
        <v>51</v>
      </c>
      <c r="B90" s="240">
        <v>4</v>
      </c>
      <c r="C90" s="318" t="s">
        <v>52</v>
      </c>
      <c r="D90" s="242" t="s">
        <v>53</v>
      </c>
      <c r="E90" s="243" t="s">
        <v>54</v>
      </c>
      <c r="F90" s="242" t="s">
        <v>53</v>
      </c>
      <c r="G90" s="319" t="s">
        <v>54</v>
      </c>
      <c r="I90" s="245" t="s">
        <v>55</v>
      </c>
    </row>
    <row r="91" spans="1:12" ht="26.25" customHeight="1" x14ac:dyDescent="0.4">
      <c r="A91" s="239" t="s">
        <v>56</v>
      </c>
      <c r="B91" s="240">
        <v>200</v>
      </c>
      <c r="C91" s="320">
        <v>1</v>
      </c>
      <c r="D91" s="247"/>
      <c r="E91" s="248" t="str">
        <f>IF(ISBLANK(D91),"-",$D$101/$D$98*D91)</f>
        <v>-</v>
      </c>
      <c r="F91" s="247"/>
      <c r="G91" s="249" t="str">
        <f>IF(ISBLANK(F91),"-",$D$101/$F$98*F91)</f>
        <v>-</v>
      </c>
      <c r="I91" s="250"/>
    </row>
    <row r="92" spans="1:12" ht="26.25" customHeight="1" x14ac:dyDescent="0.4">
      <c r="A92" s="239" t="s">
        <v>57</v>
      </c>
      <c r="B92" s="240">
        <v>1</v>
      </c>
      <c r="C92" s="269">
        <v>2</v>
      </c>
      <c r="D92" s="252"/>
      <c r="E92" s="253" t="str">
        <f>IF(ISBLANK(D92),"-",$D$101/$D$98*D92)</f>
        <v>-</v>
      </c>
      <c r="F92" s="252"/>
      <c r="G92" s="254" t="str">
        <f>IF(ISBLANK(F92),"-",$D$101/$F$98*F92)</f>
        <v>-</v>
      </c>
      <c r="I92" s="418" t="e">
        <f>ABS((F96/D96*D95)-F95)/D95</f>
        <v>#DIV/0!</v>
      </c>
    </row>
    <row r="93" spans="1:12" ht="26.25" customHeight="1" x14ac:dyDescent="0.4">
      <c r="A93" s="239" t="s">
        <v>58</v>
      </c>
      <c r="B93" s="240">
        <v>1</v>
      </c>
      <c r="C93" s="269">
        <v>3</v>
      </c>
      <c r="D93" s="252"/>
      <c r="E93" s="253" t="str">
        <f>IF(ISBLANK(D93),"-",$D$101/$D$98*D93)</f>
        <v>-</v>
      </c>
      <c r="F93" s="252"/>
      <c r="G93" s="254" t="str">
        <f>IF(ISBLANK(F93),"-",$D$101/$F$98*F93)</f>
        <v>-</v>
      </c>
      <c r="I93" s="418"/>
    </row>
    <row r="94" spans="1:12" ht="27" customHeight="1" thickBot="1" x14ac:dyDescent="0.45">
      <c r="A94" s="239" t="s">
        <v>59</v>
      </c>
      <c r="B94" s="240">
        <v>1</v>
      </c>
      <c r="C94" s="321">
        <v>4</v>
      </c>
      <c r="D94" s="256"/>
      <c r="E94" s="257" t="str">
        <f>IF(ISBLANK(D94),"-",$D$101/$D$98*D94)</f>
        <v>-</v>
      </c>
      <c r="F94" s="322"/>
      <c r="G94" s="258" t="str">
        <f>IF(ISBLANK(F94),"-",$D$101/$F$98*F94)</f>
        <v>-</v>
      </c>
      <c r="I94" s="259"/>
    </row>
    <row r="95" spans="1:12" ht="27" customHeight="1" thickBot="1" x14ac:dyDescent="0.45">
      <c r="A95" s="239" t="s">
        <v>60</v>
      </c>
      <c r="B95" s="240">
        <v>1</v>
      </c>
      <c r="C95" s="223" t="s">
        <v>61</v>
      </c>
      <c r="D95" s="323" t="e">
        <f>AVERAGE(D91:D94)</f>
        <v>#DIV/0!</v>
      </c>
      <c r="E95" s="262" t="e">
        <f>AVERAGE(E91:E94)</f>
        <v>#DIV/0!</v>
      </c>
      <c r="F95" s="324" t="e">
        <f>AVERAGE(F91:F94)</f>
        <v>#DIV/0!</v>
      </c>
      <c r="G95" s="325" t="e">
        <f>AVERAGE(G91:G94)</f>
        <v>#DIV/0!</v>
      </c>
    </row>
    <row r="96" spans="1:12" ht="26.25" customHeight="1" x14ac:dyDescent="0.4">
      <c r="A96" s="239" t="s">
        <v>62</v>
      </c>
      <c r="B96" s="224">
        <v>1</v>
      </c>
      <c r="C96" s="326" t="s">
        <v>103</v>
      </c>
      <c r="D96" s="327">
        <v>25.12</v>
      </c>
      <c r="E96" s="211"/>
      <c r="F96" s="266">
        <v>25.78</v>
      </c>
    </row>
    <row r="97" spans="1:10" ht="26.25" customHeight="1" x14ac:dyDescent="0.4">
      <c r="A97" s="239" t="s">
        <v>64</v>
      </c>
      <c r="B97" s="224">
        <v>1</v>
      </c>
      <c r="C97" s="328" t="s">
        <v>104</v>
      </c>
      <c r="D97" s="329">
        <f>D96*$B$87</f>
        <v>23.482631483386797</v>
      </c>
      <c r="E97" s="269"/>
      <c r="F97" s="268">
        <f>F96*$B$87</f>
        <v>24.09961145070508</v>
      </c>
    </row>
    <row r="98" spans="1:10" ht="19.5" customHeight="1" thickBot="1" x14ac:dyDescent="0.35">
      <c r="A98" s="239" t="s">
        <v>66</v>
      </c>
      <c r="B98" s="269">
        <f>(B97/B96)*(B95/B94)*(B93/B92)*(B91/B90)*B89</f>
        <v>1250</v>
      </c>
      <c r="C98" s="328" t="s">
        <v>105</v>
      </c>
      <c r="D98" s="330">
        <f>D97*$B$83/100</f>
        <v>23.318253063003091</v>
      </c>
      <c r="E98" s="271"/>
      <c r="F98" s="270">
        <f>F97*$B$83/100</f>
        <v>23.930914170550146</v>
      </c>
    </row>
    <row r="99" spans="1:10" ht="19.5" customHeight="1" thickBot="1" x14ac:dyDescent="0.35">
      <c r="A99" s="419" t="s">
        <v>68</v>
      </c>
      <c r="B99" s="420"/>
      <c r="C99" s="328" t="s">
        <v>106</v>
      </c>
      <c r="D99" s="331">
        <f>D98/$B$98</f>
        <v>1.8654602450402472E-2</v>
      </c>
      <c r="E99" s="271"/>
      <c r="F99" s="274">
        <f>F98/$B$98</f>
        <v>1.9144731336440117E-2</v>
      </c>
      <c r="H99" s="264"/>
    </row>
    <row r="100" spans="1:10" ht="19.5" customHeight="1" thickBot="1" x14ac:dyDescent="0.35">
      <c r="A100" s="421"/>
      <c r="B100" s="422"/>
      <c r="C100" s="328" t="s">
        <v>70</v>
      </c>
      <c r="D100" s="332">
        <f>$B$56/$B$116</f>
        <v>1.7777777777777778E-2</v>
      </c>
      <c r="F100" s="279"/>
      <c r="G100" s="333"/>
      <c r="H100" s="264"/>
    </row>
    <row r="101" spans="1:10" ht="18.75" x14ac:dyDescent="0.3">
      <c r="C101" s="328" t="s">
        <v>71</v>
      </c>
      <c r="D101" s="329">
        <f>D100*$B$98</f>
        <v>22.222222222222221</v>
      </c>
      <c r="F101" s="279"/>
      <c r="H101" s="264"/>
    </row>
    <row r="102" spans="1:10" ht="19.5" customHeight="1" thickBot="1" x14ac:dyDescent="0.35">
      <c r="C102" s="334" t="s">
        <v>72</v>
      </c>
      <c r="D102" s="335">
        <f>D101/B34</f>
        <v>22.222222222222221</v>
      </c>
      <c r="F102" s="283"/>
      <c r="H102" s="264"/>
      <c r="J102" s="336"/>
    </row>
    <row r="103" spans="1:10" ht="18.75" x14ac:dyDescent="0.3">
      <c r="C103" s="337" t="s">
        <v>107</v>
      </c>
      <c r="D103" s="338" t="e">
        <f>AVERAGE(E91:E94,G91:G94)</f>
        <v>#DIV/0!</v>
      </c>
      <c r="F103" s="283"/>
      <c r="G103" s="333"/>
      <c r="H103" s="264"/>
      <c r="J103" s="339"/>
    </row>
    <row r="104" spans="1:10" ht="18.75" x14ac:dyDescent="0.3">
      <c r="C104" s="311" t="s">
        <v>74</v>
      </c>
      <c r="D104" s="340" t="e">
        <f>STDEV(E91:E94,G91:G94)/D103</f>
        <v>#DIV/0!</v>
      </c>
      <c r="F104" s="283"/>
      <c r="H104" s="264"/>
      <c r="J104" s="339"/>
    </row>
    <row r="105" spans="1:10" ht="19.5" customHeight="1" thickBot="1" x14ac:dyDescent="0.35">
      <c r="C105" s="313" t="s">
        <v>18</v>
      </c>
      <c r="D105" s="341">
        <f>COUNT(E91:E94,G91:G94)</f>
        <v>0</v>
      </c>
      <c r="F105" s="283"/>
      <c r="H105" s="264"/>
      <c r="J105" s="339"/>
    </row>
    <row r="106" spans="1:10" ht="19.5" customHeight="1" thickBot="1" x14ac:dyDescent="0.35">
      <c r="A106" s="287"/>
      <c r="B106" s="287"/>
      <c r="C106" s="287"/>
      <c r="D106" s="287"/>
      <c r="E106" s="287"/>
    </row>
    <row r="107" spans="1:10" ht="27" customHeight="1" thickBot="1" x14ac:dyDescent="0.45">
      <c r="A107" s="237" t="s">
        <v>108</v>
      </c>
      <c r="B107" s="238">
        <v>900</v>
      </c>
      <c r="C107" s="293" t="s">
        <v>109</v>
      </c>
      <c r="D107" s="293" t="s">
        <v>53</v>
      </c>
      <c r="E107" s="293" t="s">
        <v>110</v>
      </c>
      <c r="F107" s="342" t="s">
        <v>111</v>
      </c>
    </row>
    <row r="108" spans="1:10" ht="26.25" customHeight="1" x14ac:dyDescent="0.4">
      <c r="A108" s="239" t="s">
        <v>112</v>
      </c>
      <c r="B108" s="240">
        <v>5</v>
      </c>
      <c r="C108" s="294">
        <v>1</v>
      </c>
      <c r="D108" s="343"/>
      <c r="E108" s="344" t="str">
        <f t="shared" ref="E108:E113" si="1">IF(ISBLANK(D108),"-",D108/$D$103*$D$100*$B$116)</f>
        <v>-</v>
      </c>
      <c r="F108" s="345" t="str">
        <f t="shared" ref="F108:F113" si="2">IF(ISBLANK(D108), "-", (E108/$B$56)*100)</f>
        <v>-</v>
      </c>
    </row>
    <row r="109" spans="1:10" ht="26.25" customHeight="1" x14ac:dyDescent="0.4">
      <c r="A109" s="239" t="s">
        <v>85</v>
      </c>
      <c r="B109" s="240">
        <v>50</v>
      </c>
      <c r="C109" s="298">
        <v>2</v>
      </c>
      <c r="D109" s="346"/>
      <c r="E109" s="347" t="str">
        <f t="shared" si="1"/>
        <v>-</v>
      </c>
      <c r="F109" s="348" t="str">
        <f t="shared" si="2"/>
        <v>-</v>
      </c>
    </row>
    <row r="110" spans="1:10" ht="26.25" customHeight="1" x14ac:dyDescent="0.4">
      <c r="A110" s="239" t="s">
        <v>86</v>
      </c>
      <c r="B110" s="240">
        <v>1</v>
      </c>
      <c r="C110" s="298">
        <v>3</v>
      </c>
      <c r="D110" s="346"/>
      <c r="E110" s="347" t="str">
        <f t="shared" si="1"/>
        <v>-</v>
      </c>
      <c r="F110" s="348" t="str">
        <f t="shared" si="2"/>
        <v>-</v>
      </c>
    </row>
    <row r="111" spans="1:10" ht="26.25" customHeight="1" x14ac:dyDescent="0.4">
      <c r="A111" s="239" t="s">
        <v>87</v>
      </c>
      <c r="B111" s="240">
        <v>1</v>
      </c>
      <c r="C111" s="298">
        <v>4</v>
      </c>
      <c r="D111" s="346"/>
      <c r="E111" s="347" t="str">
        <f t="shared" si="1"/>
        <v>-</v>
      </c>
      <c r="F111" s="348" t="str">
        <f t="shared" si="2"/>
        <v>-</v>
      </c>
    </row>
    <row r="112" spans="1:10" ht="26.25" customHeight="1" x14ac:dyDescent="0.4">
      <c r="A112" s="239" t="s">
        <v>88</v>
      </c>
      <c r="B112" s="240">
        <v>1</v>
      </c>
      <c r="C112" s="298">
        <v>5</v>
      </c>
      <c r="D112" s="346"/>
      <c r="E112" s="347" t="str">
        <f t="shared" si="1"/>
        <v>-</v>
      </c>
      <c r="F112" s="348" t="str">
        <f t="shared" si="2"/>
        <v>-</v>
      </c>
    </row>
    <row r="113" spans="1:10" ht="27" customHeight="1" thickBot="1" x14ac:dyDescent="0.45">
      <c r="A113" s="239" t="s">
        <v>90</v>
      </c>
      <c r="B113" s="240">
        <v>1</v>
      </c>
      <c r="C113" s="302">
        <v>6</v>
      </c>
      <c r="D113" s="349"/>
      <c r="E113" s="350" t="str">
        <f t="shared" si="1"/>
        <v>-</v>
      </c>
      <c r="F113" s="351" t="str">
        <f t="shared" si="2"/>
        <v>-</v>
      </c>
    </row>
    <row r="114" spans="1:10" ht="27" customHeight="1" thickBot="1" x14ac:dyDescent="0.45">
      <c r="A114" s="239" t="s">
        <v>91</v>
      </c>
      <c r="B114" s="240">
        <v>1</v>
      </c>
      <c r="C114" s="352"/>
      <c r="D114" s="269"/>
      <c r="E114" s="211"/>
      <c r="F114" s="348"/>
    </row>
    <row r="115" spans="1:10" ht="26.25" customHeight="1" x14ac:dyDescent="0.4">
      <c r="A115" s="239" t="s">
        <v>92</v>
      </c>
      <c r="B115" s="240">
        <v>1</v>
      </c>
      <c r="C115" s="352"/>
      <c r="D115" s="353" t="s">
        <v>61</v>
      </c>
      <c r="E115" s="354" t="e">
        <f>AVERAGE(E108:E113)</f>
        <v>#DIV/0!</v>
      </c>
      <c r="F115" s="355" t="e">
        <f>AVERAGE(F108:F113)</f>
        <v>#DIV/0!</v>
      </c>
    </row>
    <row r="116" spans="1:10" ht="27" customHeight="1" thickBot="1" x14ac:dyDescent="0.45">
      <c r="A116" s="239" t="s">
        <v>93</v>
      </c>
      <c r="B116" s="251">
        <f>(B115/B114)*(B113/B112)*(B111/B110)*(B109/B108)*B107</f>
        <v>9000</v>
      </c>
      <c r="C116" s="356"/>
      <c r="D116" s="357" t="s">
        <v>74</v>
      </c>
      <c r="E116" s="312" t="e">
        <f>STDEV(E108:E113)/E115</f>
        <v>#DIV/0!</v>
      </c>
      <c r="F116" s="358" t="e">
        <f>STDEV(F108:F113)/F115</f>
        <v>#DIV/0!</v>
      </c>
      <c r="I116" s="211"/>
    </row>
    <row r="117" spans="1:10" ht="27" customHeight="1" thickBot="1" x14ac:dyDescent="0.45">
      <c r="A117" s="419" t="s">
        <v>68</v>
      </c>
      <c r="B117" s="423"/>
      <c r="C117" s="359"/>
      <c r="D117" s="313" t="s">
        <v>18</v>
      </c>
      <c r="E117" s="360">
        <f>COUNT(E108:E113)</f>
        <v>0</v>
      </c>
      <c r="F117" s="361">
        <f>COUNT(F108:F113)</f>
        <v>0</v>
      </c>
      <c r="I117" s="211"/>
      <c r="J117" s="339"/>
    </row>
    <row r="118" spans="1:10" ht="26.25" customHeight="1" thickBot="1" x14ac:dyDescent="0.35">
      <c r="A118" s="421"/>
      <c r="B118" s="424"/>
      <c r="C118" s="211"/>
      <c r="D118" s="362"/>
      <c r="E118" s="425" t="s">
        <v>113</v>
      </c>
      <c r="F118" s="426"/>
      <c r="G118" s="211"/>
      <c r="H118" s="211"/>
      <c r="I118" s="211"/>
    </row>
    <row r="119" spans="1:10" ht="25.5" customHeight="1" x14ac:dyDescent="0.4">
      <c r="A119" s="363"/>
      <c r="B119" s="235"/>
      <c r="C119" s="211"/>
      <c r="D119" s="357" t="s">
        <v>114</v>
      </c>
      <c r="E119" s="364">
        <f>MIN(E108:E113)</f>
        <v>0</v>
      </c>
      <c r="F119" s="365">
        <f>MIN(F108:F113)</f>
        <v>0</v>
      </c>
      <c r="G119" s="211"/>
      <c r="H119" s="211"/>
      <c r="I119" s="211"/>
    </row>
    <row r="120" spans="1:10" ht="24" customHeight="1" thickBot="1" x14ac:dyDescent="0.45">
      <c r="A120" s="363"/>
      <c r="B120" s="235"/>
      <c r="C120" s="211"/>
      <c r="D120" s="280" t="s">
        <v>115</v>
      </c>
      <c r="E120" s="366">
        <f>MAX(E108:E113)</f>
        <v>0</v>
      </c>
      <c r="F120" s="367">
        <f>MAX(F108:F113)</f>
        <v>0</v>
      </c>
      <c r="G120" s="211"/>
      <c r="H120" s="211"/>
      <c r="I120" s="211"/>
    </row>
    <row r="121" spans="1:10" ht="27" customHeight="1" x14ac:dyDescent="0.3">
      <c r="A121" s="363"/>
      <c r="B121" s="235"/>
      <c r="C121" s="211"/>
      <c r="D121" s="211"/>
      <c r="E121" s="211"/>
      <c r="F121" s="269"/>
      <c r="G121" s="211"/>
      <c r="H121" s="211"/>
      <c r="I121" s="211"/>
    </row>
    <row r="122" spans="1:10" ht="25.5" customHeight="1" x14ac:dyDescent="0.3">
      <c r="A122" s="363"/>
      <c r="B122" s="235"/>
      <c r="C122" s="211"/>
      <c r="D122" s="211"/>
      <c r="E122" s="211"/>
      <c r="F122" s="269"/>
      <c r="G122" s="211"/>
      <c r="H122" s="211"/>
      <c r="I122" s="211"/>
    </row>
    <row r="123" spans="1:10" ht="18.75" x14ac:dyDescent="0.3">
      <c r="A123" s="363"/>
      <c r="B123" s="235"/>
      <c r="C123" s="211"/>
      <c r="D123" s="211"/>
      <c r="E123" s="211"/>
      <c r="F123" s="269"/>
      <c r="G123" s="211"/>
      <c r="H123" s="211"/>
      <c r="I123" s="211"/>
    </row>
    <row r="124" spans="1:10" ht="45.75" customHeight="1" x14ac:dyDescent="0.65">
      <c r="A124" s="222" t="s">
        <v>96</v>
      </c>
      <c r="B124" s="223" t="s">
        <v>116</v>
      </c>
      <c r="C124" s="427" t="str">
        <f>B26</f>
        <v>Trimethoprim</v>
      </c>
      <c r="D124" s="427"/>
      <c r="E124" s="211" t="s">
        <v>117</v>
      </c>
      <c r="F124" s="211"/>
      <c r="G124" s="368" t="e">
        <f>F115</f>
        <v>#DIV/0!</v>
      </c>
      <c r="H124" s="211"/>
      <c r="I124" s="211"/>
    </row>
    <row r="125" spans="1:10" ht="45.75" customHeight="1" x14ac:dyDescent="0.65">
      <c r="A125" s="222"/>
      <c r="B125" s="223" t="s">
        <v>118</v>
      </c>
      <c r="C125" s="223" t="s">
        <v>119</v>
      </c>
      <c r="D125" s="368">
        <f>MIN(F108:F113)</f>
        <v>0</v>
      </c>
      <c r="E125" s="223" t="s">
        <v>120</v>
      </c>
      <c r="F125" s="368">
        <f>MAX(F108:F113)</f>
        <v>0</v>
      </c>
      <c r="G125" s="315"/>
      <c r="H125" s="211"/>
      <c r="I125" s="211"/>
    </row>
    <row r="126" spans="1:10" ht="19.5" customHeight="1" thickBot="1" x14ac:dyDescent="0.35">
      <c r="A126" s="369"/>
      <c r="B126" s="369"/>
      <c r="C126" s="370"/>
      <c r="D126" s="370"/>
      <c r="E126" s="370"/>
      <c r="F126" s="370"/>
      <c r="G126" s="370"/>
      <c r="H126" s="370"/>
    </row>
    <row r="127" spans="1:10" ht="18.75" x14ac:dyDescent="0.3">
      <c r="B127" s="428" t="s">
        <v>23</v>
      </c>
      <c r="C127" s="428"/>
      <c r="E127" s="318" t="s">
        <v>24</v>
      </c>
      <c r="F127" s="371"/>
      <c r="G127" s="428" t="s">
        <v>25</v>
      </c>
      <c r="H127" s="428"/>
    </row>
    <row r="128" spans="1:10" ht="69.95" customHeight="1" x14ac:dyDescent="0.3">
      <c r="A128" s="222" t="s">
        <v>26</v>
      </c>
      <c r="B128" s="372"/>
      <c r="C128" s="372"/>
      <c r="E128" s="372"/>
      <c r="F128" s="211"/>
      <c r="G128" s="372"/>
      <c r="H128" s="372"/>
    </row>
    <row r="129" spans="1:9" ht="69.95" customHeight="1" x14ac:dyDescent="0.3">
      <c r="A129" s="222" t="s">
        <v>27</v>
      </c>
      <c r="B129" s="373"/>
      <c r="C129" s="373"/>
      <c r="E129" s="373"/>
      <c r="F129" s="211"/>
      <c r="G129" s="374"/>
      <c r="H129" s="374"/>
    </row>
    <row r="130" spans="1:9" ht="18.75" x14ac:dyDescent="0.3">
      <c r="A130" s="269"/>
      <c r="B130" s="269"/>
      <c r="C130" s="269"/>
      <c r="D130" s="269"/>
      <c r="E130" s="269"/>
      <c r="F130" s="271"/>
      <c r="G130" s="269"/>
      <c r="H130" s="269"/>
      <c r="I130" s="211"/>
    </row>
    <row r="131" spans="1:9" ht="18.75" x14ac:dyDescent="0.3">
      <c r="A131" s="269"/>
      <c r="B131" s="269"/>
      <c r="C131" s="269"/>
      <c r="D131" s="269"/>
      <c r="E131" s="269"/>
      <c r="F131" s="271"/>
      <c r="G131" s="269"/>
      <c r="H131" s="269"/>
      <c r="I131" s="211"/>
    </row>
    <row r="132" spans="1:9" ht="18.75" x14ac:dyDescent="0.3">
      <c r="A132" s="269"/>
      <c r="B132" s="269"/>
      <c r="C132" s="269"/>
      <c r="D132" s="269"/>
      <c r="E132" s="269"/>
      <c r="F132" s="271"/>
      <c r="G132" s="269"/>
      <c r="H132" s="269"/>
      <c r="I132" s="211"/>
    </row>
    <row r="133" spans="1:9" ht="18.75" x14ac:dyDescent="0.3">
      <c r="A133" s="269"/>
      <c r="B133" s="269"/>
      <c r="C133" s="269"/>
      <c r="D133" s="269"/>
      <c r="E133" s="269"/>
      <c r="F133" s="271"/>
      <c r="G133" s="269"/>
      <c r="H133" s="269"/>
      <c r="I133" s="211"/>
    </row>
    <row r="134" spans="1:9" ht="18.75" x14ac:dyDescent="0.3">
      <c r="A134" s="269"/>
      <c r="B134" s="269"/>
      <c r="C134" s="269"/>
      <c r="D134" s="269"/>
      <c r="E134" s="269"/>
      <c r="F134" s="271"/>
      <c r="G134" s="269"/>
      <c r="H134" s="269"/>
      <c r="I134" s="211"/>
    </row>
    <row r="135" spans="1:9" ht="18.75" x14ac:dyDescent="0.3">
      <c r="A135" s="269"/>
      <c r="B135" s="269"/>
      <c r="C135" s="269"/>
      <c r="D135" s="269"/>
      <c r="E135" s="269"/>
      <c r="F135" s="271"/>
      <c r="G135" s="269"/>
      <c r="H135" s="269"/>
      <c r="I135" s="211"/>
    </row>
    <row r="136" spans="1:9" ht="18.75" x14ac:dyDescent="0.3">
      <c r="A136" s="269"/>
      <c r="B136" s="269"/>
      <c r="C136" s="269"/>
      <c r="D136" s="269"/>
      <c r="E136" s="269"/>
      <c r="F136" s="271"/>
      <c r="G136" s="269"/>
      <c r="H136" s="269"/>
      <c r="I136" s="211"/>
    </row>
    <row r="137" spans="1:9" ht="18.75" x14ac:dyDescent="0.3">
      <c r="A137" s="269"/>
      <c r="B137" s="269"/>
      <c r="C137" s="269"/>
      <c r="D137" s="269"/>
      <c r="E137" s="269"/>
      <c r="F137" s="271"/>
      <c r="G137" s="269"/>
      <c r="H137" s="269"/>
      <c r="I137" s="211"/>
    </row>
    <row r="138" spans="1:9" ht="18.75" x14ac:dyDescent="0.3">
      <c r="A138" s="269"/>
      <c r="B138" s="269"/>
      <c r="C138" s="269"/>
      <c r="D138" s="269"/>
      <c r="E138" s="269"/>
      <c r="F138" s="271"/>
      <c r="G138" s="269"/>
      <c r="H138" s="269"/>
      <c r="I138" s="211"/>
    </row>
    <row r="250" spans="1:1" x14ac:dyDescent="0.25">
      <c r="A250" s="210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 </vt:lpstr>
      <vt:lpstr>Uniformity</vt:lpstr>
      <vt:lpstr>SULFAMETHOXAZOLE 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</cp:lastModifiedBy>
  <dcterms:created xsi:type="dcterms:W3CDTF">2005-07-05T10:19:27Z</dcterms:created>
  <dcterms:modified xsi:type="dcterms:W3CDTF">2017-06-02T09:11:24Z</dcterms:modified>
</cp:coreProperties>
</file>