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June 2017\"/>
    </mc:Choice>
  </mc:AlternateContent>
  <bookViews>
    <workbookView xWindow="0" yWindow="0" windowWidth="20490" windowHeight="7650" activeTab="2"/>
  </bookViews>
  <sheets>
    <sheet name="SST" sheetId="1" r:id="rId1"/>
    <sheet name="Uniformity" sheetId="2" r:id="rId2"/>
    <sheet name="Clotrimazole" sheetId="3" r:id="rId3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21" i="1" l="1"/>
  <c r="C124" i="3"/>
  <c r="B116" i="3"/>
  <c r="D100" i="3" s="1"/>
  <c r="B98" i="3"/>
  <c r="F95" i="3"/>
  <c r="I92" i="3" s="1"/>
  <c r="D95" i="3"/>
  <c r="B87" i="3"/>
  <c r="F97" i="3" s="1"/>
  <c r="B83" i="3"/>
  <c r="C76" i="3"/>
  <c r="B68" i="3"/>
  <c r="C56" i="3"/>
  <c r="B55" i="3"/>
  <c r="B45" i="3"/>
  <c r="D48" i="3" s="1"/>
  <c r="F42" i="3"/>
  <c r="D42" i="3"/>
  <c r="B34" i="3"/>
  <c r="D44" i="3" s="1"/>
  <c r="B30" i="3"/>
  <c r="B49" i="2"/>
  <c r="C46" i="2"/>
  <c r="D49" i="2" s="1"/>
  <c r="C45" i="2"/>
  <c r="D41" i="2"/>
  <c r="D40" i="2"/>
  <c r="D37" i="2"/>
  <c r="D36" i="2"/>
  <c r="D33" i="2"/>
  <c r="D32" i="2"/>
  <c r="D29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7" i="2" l="1"/>
  <c r="D31" i="2"/>
  <c r="D35" i="2"/>
  <c r="D39" i="2"/>
  <c r="D50" i="2"/>
  <c r="B57" i="3"/>
  <c r="B69" i="3" s="1"/>
  <c r="D26" i="2"/>
  <c r="D30" i="2"/>
  <c r="D34" i="2"/>
  <c r="D38" i="2"/>
  <c r="D42" i="2"/>
  <c r="D101" i="3"/>
  <c r="D102" i="3" s="1"/>
  <c r="D97" i="3"/>
  <c r="D98" i="3"/>
  <c r="D99" i="3" s="1"/>
  <c r="I39" i="3"/>
  <c r="D45" i="3"/>
  <c r="D46" i="3" s="1"/>
  <c r="F98" i="3"/>
  <c r="F99" i="3" s="1"/>
  <c r="D49" i="3"/>
  <c r="D43" i="2"/>
  <c r="C49" i="2"/>
  <c r="F44" i="3"/>
  <c r="F45" i="3" s="1"/>
  <c r="F46" i="3" s="1"/>
  <c r="C50" i="2"/>
  <c r="E93" i="3" l="1"/>
  <c r="E94" i="3"/>
  <c r="E91" i="3"/>
  <c r="E95" i="3" s="1"/>
  <c r="E92" i="3"/>
  <c r="E39" i="3"/>
  <c r="E40" i="3"/>
  <c r="E38" i="3"/>
  <c r="G94" i="3"/>
  <c r="G93" i="3"/>
  <c r="E41" i="3"/>
  <c r="G92" i="3"/>
  <c r="G91" i="3"/>
  <c r="G40" i="3"/>
  <c r="G38" i="3"/>
  <c r="G39" i="3"/>
  <c r="G41" i="3"/>
  <c r="D103" i="3" l="1"/>
  <c r="E112" i="3" s="1"/>
  <c r="F112" i="3" s="1"/>
  <c r="D52" i="3"/>
  <c r="G42" i="3"/>
  <c r="D50" i="3"/>
  <c r="G69" i="3" s="1"/>
  <c r="H69" i="3" s="1"/>
  <c r="E42" i="3"/>
  <c r="G95" i="3"/>
  <c r="D105" i="3"/>
  <c r="E111" i="3" l="1"/>
  <c r="F111" i="3" s="1"/>
  <c r="E113" i="3"/>
  <c r="F113" i="3" s="1"/>
  <c r="E108" i="3"/>
  <c r="E120" i="3" s="1"/>
  <c r="D104" i="3"/>
  <c r="E110" i="3"/>
  <c r="F110" i="3" s="1"/>
  <c r="E109" i="3"/>
  <c r="F109" i="3" s="1"/>
  <c r="G68" i="3"/>
  <c r="H68" i="3" s="1"/>
  <c r="D51" i="3"/>
  <c r="G65" i="3"/>
  <c r="H65" i="3" s="1"/>
  <c r="G71" i="3"/>
  <c r="H71" i="3" s="1"/>
  <c r="G67" i="3"/>
  <c r="H67" i="3" s="1"/>
  <c r="G62" i="3"/>
  <c r="H62" i="3" s="1"/>
  <c r="G64" i="3"/>
  <c r="H64" i="3" s="1"/>
  <c r="G61" i="3"/>
  <c r="H61" i="3" s="1"/>
  <c r="G70" i="3"/>
  <c r="H70" i="3" s="1"/>
  <c r="G66" i="3"/>
  <c r="H66" i="3" s="1"/>
  <c r="G63" i="3"/>
  <c r="H63" i="3" s="1"/>
  <c r="G60" i="3"/>
  <c r="E115" i="3"/>
  <c r="E116" i="3" s="1"/>
  <c r="E119" i="3" l="1"/>
  <c r="F108" i="3"/>
  <c r="F117" i="3" s="1"/>
  <c r="E117" i="3"/>
  <c r="G74" i="3"/>
  <c r="H60" i="3"/>
  <c r="H72" i="3" s="1"/>
  <c r="G72" i="3"/>
  <c r="G73" i="3" s="1"/>
  <c r="F119" i="3"/>
  <c r="F120" i="3" l="1"/>
  <c r="F115" i="3"/>
  <c r="F125" i="3"/>
  <c r="D125" i="3"/>
  <c r="H74" i="3"/>
  <c r="G124" i="3"/>
  <c r="F116" i="3"/>
  <c r="G76" i="3"/>
  <c r="H73" i="3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<sst xmlns="http://schemas.openxmlformats.org/spreadsheetml/2006/main" count="239" uniqueCount="134">
  <si>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</si>
  <si>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</si>
  <si>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Assay</t>
  </si>
  <si>
    <t>Sample(s)</t>
  </si>
  <si>
    <t>Reference Substance:</t>
  </si>
  <si>
    <t>CLOTRINE</t>
  </si>
  <si>
    <t>% age Purity:</t>
  </si>
  <si>
    <t>NDQB201705408</t>
  </si>
  <si>
    <t>Weight (mg):</t>
  </si>
  <si>
    <t>Clotrimazole B.P 200 mg</t>
  </si>
  <si>
    <t>Standard Conc (mg/mL):</t>
  </si>
  <si>
    <t>each pessary contains clotrimazole B.P 200 mg.</t>
  </si>
  <si>
    <t>2017-05-31 14:07:57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</si>
  <si>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</si>
  <si>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</si>
  <si>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</si>
  <si>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</si>
  <si>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</si>
  <si>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</si>
  <si>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</si>
  <si>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</si>
  <si>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</si>
  <si>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</si>
  <si>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</si>
  <si>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</si>
  <si>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</si>
  <si>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</si>
  <si>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</si>
  <si>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</si>
  <si>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</si>
  <si>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</si>
  <si>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</si>
  <si>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</si>
  <si>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</si>
  <si>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</si>
  <si>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</si>
  <si>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</si>
  <si>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</si>
  <si>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</si>
  <si>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</si>
  <si>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</si>
  <si>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</si>
  <si>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</si>
  <si>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</si>
  <si>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</si>
  <si>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</si>
  <si>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</si>
  <si>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</si>
  <si>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</si>
  <si>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</si>
  <si>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</si>
  <si>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</si>
  <si>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</si>
  <si>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</si>
  <si>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</si>
  <si>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</si>
  <si>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</si>
  <si>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</si>
  <si>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</si>
  <si>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</si>
  <si>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</si>
  <si>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</si>
  <si>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</si>
  <si>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</si>
  <si>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</si>
  <si>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</si>
  <si>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</si>
  <si>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</si>
  <si>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</si>
  <si>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</si>
  <si>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</si>
  <si>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</si>
  <si>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</si>
  <si>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</si>
  <si>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</si>
  <si>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</si>
  <si>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</si>
  <si>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</si>
  <si>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</si>
  <si>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</si>
  <si>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</si>
  <si>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</si>
  <si>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</si>
  <si>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</si>
  <si>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</si>
  <si>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</si>
  <si>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</si>
  <si>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</si>
  <si>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</si>
  <si>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</si>
  <si>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</si>
  <si>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</si>
  <si>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</si>
  <si>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</si>
  <si>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</si>
  <si>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</si>
  <si>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</si>
  <si>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</si>
  <si>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</si>
  <si>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</si>
  <si>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</si>
  <si>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</si>
  <si>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</si>
  <si>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</si>
  <si>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</si>
  <si>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</si>
  <si>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</si>
  <si>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</si>
  <si>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</si>
  <si>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</si>
  <si>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</si>
  <si>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</si>
  <si>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</si>
  <si>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</si>
  <si>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</si>
  <si>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</si>
  <si>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</si>
  <si>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</si>
  <si>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</si>
  <si>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</si>
  <si>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</si>
  <si>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</si>
  <si>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</si>
  <si>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</si>
  <si>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</si>
  <si>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</si>
  <si>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</si>
  <si>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</si>
  <si>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</si>
  <si>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</si>
  <si>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</si>
  <si>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Clotrimazole</t>
  </si>
  <si>
    <t>C32-1</t>
  </si>
  <si>
    <t xml:space="preserve">CLOTRIMAZOLE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</si>
</sst>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A46" sqref="A4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99.91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</f>
        <v>1.0249999999999999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21955214</v>
      </c>
      <c r="C24" s="18">
        <v>8992.1</v>
      </c>
      <c r="D24" s="19">
        <v>1.1000000000000001</v>
      </c>
      <c r="E24" s="20">
        <v>7.9</v>
      </c>
    </row>
    <row r="25" spans="1:6" ht="16.5" customHeight="1" x14ac:dyDescent="0.3">
      <c r="A25" s="17">
        <v>2</v>
      </c>
      <c r="B25" s="18">
        <v>22063175</v>
      </c>
      <c r="C25" s="18">
        <v>9006.4</v>
      </c>
      <c r="D25" s="19">
        <v>1.1000000000000001</v>
      </c>
      <c r="E25" s="19">
        <v>7.9</v>
      </c>
    </row>
    <row r="26" spans="1:6" ht="16.5" customHeight="1" x14ac:dyDescent="0.3">
      <c r="A26" s="17">
        <v>3</v>
      </c>
      <c r="B26" s="18">
        <v>22069100</v>
      </c>
      <c r="C26" s="18">
        <v>9001.4</v>
      </c>
      <c r="D26" s="19">
        <v>1.1000000000000001</v>
      </c>
      <c r="E26" s="19">
        <v>7.9</v>
      </c>
    </row>
    <row r="27" spans="1:6" ht="16.5" customHeight="1" x14ac:dyDescent="0.3">
      <c r="A27" s="17">
        <v>4</v>
      </c>
      <c r="B27" s="18">
        <v>21940025</v>
      </c>
      <c r="C27" s="18">
        <v>9018.7999999999993</v>
      </c>
      <c r="D27" s="19">
        <v>1.1000000000000001</v>
      </c>
      <c r="E27" s="19">
        <v>7.9</v>
      </c>
    </row>
    <row r="28" spans="1:6" ht="16.5" customHeight="1" x14ac:dyDescent="0.3">
      <c r="A28" s="17">
        <v>5</v>
      </c>
      <c r="B28" s="18">
        <v>21887189</v>
      </c>
      <c r="C28" s="18">
        <v>9004.7999999999993</v>
      </c>
      <c r="D28" s="19">
        <v>1.1000000000000001</v>
      </c>
      <c r="E28" s="19">
        <v>7.9</v>
      </c>
    </row>
    <row r="29" spans="1:6" ht="16.5" customHeight="1" x14ac:dyDescent="0.3">
      <c r="A29" s="17">
        <v>6</v>
      </c>
      <c r="B29" s="21">
        <v>21891988</v>
      </c>
      <c r="C29" s="21">
        <v>9010.7999999999993</v>
      </c>
      <c r="D29" s="22">
        <v>1.1000000000000001</v>
      </c>
      <c r="E29" s="22">
        <v>7.9</v>
      </c>
    </row>
    <row r="30" spans="1:6" ht="16.5" customHeight="1" x14ac:dyDescent="0.3">
      <c r="A30" s="23" t="s">
        <v>18</v>
      </c>
      <c r="B30" s="24">
        <f>AVERAGE(B24:B29)</f>
        <v>21967781.833333332</v>
      </c>
      <c r="C30" s="25">
        <f>AVERAGE(C24:C29)</f>
        <v>9005.7166666666672</v>
      </c>
      <c r="D30" s="26">
        <f>AVERAGE(D24:D29)</f>
        <v>1.0999999999999999</v>
      </c>
      <c r="E30" s="26">
        <f>AVERAGE(E24:E29)</f>
        <v>7.8999999999999995</v>
      </c>
    </row>
    <row r="31" spans="1:6" ht="16.5" customHeight="1" x14ac:dyDescent="0.3">
      <c r="A31" s="27" t="s">
        <v>19</v>
      </c>
      <c r="B31" s="28">
        <f>(STDEV(B24:B29)/B30)</f>
        <v>3.67192989218105E-3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8" workbookViewId="0">
      <selection activeCell="C24" sqref="C2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33</v>
      </c>
      <c r="B14" s="294"/>
      <c r="C14" s="60" t="s">
        <v>5</v>
      </c>
    </row>
    <row r="15" spans="1:7" ht="16.5" customHeight="1" x14ac:dyDescent="0.3">
      <c r="A15" s="294" t="s">
        <v>34</v>
      </c>
      <c r="B15" s="294"/>
      <c r="C15" s="60" t="s">
        <v>7</v>
      </c>
    </row>
    <row r="16" spans="1:7" ht="16.5" customHeight="1" x14ac:dyDescent="0.3">
      <c r="A16" s="294" t="s">
        <v>35</v>
      </c>
      <c r="B16" s="294"/>
      <c r="C16" s="60" t="s">
        <v>9</v>
      </c>
    </row>
    <row r="17" spans="1:5" ht="16.5" customHeight="1" x14ac:dyDescent="0.3">
      <c r="A17" s="294" t="s">
        <v>36</v>
      </c>
      <c r="B17" s="294"/>
      <c r="C17" s="60" t="s">
        <v>11</v>
      </c>
    </row>
    <row r="18" spans="1:5" ht="16.5" customHeight="1" x14ac:dyDescent="0.3">
      <c r="A18" s="294" t="s">
        <v>37</v>
      </c>
      <c r="B18" s="294"/>
      <c r="C18" s="97" t="s">
        <v>12</v>
      </c>
    </row>
    <row r="19" spans="1:5" ht="16.5" customHeight="1" x14ac:dyDescent="0.3">
      <c r="A19" s="294" t="s">
        <v>38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1079.0899999999999</v>
      </c>
      <c r="D24" s="87">
        <f t="shared" ref="D24:D43" si="0">(C24-$C$46)/$C$46</f>
        <v>2.2150914131540125E-3</v>
      </c>
      <c r="E24" s="53"/>
    </row>
    <row r="25" spans="1:5" ht="15.75" customHeight="1" x14ac:dyDescent="0.3">
      <c r="C25" s="95">
        <v>1076.95</v>
      </c>
      <c r="D25" s="88">
        <f t="shared" si="0"/>
        <v>2.275460780809212E-4</v>
      </c>
      <c r="E25" s="53"/>
    </row>
    <row r="26" spans="1:5" ht="15.75" customHeight="1" x14ac:dyDescent="0.3">
      <c r="C26" s="95">
        <v>1079.5999999999999</v>
      </c>
      <c r="D26" s="88">
        <f t="shared" si="0"/>
        <v>2.6887587593630402E-3</v>
      </c>
      <c r="E26" s="53"/>
    </row>
    <row r="27" spans="1:5" ht="15.75" customHeight="1" x14ac:dyDescent="0.3">
      <c r="C27" s="95">
        <v>1080.5999999999999</v>
      </c>
      <c r="D27" s="88">
        <f t="shared" si="0"/>
        <v>3.6175182617336986E-3</v>
      </c>
      <c r="E27" s="53"/>
    </row>
    <row r="28" spans="1:5" ht="15.75" customHeight="1" x14ac:dyDescent="0.3">
      <c r="C28" s="95">
        <v>1081.56</v>
      </c>
      <c r="D28" s="88">
        <f t="shared" si="0"/>
        <v>4.5091273840095645E-3</v>
      </c>
      <c r="E28" s="53"/>
    </row>
    <row r="29" spans="1:5" ht="15.75" customHeight="1" x14ac:dyDescent="0.3">
      <c r="C29" s="95">
        <v>1065.23</v>
      </c>
      <c r="D29" s="88">
        <f t="shared" si="0"/>
        <v>-1.0657515289703224E-2</v>
      </c>
      <c r="E29" s="53"/>
    </row>
    <row r="30" spans="1:5" ht="15.75" customHeight="1" x14ac:dyDescent="0.3">
      <c r="C30" s="95">
        <v>1066.76</v>
      </c>
      <c r="D30" s="88">
        <f t="shared" si="0"/>
        <v>-9.2365132510761408E-3</v>
      </c>
      <c r="E30" s="53"/>
    </row>
    <row r="31" spans="1:5" ht="15.75" customHeight="1" x14ac:dyDescent="0.3">
      <c r="C31" s="95">
        <v>1073.3599999999999</v>
      </c>
      <c r="D31" s="88">
        <f t="shared" si="0"/>
        <v>-3.1067005354298788E-3</v>
      </c>
      <c r="E31" s="53"/>
    </row>
    <row r="32" spans="1:5" ht="15.75" customHeight="1" x14ac:dyDescent="0.3">
      <c r="C32" s="95">
        <v>1072.03</v>
      </c>
      <c r="D32" s="88">
        <f t="shared" si="0"/>
        <v>-4.3419506735827874E-3</v>
      </c>
      <c r="E32" s="53"/>
    </row>
    <row r="33" spans="1:7" ht="15.75" customHeight="1" x14ac:dyDescent="0.3">
      <c r="C33" s="95">
        <v>1073.49</v>
      </c>
      <c r="D33" s="88">
        <f t="shared" si="0"/>
        <v>-2.9859618001215915E-3</v>
      </c>
      <c r="E33" s="53"/>
    </row>
    <row r="34" spans="1:7" ht="15.75" customHeight="1" x14ac:dyDescent="0.3">
      <c r="C34" s="95">
        <v>1070.3399999999999</v>
      </c>
      <c r="D34" s="88">
        <f t="shared" si="0"/>
        <v>-5.9115542325892511E-3</v>
      </c>
      <c r="E34" s="53"/>
    </row>
    <row r="35" spans="1:7" ht="15.75" customHeight="1" x14ac:dyDescent="0.3">
      <c r="C35" s="95">
        <v>1086</v>
      </c>
      <c r="D35" s="88">
        <f t="shared" si="0"/>
        <v>8.6328195745353394E-3</v>
      </c>
      <c r="E35" s="53"/>
    </row>
    <row r="36" spans="1:7" ht="15.75" customHeight="1" x14ac:dyDescent="0.3">
      <c r="C36" s="95">
        <v>1074.55</v>
      </c>
      <c r="D36" s="88">
        <f t="shared" si="0"/>
        <v>-2.001476727608744E-3</v>
      </c>
      <c r="E36" s="53"/>
    </row>
    <row r="37" spans="1:7" ht="15.75" customHeight="1" x14ac:dyDescent="0.3">
      <c r="C37" s="95">
        <v>1080.2</v>
      </c>
      <c r="D37" s="88">
        <f t="shared" si="0"/>
        <v>3.2460144607855618E-3</v>
      </c>
      <c r="E37" s="53"/>
    </row>
    <row r="38" spans="1:7" ht="15.75" customHeight="1" x14ac:dyDescent="0.3">
      <c r="C38" s="95">
        <v>1083.57</v>
      </c>
      <c r="D38" s="88">
        <f t="shared" si="0"/>
        <v>6.3759339837745803E-3</v>
      </c>
      <c r="E38" s="53"/>
    </row>
    <row r="39" spans="1:7" ht="15.75" customHeight="1" x14ac:dyDescent="0.3">
      <c r="C39" s="95">
        <v>1073.02</v>
      </c>
      <c r="D39" s="88">
        <f t="shared" si="0"/>
        <v>-3.4224787662358266E-3</v>
      </c>
      <c r="E39" s="53"/>
    </row>
    <row r="40" spans="1:7" ht="15.75" customHeight="1" x14ac:dyDescent="0.3">
      <c r="C40" s="95">
        <v>1082.17</v>
      </c>
      <c r="D40" s="88">
        <f t="shared" si="0"/>
        <v>5.0756706804557846E-3</v>
      </c>
      <c r="E40" s="53"/>
    </row>
    <row r="41" spans="1:7" ht="15.75" customHeight="1" x14ac:dyDescent="0.3">
      <c r="C41" s="95">
        <v>1077.1300000000001</v>
      </c>
      <c r="D41" s="88">
        <f t="shared" si="0"/>
        <v>3.9472278850769888E-4</v>
      </c>
      <c r="E41" s="53"/>
    </row>
    <row r="42" spans="1:7" ht="15.75" customHeight="1" x14ac:dyDescent="0.3">
      <c r="C42" s="95">
        <v>1080.32</v>
      </c>
      <c r="D42" s="88">
        <f t="shared" si="0"/>
        <v>3.3574656010699395E-3</v>
      </c>
      <c r="E42" s="53"/>
    </row>
    <row r="43" spans="1:7" ht="16.5" customHeight="1" x14ac:dyDescent="0.3">
      <c r="C43" s="96">
        <v>1078.1300000000001</v>
      </c>
      <c r="D43" s="89">
        <f t="shared" si="0"/>
        <v>1.3234822908783576E-3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21534.1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1076.7049999999999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7">
        <f>C46</f>
        <v>1076.7049999999999</v>
      </c>
      <c r="C49" s="93">
        <f>-IF(C46&lt;=80,10%,IF(C46&lt;250,7.5%,5%))</f>
        <v>-0.05</v>
      </c>
      <c r="D49" s="81">
        <f>IF(C46&lt;=80,C46*0.9,IF(C46&lt;250,C46*0.925,C46*0.95))</f>
        <v>1022.8697499999998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1130.54025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E64" zoomScale="70" zoomScaleNormal="40" zoomScalePageLayoutView="70" workbookViewId="0">
      <selection activeCell="H77" sqref="H7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5" t="s">
        <v>45</v>
      </c>
      <c r="B1" s="325"/>
      <c r="C1" s="325"/>
      <c r="D1" s="325"/>
      <c r="E1" s="325"/>
      <c r="F1" s="325"/>
      <c r="G1" s="325"/>
      <c r="H1" s="325"/>
      <c r="I1" s="325"/>
    </row>
    <row r="2" spans="1:9" ht="18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</row>
    <row r="3" spans="1:9" ht="18.75" customHeight="1" x14ac:dyDescent="0.25">
      <c r="A3" s="325"/>
      <c r="B3" s="325"/>
      <c r="C3" s="325"/>
      <c r="D3" s="325"/>
      <c r="E3" s="325"/>
      <c r="F3" s="325"/>
      <c r="G3" s="325"/>
      <c r="H3" s="325"/>
      <c r="I3" s="325"/>
    </row>
    <row r="4" spans="1:9" ht="18.75" customHeight="1" x14ac:dyDescent="0.25">
      <c r="A4" s="325"/>
      <c r="B4" s="325"/>
      <c r="C4" s="325"/>
      <c r="D4" s="325"/>
      <c r="E4" s="325"/>
      <c r="F4" s="325"/>
      <c r="G4" s="325"/>
      <c r="H4" s="325"/>
      <c r="I4" s="325"/>
    </row>
    <row r="5" spans="1:9" ht="18.75" customHeight="1" x14ac:dyDescent="0.25">
      <c r="A5" s="325"/>
      <c r="B5" s="325"/>
      <c r="C5" s="325"/>
      <c r="D5" s="325"/>
      <c r="E5" s="325"/>
      <c r="F5" s="325"/>
      <c r="G5" s="325"/>
      <c r="H5" s="325"/>
      <c r="I5" s="325"/>
    </row>
    <row r="6" spans="1:9" ht="18.75" customHeight="1" x14ac:dyDescent="0.25">
      <c r="A6" s="325"/>
      <c r="B6" s="325"/>
      <c r="C6" s="325"/>
      <c r="D6" s="325"/>
      <c r="E6" s="325"/>
      <c r="F6" s="325"/>
      <c r="G6" s="325"/>
      <c r="H6" s="325"/>
      <c r="I6" s="325"/>
    </row>
    <row r="7" spans="1:9" ht="18.75" customHeight="1" x14ac:dyDescent="0.25">
      <c r="A7" s="325"/>
      <c r="B7" s="325"/>
      <c r="C7" s="325"/>
      <c r="D7" s="325"/>
      <c r="E7" s="325"/>
      <c r="F7" s="325"/>
      <c r="G7" s="325"/>
      <c r="H7" s="325"/>
      <c r="I7" s="325"/>
    </row>
    <row r="8" spans="1:9" x14ac:dyDescent="0.25">
      <c r="A8" s="326" t="s">
        <v>46</v>
      </c>
      <c r="B8" s="326"/>
      <c r="C8" s="326"/>
      <c r="D8" s="326"/>
      <c r="E8" s="326"/>
      <c r="F8" s="326"/>
      <c r="G8" s="326"/>
      <c r="H8" s="326"/>
      <c r="I8" s="326"/>
    </row>
    <row r="9" spans="1:9" x14ac:dyDescent="0.25">
      <c r="A9" s="326"/>
      <c r="B9" s="326"/>
      <c r="C9" s="326"/>
      <c r="D9" s="326"/>
      <c r="E9" s="326"/>
      <c r="F9" s="326"/>
      <c r="G9" s="326"/>
      <c r="H9" s="326"/>
      <c r="I9" s="326"/>
    </row>
    <row r="10" spans="1:9" x14ac:dyDescent="0.25">
      <c r="A10" s="326"/>
      <c r="B10" s="326"/>
      <c r="C10" s="326"/>
      <c r="D10" s="326"/>
      <c r="E10" s="326"/>
      <c r="F10" s="326"/>
      <c r="G10" s="326"/>
      <c r="H10" s="326"/>
      <c r="I10" s="326"/>
    </row>
    <row r="11" spans="1:9" x14ac:dyDescent="0.25">
      <c r="A11" s="326"/>
      <c r="B11" s="326"/>
      <c r="C11" s="326"/>
      <c r="D11" s="326"/>
      <c r="E11" s="326"/>
      <c r="F11" s="326"/>
      <c r="G11" s="326"/>
      <c r="H11" s="326"/>
      <c r="I11" s="326"/>
    </row>
    <row r="12" spans="1:9" x14ac:dyDescent="0.25">
      <c r="A12" s="326"/>
      <c r="B12" s="326"/>
      <c r="C12" s="326"/>
      <c r="D12" s="326"/>
      <c r="E12" s="326"/>
      <c r="F12" s="326"/>
      <c r="G12" s="326"/>
      <c r="H12" s="326"/>
      <c r="I12" s="326"/>
    </row>
    <row r="13" spans="1:9" x14ac:dyDescent="0.25">
      <c r="A13" s="326"/>
      <c r="B13" s="326"/>
      <c r="C13" s="326"/>
      <c r="D13" s="326"/>
      <c r="E13" s="326"/>
      <c r="F13" s="326"/>
      <c r="G13" s="326"/>
      <c r="H13" s="326"/>
      <c r="I13" s="326"/>
    </row>
    <row r="14" spans="1:9" x14ac:dyDescent="0.25">
      <c r="A14" s="326"/>
      <c r="B14" s="326"/>
      <c r="C14" s="326"/>
      <c r="D14" s="326"/>
      <c r="E14" s="326"/>
      <c r="F14" s="326"/>
      <c r="G14" s="326"/>
      <c r="H14" s="326"/>
      <c r="I14" s="326"/>
    </row>
    <row r="15" spans="1:9" ht="19.5" customHeight="1" x14ac:dyDescent="0.3">
      <c r="A15" s="98"/>
    </row>
    <row r="16" spans="1:9" ht="19.5" customHeight="1" x14ac:dyDescent="0.3">
      <c r="A16" s="298" t="s">
        <v>31</v>
      </c>
      <c r="B16" s="299"/>
      <c r="C16" s="299"/>
      <c r="D16" s="299"/>
      <c r="E16" s="299"/>
      <c r="F16" s="299"/>
      <c r="G16" s="299"/>
      <c r="H16" s="300"/>
    </row>
    <row r="17" spans="1:14" ht="20.25" customHeight="1" x14ac:dyDescent="0.25">
      <c r="A17" s="301" t="s">
        <v>47</v>
      </c>
      <c r="B17" s="301"/>
      <c r="C17" s="301"/>
      <c r="D17" s="301"/>
      <c r="E17" s="301"/>
      <c r="F17" s="301"/>
      <c r="G17" s="301"/>
      <c r="H17" s="301"/>
    </row>
    <row r="18" spans="1:14" ht="26.25" customHeight="1" x14ac:dyDescent="0.4">
      <c r="A18" s="100" t="s">
        <v>33</v>
      </c>
      <c r="B18" s="297" t="s">
        <v>5</v>
      </c>
      <c r="C18" s="29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2" t="s">
        <v>9</v>
      </c>
      <c r="C20" s="30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2" t="s">
        <v>11</v>
      </c>
      <c r="C21" s="302"/>
      <c r="D21" s="302"/>
      <c r="E21" s="302"/>
      <c r="F21" s="302"/>
      <c r="G21" s="302"/>
      <c r="H21" s="30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7" t="s">
        <v>131</v>
      </c>
      <c r="C26" s="297"/>
    </row>
    <row r="27" spans="1:14" ht="26.25" customHeight="1" x14ac:dyDescent="0.4">
      <c r="A27" s="109" t="s">
        <v>48</v>
      </c>
      <c r="B27" s="303" t="s">
        <v>132</v>
      </c>
      <c r="C27" s="303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304" t="s">
        <v>50</v>
      </c>
      <c r="D29" s="305"/>
      <c r="E29" s="305"/>
      <c r="F29" s="305"/>
      <c r="G29" s="30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7" t="s">
        <v>53</v>
      </c>
      <c r="D31" s="308"/>
      <c r="E31" s="308"/>
      <c r="F31" s="308"/>
      <c r="G31" s="308"/>
      <c r="H31" s="30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7" t="s">
        <v>55</v>
      </c>
      <c r="D32" s="308"/>
      <c r="E32" s="308"/>
      <c r="F32" s="308"/>
      <c r="G32" s="308"/>
      <c r="H32" s="3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310" t="s">
        <v>59</v>
      </c>
      <c r="E36" s="311"/>
      <c r="F36" s="310" t="s">
        <v>60</v>
      </c>
      <c r="G36" s="31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21999567</v>
      </c>
      <c r="E38" s="133">
        <f>IF(ISBLANK(D38),"-",$D$48/$D$45*D38)</f>
        <v>21527574.919881593</v>
      </c>
      <c r="F38" s="132">
        <v>23099702</v>
      </c>
      <c r="G38" s="134">
        <f>IF(ISBLANK(F38),"-",$D$48/$F$45*F38)</f>
        <v>21847439.53690397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21965042</v>
      </c>
      <c r="E39" s="138">
        <f>IF(ISBLANK(D39),"-",$D$48/$D$45*D39)</f>
        <v>21493790.640213322</v>
      </c>
      <c r="F39" s="137">
        <v>23164553</v>
      </c>
      <c r="G39" s="139">
        <f>IF(ISBLANK(F39),"-",$D$48/$F$45*F39)</f>
        <v>21908774.886659034</v>
      </c>
      <c r="I39" s="314">
        <f>ABS((F43/D43*D42)-F42)/D42</f>
        <v>1.6519440777207003E-2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22022865</v>
      </c>
      <c r="E40" s="138">
        <f>IF(ISBLANK(D40),"-",$D$48/$D$45*D40)</f>
        <v>21550373.070430804</v>
      </c>
      <c r="F40" s="137">
        <v>23098715</v>
      </c>
      <c r="G40" s="139">
        <f>IF(ISBLANK(F40),"-",$D$48/$F$45*F40)</f>
        <v>21846506.043354012</v>
      </c>
      <c r="I40" s="314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21995824.666666668</v>
      </c>
      <c r="E42" s="148">
        <f>AVERAGE(E38:E41)</f>
        <v>21523912.876841906</v>
      </c>
      <c r="F42" s="147">
        <f>AVERAGE(F38:F41)</f>
        <v>23120990</v>
      </c>
      <c r="G42" s="149">
        <f>AVERAGE(G38:G41)</f>
        <v>21867573.48897234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20.5</v>
      </c>
      <c r="E43" s="140"/>
      <c r="F43" s="152">
        <v>21.21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20.5</v>
      </c>
      <c r="E44" s="155"/>
      <c r="F44" s="154">
        <f>F43*$B$34</f>
        <v>21.21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20</v>
      </c>
      <c r="C45" s="153" t="s">
        <v>77</v>
      </c>
      <c r="D45" s="157">
        <f>D44*$B$30/100</f>
        <v>20.438500000000001</v>
      </c>
      <c r="E45" s="158"/>
      <c r="F45" s="157">
        <f>F44*$B$30/100</f>
        <v>21.146370000000001</v>
      </c>
      <c r="H45" s="150"/>
    </row>
    <row r="46" spans="1:14" ht="19.5" customHeight="1" x14ac:dyDescent="0.3">
      <c r="A46" s="315" t="s">
        <v>78</v>
      </c>
      <c r="B46" s="316"/>
      <c r="C46" s="153" t="s">
        <v>79</v>
      </c>
      <c r="D46" s="159">
        <f>D45/$B$45</f>
        <v>1.021925</v>
      </c>
      <c r="E46" s="160"/>
      <c r="F46" s="161">
        <f>F45/$B$45</f>
        <v>1.0573185</v>
      </c>
      <c r="H46" s="150"/>
    </row>
    <row r="47" spans="1:14" ht="27" customHeight="1" x14ac:dyDescent="0.4">
      <c r="A47" s="317"/>
      <c r="B47" s="318"/>
      <c r="C47" s="162" t="s">
        <v>80</v>
      </c>
      <c r="D47" s="163">
        <v>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21695743.182907119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8.777386679145377E-3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pessary contains clotrimazole B.P 200 mg.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>Clotrimazole B.P 200 mg</v>
      </c>
      <c r="H56" s="179"/>
    </row>
    <row r="57" spans="1:12" ht="18.75" x14ac:dyDescent="0.3">
      <c r="A57" s="176" t="s">
        <v>88</v>
      </c>
      <c r="B57" s="247">
        <f>Uniformity!C46</f>
        <v>1076.7049999999999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19" t="s">
        <v>94</v>
      </c>
      <c r="D60" s="322">
        <v>1088.4000000000001</v>
      </c>
      <c r="E60" s="182">
        <v>1</v>
      </c>
      <c r="F60" s="183">
        <v>21951160</v>
      </c>
      <c r="G60" s="248">
        <f>IF(ISBLANK(F60),"-",(F60/$D$50*$D$47*$B$68)*($B$57/$D$60))</f>
        <v>200.18020806046405</v>
      </c>
      <c r="H60" s="266">
        <f t="shared" ref="H60:H71" si="0">IF(ISBLANK(F60),"-",(G60/$B$56)*100)</f>
        <v>100.09010403023201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20"/>
      <c r="D61" s="323"/>
      <c r="E61" s="184">
        <v>2</v>
      </c>
      <c r="F61" s="137">
        <v>21999418</v>
      </c>
      <c r="G61" s="249">
        <f>IF(ISBLANK(F61),"-",(F61/$D$50*$D$47*$B$68)*($B$57/$D$60))</f>
        <v>200.62028942657784</v>
      </c>
      <c r="H61" s="267">
        <f t="shared" si="0"/>
        <v>100.31014471328892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0"/>
      <c r="D62" s="323"/>
      <c r="E62" s="184">
        <v>3</v>
      </c>
      <c r="F62" s="185">
        <v>21902799</v>
      </c>
      <c r="G62" s="249">
        <f>IF(ISBLANK(F62),"-",(F62/$D$50*$D$47*$B$68)*($B$57/$D$60))</f>
        <v>199.73918740178306</v>
      </c>
      <c r="H62" s="267">
        <f t="shared" si="0"/>
        <v>99.869593700891528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24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9" t="s">
        <v>99</v>
      </c>
      <c r="D64" s="322">
        <v>1073.6199999999999</v>
      </c>
      <c r="E64" s="182">
        <v>1</v>
      </c>
      <c r="F64" s="183">
        <v>21709823</v>
      </c>
      <c r="G64" s="248">
        <f>IF(ISBLANK(F64),"-",(F64/$D$50*$D$47*$B$68)*($B$57/$D$64))</f>
        <v>200.70485754767267</v>
      </c>
      <c r="H64" s="266">
        <f t="shared" si="0"/>
        <v>100.35242877383635</v>
      </c>
    </row>
    <row r="65" spans="1:8" ht="26.25" customHeight="1" x14ac:dyDescent="0.4">
      <c r="A65" s="124" t="s">
        <v>100</v>
      </c>
      <c r="B65" s="125">
        <v>1</v>
      </c>
      <c r="C65" s="320"/>
      <c r="D65" s="323"/>
      <c r="E65" s="184">
        <v>2</v>
      </c>
      <c r="F65" s="137">
        <v>21549910</v>
      </c>
      <c r="G65" s="249">
        <f>IF(ISBLANK(F65),"-",(F65/$D$50*$D$47*$B$68)*($B$57/$D$64))</f>
        <v>199.22647995403591</v>
      </c>
      <c r="H65" s="267">
        <f t="shared" si="0"/>
        <v>99.613239977017955</v>
      </c>
    </row>
    <row r="66" spans="1:8" ht="26.25" customHeight="1" x14ac:dyDescent="0.4">
      <c r="A66" s="124" t="s">
        <v>101</v>
      </c>
      <c r="B66" s="125">
        <v>1</v>
      </c>
      <c r="C66" s="320"/>
      <c r="D66" s="323"/>
      <c r="E66" s="184">
        <v>3</v>
      </c>
      <c r="F66" s="137">
        <v>21641448</v>
      </c>
      <c r="G66" s="249">
        <f>IF(ISBLANK(F66),"-",(F66/$D$50*$D$47*$B$68)*($B$57/$D$64))</f>
        <v>200.07273840810984</v>
      </c>
      <c r="H66" s="267">
        <f t="shared" si="0"/>
        <v>100.03636920405492</v>
      </c>
    </row>
    <row r="67" spans="1:8" ht="27" customHeight="1" x14ac:dyDescent="0.4">
      <c r="A67" s="124" t="s">
        <v>102</v>
      </c>
      <c r="B67" s="125">
        <v>1</v>
      </c>
      <c r="C67" s="321"/>
      <c r="D67" s="324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200</v>
      </c>
      <c r="C68" s="319" t="s">
        <v>104</v>
      </c>
      <c r="D68" s="322">
        <v>1077.8800000000001</v>
      </c>
      <c r="E68" s="182">
        <v>1</v>
      </c>
      <c r="F68" s="183">
        <v>21927106</v>
      </c>
      <c r="G68" s="248">
        <f>IF(ISBLANK(F68),"-",(F68/$D$50*$D$47*$B$68)*($B$57/$D$68))</f>
        <v>201.91244905344553</v>
      </c>
      <c r="H68" s="267">
        <f t="shared" si="0"/>
        <v>100.95622452672276</v>
      </c>
    </row>
    <row r="69" spans="1:8" ht="27" customHeight="1" x14ac:dyDescent="0.4">
      <c r="A69" s="172" t="s">
        <v>105</v>
      </c>
      <c r="B69" s="189">
        <f>(D47*B68)/B56*B57</f>
        <v>1076.7049999999999</v>
      </c>
      <c r="C69" s="320"/>
      <c r="D69" s="323"/>
      <c r="E69" s="184">
        <v>2</v>
      </c>
      <c r="F69" s="137">
        <v>21772976</v>
      </c>
      <c r="G69" s="249">
        <f>IF(ISBLANK(F69),"-",(F69/$D$50*$D$47*$B$68)*($B$57/$D$68))</f>
        <v>200.49316619082754</v>
      </c>
      <c r="H69" s="267">
        <f t="shared" si="0"/>
        <v>100.24658309541377</v>
      </c>
    </row>
    <row r="70" spans="1:8" ht="26.25" customHeight="1" x14ac:dyDescent="0.4">
      <c r="A70" s="332" t="s">
        <v>78</v>
      </c>
      <c r="B70" s="333"/>
      <c r="C70" s="320"/>
      <c r="D70" s="323"/>
      <c r="E70" s="184">
        <v>3</v>
      </c>
      <c r="F70" s="137">
        <v>21785787</v>
      </c>
      <c r="G70" s="249">
        <f>IF(ISBLANK(F70),"-",(F70/$D$50*$D$47*$B$68)*($B$57/$D$68))</f>
        <v>200.61113435246384</v>
      </c>
      <c r="H70" s="267">
        <f t="shared" si="0"/>
        <v>100.30556717623192</v>
      </c>
    </row>
    <row r="71" spans="1:8" ht="27" customHeight="1" x14ac:dyDescent="0.4">
      <c r="A71" s="334"/>
      <c r="B71" s="335"/>
      <c r="C71" s="331"/>
      <c r="D71" s="324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200.39561226615334</v>
      </c>
      <c r="H72" s="269">
        <f>AVERAGE(H60:H71)</f>
        <v>100.19780613307667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3.722283238859802E-3</v>
      </c>
      <c r="H73" s="253">
        <f>STDEV(H60:H71)/H72</f>
        <v>3.7222832388598141E-3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7" t="str">
        <f>B26</f>
        <v>Clotrimazole</v>
      </c>
      <c r="D76" s="327"/>
      <c r="E76" s="198" t="s">
        <v>108</v>
      </c>
      <c r="F76" s="198"/>
      <c r="G76" s="199">
        <f>H72</f>
        <v>100.19780613307667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3"/>
      <c r="C79" s="313"/>
    </row>
    <row r="80" spans="1:8" ht="26.25" customHeight="1" x14ac:dyDescent="0.4">
      <c r="A80" s="109" t="s">
        <v>48</v>
      </c>
      <c r="B80" s="313"/>
      <c r="C80" s="313"/>
    </row>
    <row r="81" spans="1:12" ht="27" customHeight="1" x14ac:dyDescent="0.4">
      <c r="A81" s="109" t="s">
        <v>6</v>
      </c>
      <c r="B81" s="201"/>
    </row>
    <row r="82" spans="1:12" s="14" customFormat="1" ht="27" customHeight="1" x14ac:dyDescent="0.4">
      <c r="A82" s="109" t="s">
        <v>49</v>
      </c>
      <c r="B82" s="111">
        <v>0</v>
      </c>
      <c r="C82" s="304" t="s">
        <v>50</v>
      </c>
      <c r="D82" s="305"/>
      <c r="E82" s="305"/>
      <c r="F82" s="305"/>
      <c r="G82" s="30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0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/>
      <c r="C84" s="307" t="s">
        <v>111</v>
      </c>
      <c r="D84" s="308"/>
      <c r="E84" s="308"/>
      <c r="F84" s="308"/>
      <c r="G84" s="308"/>
      <c r="H84" s="30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/>
      <c r="C85" s="307" t="s">
        <v>112</v>
      </c>
      <c r="D85" s="308"/>
      <c r="E85" s="308"/>
      <c r="F85" s="308"/>
      <c r="G85" s="308"/>
      <c r="H85" s="30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 t="e">
        <f>B84/B85</f>
        <v>#DIV/0!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/>
      <c r="D89" s="202" t="s">
        <v>59</v>
      </c>
      <c r="E89" s="203"/>
      <c r="F89" s="310" t="s">
        <v>60</v>
      </c>
      <c r="G89" s="312"/>
    </row>
    <row r="90" spans="1:12" ht="27" customHeight="1" x14ac:dyDescent="0.4">
      <c r="A90" s="124" t="s">
        <v>61</v>
      </c>
      <c r="B90" s="125"/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/>
      <c r="C91" s="206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314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314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>
        <v>53289728</v>
      </c>
      <c r="G94" s="144" t="e">
        <f>IF(ISBLANK(F94),"-",$D$101/$F$98*F94)</f>
        <v>#DIV/0!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 t="e">
        <f>AVERAGE(D91:D94)</f>
        <v>#DIV/0!</v>
      </c>
      <c r="E95" s="148" t="e">
        <f>AVERAGE(E91:E94)</f>
        <v>#DIV/0!</v>
      </c>
      <c r="F95" s="211">
        <f>AVERAGE(F91:F94)</f>
        <v>53289728</v>
      </c>
      <c r="G95" s="212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/>
      <c r="E96" s="140"/>
      <c r="F96" s="152"/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 t="e">
        <f>D96*$B$87</f>
        <v>#DIV/0!</v>
      </c>
      <c r="E97" s="155"/>
      <c r="F97" s="154" t="e">
        <f>F96*$B$87</f>
        <v>#DIV/0!</v>
      </c>
    </row>
    <row r="98" spans="1:10" ht="19.5" customHeight="1" x14ac:dyDescent="0.3">
      <c r="A98" s="124" t="s">
        <v>76</v>
      </c>
      <c r="B98" s="217" t="e">
        <f>(B97/B96)*(B95/B94)*(B93/B92)*(B91/B90)*B89</f>
        <v>#DIV/0!</v>
      </c>
      <c r="C98" s="215" t="s">
        <v>115</v>
      </c>
      <c r="D98" s="218" t="e">
        <f>D97*$B$83/100</f>
        <v>#DIV/0!</v>
      </c>
      <c r="E98" s="158"/>
      <c r="F98" s="157" t="e">
        <f>F97*$B$83/100</f>
        <v>#DIV/0!</v>
      </c>
    </row>
    <row r="99" spans="1:10" ht="19.5" customHeight="1" x14ac:dyDescent="0.3">
      <c r="A99" s="315" t="s">
        <v>78</v>
      </c>
      <c r="B99" s="329"/>
      <c r="C99" s="215" t="s">
        <v>116</v>
      </c>
      <c r="D99" s="219" t="e">
        <f>D98/$B$98</f>
        <v>#DIV/0!</v>
      </c>
      <c r="E99" s="158"/>
      <c r="F99" s="161" t="e">
        <f>F98/$B$98</f>
        <v>#DIV/0!</v>
      </c>
      <c r="G99" s="220"/>
      <c r="H99" s="150"/>
    </row>
    <row r="100" spans="1:10" ht="19.5" customHeight="1" x14ac:dyDescent="0.3">
      <c r="A100" s="317"/>
      <c r="B100" s="330"/>
      <c r="C100" s="215" t="s">
        <v>80</v>
      </c>
      <c r="D100" s="221" t="e">
        <f>$B$56/$B$116</f>
        <v>#DIV/0!</v>
      </c>
      <c r="F100" s="166"/>
      <c r="G100" s="222"/>
      <c r="H100" s="150"/>
    </row>
    <row r="101" spans="1:10" ht="18.75" x14ac:dyDescent="0.3">
      <c r="C101" s="215" t="s">
        <v>81</v>
      </c>
      <c r="D101" s="216" t="e">
        <f>D100*$B$98</f>
        <v>#DIV/0!</v>
      </c>
      <c r="F101" s="166"/>
      <c r="G101" s="220"/>
      <c r="H101" s="150"/>
    </row>
    <row r="102" spans="1:10" ht="19.5" customHeight="1" x14ac:dyDescent="0.3">
      <c r="C102" s="223" t="s">
        <v>82</v>
      </c>
      <c r="D102" s="224" t="e">
        <f>D101/B34</f>
        <v>#DIV/0!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 t="e">
        <f>AVERAGE(E91:E94,G91:G94)</f>
        <v>#DIV/0!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 t="e">
        <f>STDEV(E91:E94,G91:G94)/D103</f>
        <v>#DIV/0!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0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/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/>
      <c r="C108" s="275">
        <v>1</v>
      </c>
      <c r="D108" s="276"/>
      <c r="E108" s="250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 x14ac:dyDescent="0.4">
      <c r="A109" s="124" t="s">
        <v>95</v>
      </c>
      <c r="B109" s="125"/>
      <c r="C109" s="271">
        <v>2</v>
      </c>
      <c r="D109" s="273"/>
      <c r="E109" s="251" t="str">
        <f t="shared" si="1"/>
        <v>-</v>
      </c>
      <c r="F109" s="278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/>
      <c r="E110" s="251" t="str">
        <f t="shared" si="1"/>
        <v>-</v>
      </c>
      <c r="F110" s="278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/>
      <c r="E111" s="251" t="str">
        <f t="shared" si="1"/>
        <v>-</v>
      </c>
      <c r="F111" s="278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/>
      <c r="E112" s="251" t="str">
        <f t="shared" si="1"/>
        <v>-</v>
      </c>
      <c r="F112" s="278" t="str">
        <f t="shared" si="2"/>
        <v>-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/>
      <c r="E113" s="252" t="str">
        <f t="shared" si="1"/>
        <v>-</v>
      </c>
      <c r="F113" s="279" t="str">
        <f t="shared" si="2"/>
        <v>-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 t="e">
        <f>AVERAGE(E108:E113)</f>
        <v>#DIV/0!</v>
      </c>
      <c r="F115" s="281" t="e">
        <f>AVERAGE(F108:F113)</f>
        <v>#DIV/0!</v>
      </c>
    </row>
    <row r="116" spans="1:10" ht="27" customHeight="1" x14ac:dyDescent="0.4">
      <c r="A116" s="124" t="s">
        <v>103</v>
      </c>
      <c r="B116" s="156" t="e">
        <f>(B115/B114)*(B113/B112)*(B111/B110)*(B109/B108)*B107</f>
        <v>#DIV/0!</v>
      </c>
      <c r="C116" s="234"/>
      <c r="D116" s="258" t="s">
        <v>84</v>
      </c>
      <c r="E116" s="256" t="e">
        <f>STDEV(E108:E113)/E115</f>
        <v>#DIV/0!</v>
      </c>
      <c r="F116" s="235" t="e">
        <f>STDEV(F108:F113)/F115</f>
        <v>#DIV/0!</v>
      </c>
      <c r="I116" s="98"/>
    </row>
    <row r="117" spans="1:10" ht="27" customHeight="1" x14ac:dyDescent="0.4">
      <c r="A117" s="315" t="s">
        <v>78</v>
      </c>
      <c r="B117" s="316"/>
      <c r="C117" s="236"/>
      <c r="D117" s="195" t="s">
        <v>20</v>
      </c>
      <c r="E117" s="261">
        <f>COUNT(E108:E113)</f>
        <v>0</v>
      </c>
      <c r="F117" s="262">
        <f>COUNT(F108:F113)</f>
        <v>0</v>
      </c>
      <c r="I117" s="98"/>
      <c r="J117" s="229"/>
    </row>
    <row r="118" spans="1:10" ht="26.25" customHeight="1" x14ac:dyDescent="0.3">
      <c r="A118" s="317"/>
      <c r="B118" s="318"/>
      <c r="C118" s="98"/>
      <c r="D118" s="260"/>
      <c r="E118" s="295" t="s">
        <v>123</v>
      </c>
      <c r="F118" s="29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0</v>
      </c>
      <c r="F119" s="282">
        <f>MIN(F108:F113)</f>
        <v>0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0</v>
      </c>
      <c r="F120" s="283">
        <f>MAX(F108:F113)</f>
        <v>0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7" t="str">
        <f>B26</f>
        <v>Clotrimazole</v>
      </c>
      <c r="D124" s="327"/>
      <c r="E124" s="198" t="s">
        <v>127</v>
      </c>
      <c r="F124" s="198"/>
      <c r="G124" s="284" t="e">
        <f>F115</f>
        <v>#DIV/0!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0</v>
      </c>
      <c r="E125" s="209" t="s">
        <v>130</v>
      </c>
      <c r="F125" s="284">
        <f>MAX(F108:F113)</f>
        <v>0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8" t="s">
        <v>26</v>
      </c>
      <c r="C127" s="328"/>
      <c r="E127" s="204" t="s">
        <v>27</v>
      </c>
      <c r="F127" s="239"/>
      <c r="G127" s="328" t="s">
        <v>28</v>
      </c>
      <c r="H127" s="328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fitToHeight="0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Clotrimazole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2017-06-21T09:02:36Z</cp:lastPrinted>
  <dcterms:created xsi:type="dcterms:W3CDTF">2005-07-05T10:19:27Z</dcterms:created>
  <dcterms:modified xsi:type="dcterms:W3CDTF">2017-06-21T09:04:32Z</dcterms:modified>
</cp:coreProperties>
</file>