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525" windowWidth="21840" windowHeight="11445" activeTab="4"/>
  </bookViews>
  <sheets>
    <sheet name="RITONAVIR SST" sheetId="11" r:id="rId1"/>
    <sheet name="ATAZANAVIR SST" sheetId="1" r:id="rId2"/>
    <sheet name="Uniformity" sheetId="2" r:id="rId3"/>
    <sheet name="Atazanavir" sheetId="5" r:id="rId4"/>
    <sheet name="Ritonavir" sheetId="6" r:id="rId5"/>
  </sheets>
  <definedNames>
    <definedName name="_xlnm.Print_Area" localSheetId="3">Atazanavir!$A$1:$H$178</definedName>
    <definedName name="_xlnm.Print_Area" localSheetId="4">Ritonavir!$A$1:$H$178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C173" i="6"/>
  <c r="B169" i="6"/>
  <c r="C156" i="6"/>
  <c r="B152" i="6"/>
  <c r="C139" i="6"/>
  <c r="B135" i="6"/>
  <c r="C122" i="6"/>
  <c r="B118" i="6"/>
  <c r="D102" i="6" s="1"/>
  <c r="D103" i="6" s="1"/>
  <c r="D104" i="6" s="1"/>
  <c r="B100" i="6"/>
  <c r="F97" i="6"/>
  <c r="D97" i="6"/>
  <c r="G96" i="6"/>
  <c r="E96" i="6"/>
  <c r="B89" i="6"/>
  <c r="B83" i="6"/>
  <c r="B84" i="6" s="1"/>
  <c r="B82" i="6"/>
  <c r="B80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/>
  <c r="F42" i="6"/>
  <c r="D42" i="6"/>
  <c r="G41" i="6"/>
  <c r="E41" i="6"/>
  <c r="B34" i="6"/>
  <c r="B30" i="6"/>
  <c r="C173" i="5"/>
  <c r="B169" i="5"/>
  <c r="C156" i="5"/>
  <c r="B152" i="5"/>
  <c r="C139" i="5"/>
  <c r="B135" i="5"/>
  <c r="C122" i="5"/>
  <c r="B118" i="5"/>
  <c r="D102" i="5" s="1"/>
  <c r="D103" i="5" s="1"/>
  <c r="B100" i="5"/>
  <c r="F97" i="5"/>
  <c r="D97" i="5"/>
  <c r="G96" i="5"/>
  <c r="E96" i="5"/>
  <c r="B89" i="5"/>
  <c r="D99" i="5"/>
  <c r="B83" i="5"/>
  <c r="B82" i="5"/>
  <c r="B84" i="5" s="1"/>
  <c r="D100" i="5" s="1"/>
  <c r="D101" i="5" s="1"/>
  <c r="B81" i="5"/>
  <c r="B80" i="5"/>
  <c r="C76" i="5"/>
  <c r="H71" i="5"/>
  <c r="G71" i="5"/>
  <c r="B68" i="5"/>
  <c r="H67" i="5"/>
  <c r="G67" i="5"/>
  <c r="H63" i="5"/>
  <c r="G63" i="5"/>
  <c r="C56" i="5"/>
  <c r="B55" i="5"/>
  <c r="B45" i="5"/>
  <c r="D48" i="5" s="1"/>
  <c r="F44" i="5"/>
  <c r="F42" i="5"/>
  <c r="D42" i="5"/>
  <c r="G41" i="5"/>
  <c r="E41" i="5"/>
  <c r="B34" i="5"/>
  <c r="D44" i="5"/>
  <c r="B30" i="5"/>
  <c r="D49" i="2"/>
  <c r="C46" i="2"/>
  <c r="D28" i="2" s="1"/>
  <c r="D40" i="2"/>
  <c r="C45" i="2"/>
  <c r="D37" i="2"/>
  <c r="D32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9" i="5"/>
  <c r="D49" i="6"/>
  <c r="D36" i="2"/>
  <c r="D50" i="2"/>
  <c r="D34" i="2"/>
  <c r="C50" i="2"/>
  <c r="D43" i="2"/>
  <c r="D35" i="2"/>
  <c r="D27" i="2"/>
  <c r="B57" i="6"/>
  <c r="D25" i="2"/>
  <c r="D26" i="2"/>
  <c r="B57" i="5"/>
  <c r="B69" i="5" s="1"/>
  <c r="C49" i="2"/>
  <c r="D39" i="2"/>
  <c r="B49" i="2"/>
  <c r="D38" i="2"/>
  <c r="D30" i="2"/>
  <c r="F44" i="6"/>
  <c r="F45" i="6"/>
  <c r="F46" i="6" s="1"/>
  <c r="D44" i="6"/>
  <c r="D45" i="6" s="1"/>
  <c r="D46" i="6" s="1"/>
  <c r="D29" i="2"/>
  <c r="F99" i="6"/>
  <c r="D99" i="6"/>
  <c r="G94" i="6"/>
  <c r="E93" i="6"/>
  <c r="E95" i="6"/>
  <c r="G95" i="6"/>
  <c r="E94" i="6"/>
  <c r="G93" i="6"/>
  <c r="G97" i="6" s="1"/>
  <c r="G38" i="6"/>
  <c r="E112" i="6"/>
  <c r="F112" i="6"/>
  <c r="E115" i="6"/>
  <c r="F115" i="6" s="1"/>
  <c r="E161" i="6"/>
  <c r="F161" i="6"/>
  <c r="E127" i="6"/>
  <c r="F127" i="6"/>
  <c r="E128" i="6"/>
  <c r="F128" i="6" s="1"/>
  <c r="E132" i="6"/>
  <c r="F132" i="6"/>
  <c r="E110" i="6"/>
  <c r="F110" i="6" s="1"/>
  <c r="E114" i="6"/>
  <c r="F114" i="6"/>
  <c r="E144" i="6"/>
  <c r="F144" i="6"/>
  <c r="E111" i="6"/>
  <c r="F111" i="6"/>
  <c r="E130" i="6"/>
  <c r="F130" i="6" s="1"/>
  <c r="E148" i="6"/>
  <c r="F148" i="6"/>
  <c r="E129" i="6"/>
  <c r="F129" i="6" s="1"/>
  <c r="E165" i="6"/>
  <c r="F165" i="6"/>
  <c r="E146" i="6"/>
  <c r="F146" i="6"/>
  <c r="E164" i="6"/>
  <c r="F164" i="6"/>
  <c r="E131" i="6"/>
  <c r="F131" i="6"/>
  <c r="E163" i="6"/>
  <c r="F163" i="6"/>
  <c r="E162" i="6"/>
  <c r="F162" i="6"/>
  <c r="E145" i="6"/>
  <c r="F145" i="6"/>
  <c r="E113" i="6"/>
  <c r="F113" i="6" s="1"/>
  <c r="E166" i="6"/>
  <c r="F166" i="6"/>
  <c r="E147" i="6"/>
  <c r="F147" i="6"/>
  <c r="E149" i="6"/>
  <c r="F149" i="6"/>
  <c r="E166" i="5"/>
  <c r="F166" i="5"/>
  <c r="E162" i="5"/>
  <c r="F162" i="5"/>
  <c r="F168" i="5" s="1"/>
  <c r="G173" i="5" s="1"/>
  <c r="E146" i="5"/>
  <c r="F146" i="5"/>
  <c r="E165" i="5"/>
  <c r="F165" i="5"/>
  <c r="E161" i="5"/>
  <c r="F161" i="5"/>
  <c r="E149" i="5"/>
  <c r="F149" i="5"/>
  <c r="E145" i="5"/>
  <c r="F145" i="5"/>
  <c r="E144" i="5"/>
  <c r="F144" i="5"/>
  <c r="F151" i="5" s="1"/>
  <c r="E164" i="5"/>
  <c r="F164" i="5"/>
  <c r="E148" i="5"/>
  <c r="F148" i="5"/>
  <c r="E163" i="5"/>
  <c r="F163" i="5"/>
  <c r="E147" i="5"/>
  <c r="F147" i="5"/>
  <c r="D45" i="5" l="1"/>
  <c r="D46" i="5" s="1"/>
  <c r="F100" i="5"/>
  <c r="F101" i="5" s="1"/>
  <c r="F170" i="5"/>
  <c r="F45" i="5"/>
  <c r="F46" i="5" s="1"/>
  <c r="E97" i="6"/>
  <c r="F170" i="6"/>
  <c r="F168" i="6"/>
  <c r="F169" i="6" s="1"/>
  <c r="F151" i="6"/>
  <c r="F152" i="6" s="1"/>
  <c r="F153" i="6"/>
  <c r="F100" i="6"/>
  <c r="F101" i="6" s="1"/>
  <c r="G173" i="6"/>
  <c r="F136" i="6"/>
  <c r="F119" i="6"/>
  <c r="D49" i="5"/>
  <c r="G40" i="5"/>
  <c r="G39" i="5"/>
  <c r="G38" i="5"/>
  <c r="G156" i="5"/>
  <c r="F152" i="5"/>
  <c r="D100" i="6"/>
  <c r="D101" i="6" s="1"/>
  <c r="E38" i="6"/>
  <c r="D104" i="5"/>
  <c r="E95" i="5"/>
  <c r="E94" i="5"/>
  <c r="G94" i="5"/>
  <c r="E93" i="5"/>
  <c r="F153" i="5"/>
  <c r="F117" i="6"/>
  <c r="F134" i="6"/>
  <c r="E40" i="6"/>
  <c r="G40" i="6"/>
  <c r="D31" i="2"/>
  <c r="D41" i="2"/>
  <c r="D42" i="2"/>
  <c r="D33" i="2"/>
  <c r="F169" i="5"/>
  <c r="G39" i="6"/>
  <c r="G42" i="6" s="1"/>
  <c r="E39" i="6"/>
  <c r="D107" i="6"/>
  <c r="D105" i="6"/>
  <c r="D106" i="6" s="1"/>
  <c r="E40" i="5" l="1"/>
  <c r="E38" i="5"/>
  <c r="E39" i="5"/>
  <c r="G95" i="5"/>
  <c r="D107" i="5" s="1"/>
  <c r="G93" i="5"/>
  <c r="G156" i="6"/>
  <c r="G139" i="6"/>
  <c r="F135" i="6"/>
  <c r="F118" i="6"/>
  <c r="G122" i="6"/>
  <c r="E97" i="5"/>
  <c r="G42" i="5"/>
  <c r="D50" i="6"/>
  <c r="D52" i="6"/>
  <c r="E42" i="6"/>
  <c r="E42" i="5" l="1"/>
  <c r="D52" i="5"/>
  <c r="D50" i="5"/>
  <c r="G68" i="5" s="1"/>
  <c r="H68" i="5" s="1"/>
  <c r="D105" i="5"/>
  <c r="E127" i="5" s="1"/>
  <c r="F127" i="5" s="1"/>
  <c r="G97" i="5"/>
  <c r="G68" i="6"/>
  <c r="H68" i="6" s="1"/>
  <c r="G66" i="6"/>
  <c r="H66" i="6" s="1"/>
  <c r="G61" i="6"/>
  <c r="H61" i="6" s="1"/>
  <c r="G70" i="6"/>
  <c r="H70" i="6" s="1"/>
  <c r="G60" i="6"/>
  <c r="H60" i="6" s="1"/>
  <c r="G69" i="6"/>
  <c r="H69" i="6" s="1"/>
  <c r="G65" i="6"/>
  <c r="H65" i="6" s="1"/>
  <c r="G64" i="6"/>
  <c r="H64" i="6" s="1"/>
  <c r="D51" i="6"/>
  <c r="G62" i="6"/>
  <c r="H62" i="6" s="1"/>
  <c r="E112" i="5"/>
  <c r="F112" i="5" s="1"/>
  <c r="E110" i="5"/>
  <c r="F110" i="5" s="1"/>
  <c r="D106" i="5"/>
  <c r="E131" i="5"/>
  <c r="F131" i="5" s="1"/>
  <c r="D51" i="5" l="1"/>
  <c r="G66" i="5"/>
  <c r="H66" i="5" s="1"/>
  <c r="G64" i="5"/>
  <c r="H64" i="5" s="1"/>
  <c r="G61" i="5"/>
  <c r="H61" i="5" s="1"/>
  <c r="G60" i="5"/>
  <c r="H60" i="5" s="1"/>
  <c r="G65" i="5"/>
  <c r="H65" i="5" s="1"/>
  <c r="G62" i="5"/>
  <c r="H62" i="5" s="1"/>
  <c r="G69" i="5"/>
  <c r="H69" i="5" s="1"/>
  <c r="G70" i="5"/>
  <c r="H70" i="5" s="1"/>
  <c r="E128" i="5"/>
  <c r="F128" i="5" s="1"/>
  <c r="F134" i="5" s="1"/>
  <c r="E129" i="5"/>
  <c r="F129" i="5" s="1"/>
  <c r="E111" i="5"/>
  <c r="F111" i="5" s="1"/>
  <c r="E115" i="5"/>
  <c r="F115" i="5" s="1"/>
  <c r="E114" i="5"/>
  <c r="F114" i="5" s="1"/>
  <c r="F117" i="5" s="1"/>
  <c r="E132" i="5"/>
  <c r="F132" i="5" s="1"/>
  <c r="E130" i="5"/>
  <c r="F130" i="5" s="1"/>
  <c r="E113" i="5"/>
  <c r="F113" i="5" s="1"/>
  <c r="F119" i="5"/>
  <c r="H74" i="6"/>
  <c r="H72" i="6"/>
  <c r="H72" i="5" l="1"/>
  <c r="H73" i="5" s="1"/>
  <c r="H74" i="5"/>
  <c r="F136" i="5"/>
  <c r="G139" i="5"/>
  <c r="F135" i="5"/>
  <c r="H73" i="6"/>
  <c r="G76" i="6"/>
  <c r="G122" i="5"/>
  <c r="F118" i="5"/>
  <c r="G76" i="5" l="1"/>
</calcChain>
</file>

<file path=xl/sharedStrings.xml><?xml version="1.0" encoding="utf-8"?>
<sst xmlns="http://schemas.openxmlformats.org/spreadsheetml/2006/main" count="592" uniqueCount="128">
  <si>
    <t>HPLC System Suitability Report</t>
  </si>
  <si>
    <t>Analysis Data</t>
  </si>
  <si>
    <t>Assay</t>
  </si>
  <si>
    <t>Sample(s)</t>
  </si>
  <si>
    <t>Reference Substance:</t>
  </si>
  <si>
    <t>ATAZANAVIR SULFATE /RITONAVIR TABLETS 300 MG/100 MG</t>
  </si>
  <si>
    <t>% age Purity:</t>
  </si>
  <si>
    <t>NDQB201707034</t>
  </si>
  <si>
    <t>Weight (mg):</t>
  </si>
  <si>
    <t>ATAZANAVIR, RITONAVIR</t>
  </si>
  <si>
    <t>Standard Conc (mg/mL):</t>
  </si>
  <si>
    <t>Each film coated tablet contains Atazanavir 300 mg and Ritonavir 100 mg</t>
  </si>
  <si>
    <t>2017-07-19 12:05:08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</si>
  <si>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</si>
  <si>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</si>
  <si>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</si>
  <si>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</si>
  <si>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</si>
  <si>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</si>
  <si>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</si>
  <si>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</si>
  <si>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</si>
  <si>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</si>
  <si>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</si>
  <si>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</si>
  <si>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</si>
  <si>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</si>
  <si>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</si>
  <si>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</si>
  <si>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</si>
  <si>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</si>
  <si>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</si>
  <si>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</si>
  <si>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</si>
  <si>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</si>
  <si>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</si>
  <si>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</si>
  <si>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</si>
  <si>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</si>
  <si>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</si>
  <si>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</si>
  <si>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</si>
  <si>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</si>
  <si>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</si>
  <si>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</si>
  <si>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</si>
  <si>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</si>
  <si>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</si>
  <si>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</si>
  <si>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</si>
  <si>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</si>
  <si>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</si>
  <si>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</si>
  <si>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</si>
  <si>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</si>
  <si>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</si>
  <si>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</si>
  <si>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</si>
  <si>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</si>
  <si>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</si>
  <si>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</si>
  <si>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</si>
  <si>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</si>
  <si>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</si>
  <si>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</si>
  <si>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</si>
  <si>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</si>
  <si>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</si>
  <si>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</si>
  <si>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</si>
  <si>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</si>
  <si>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</si>
  <si>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</si>
  <si>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</si>
  <si>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</si>
  <si>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</si>
  <si>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</si>
  <si>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</si>
  <si>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</si>
  <si>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</si>
  <si>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</si>
  <si>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</si>
  <si>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</si>
  <si>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</si>
  <si>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</si>
  <si>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</si>
  <si>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</si>
  <si>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</si>
  <si>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</si>
  <si>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</si>
  <si>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</si>
  <si>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</si>
  <si>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</si>
  <si>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</si>
  <si>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</si>
  <si>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</si>
  <si>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</si>
  <si>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</si>
  <si>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</si>
  <si>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</si>
  <si>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</si>
  <si>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</si>
  <si>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</si>
  <si>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</si>
  <si>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</si>
  <si>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</si>
  <si>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</si>
  <si>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</si>
  <si>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</si>
  <si>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</si>
  <si>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</si>
  <si>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</si>
  <si>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</si>
  <si>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</si>
  <si>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</si>
  <si>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</si>
  <si>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Atazanavir Sulfate</t>
  </si>
  <si>
    <t>DR.</t>
  </si>
  <si>
    <t>PETER NGUMO</t>
  </si>
  <si>
    <t>Ritonavir</t>
  </si>
  <si>
    <t>13/09/2017</t>
  </si>
  <si>
    <t>45 MINUTES</t>
  </si>
  <si>
    <t>90 MINUTES</t>
  </si>
  <si>
    <t>PETER</t>
  </si>
  <si>
    <t>NGUMO</t>
  </si>
  <si>
    <t>12th JAN. 2018</t>
  </si>
  <si>
    <t>R6-1</t>
  </si>
  <si>
    <t>A48-3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</si>
</sst>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</numFmts>
  <fonts count="33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5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/>
    <xf numFmtId="0" fontId="18" fillId="0" borderId="0" xfId="0" applyFont="1" applyFill="1"/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vertical="center" wrapText="1"/>
    </xf>
    <xf numFmtId="0" fontId="19" fillId="0" borderId="0" xfId="0" applyFont="1" applyFill="1"/>
    <xf numFmtId="0" fontId="20" fillId="0" borderId="0" xfId="0" applyFont="1" applyFill="1" applyAlignment="1">
      <alignment horizontal="left" vertical="center" wrapText="1"/>
    </xf>
    <xf numFmtId="168" fontId="15" fillId="0" borderId="0" xfId="0" applyNumberFormat="1" applyFont="1" applyFill="1" applyAlignment="1">
      <alignment horizontal="center"/>
    </xf>
    <xf numFmtId="0" fontId="14" fillId="0" borderId="18" xfId="0" applyFont="1" applyFill="1" applyBorder="1" applyAlignment="1">
      <alignment horizontal="right"/>
    </xf>
    <xf numFmtId="0" fontId="14" fillId="0" borderId="19" xfId="0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0" xfId="0" applyFont="1" applyFill="1"/>
    <xf numFmtId="0" fontId="14" fillId="0" borderId="25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right"/>
    </xf>
    <xf numFmtId="1" fontId="15" fillId="5" borderId="27" xfId="0" applyNumberFormat="1" applyFont="1" applyFill="1" applyBorder="1" applyAlignment="1">
      <alignment horizontal="center"/>
    </xf>
    <xf numFmtId="169" fontId="15" fillId="5" borderId="28" xfId="0" applyNumberFormat="1" applyFont="1" applyFill="1" applyBorder="1" applyAlignment="1">
      <alignment horizontal="center"/>
    </xf>
    <xf numFmtId="2" fontId="14" fillId="5" borderId="29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2" fontId="14" fillId="6" borderId="29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0" fontId="14" fillId="0" borderId="17" xfId="0" applyFont="1" applyFill="1" applyBorder="1" applyAlignment="1">
      <alignment horizontal="right"/>
    </xf>
    <xf numFmtId="0" fontId="14" fillId="0" borderId="30" xfId="0" applyFont="1" applyFill="1" applyBorder="1" applyAlignment="1">
      <alignment horizontal="right"/>
    </xf>
    <xf numFmtId="169" fontId="14" fillId="0" borderId="0" xfId="0" applyNumberFormat="1" applyFont="1" applyFill="1" applyAlignment="1">
      <alignment horizontal="center"/>
    </xf>
    <xf numFmtId="10" fontId="14" fillId="5" borderId="29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/>
    <xf numFmtId="169" fontId="15" fillId="5" borderId="3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10" fontId="15" fillId="5" borderId="29" xfId="0" applyNumberFormat="1" applyFont="1" applyFill="1" applyBorder="1" applyAlignment="1">
      <alignment horizontal="center"/>
    </xf>
    <xf numFmtId="10" fontId="14" fillId="0" borderId="0" xfId="0" applyNumberFormat="1" applyFont="1" applyFill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34" xfId="0" applyFont="1" applyFill="1" applyBorder="1"/>
    <xf numFmtId="0" fontId="15" fillId="0" borderId="21" xfId="0" applyFont="1" applyFill="1" applyBorder="1" applyAlignment="1">
      <alignment horizontal="center" wrapText="1"/>
    </xf>
    <xf numFmtId="2" fontId="14" fillId="0" borderId="35" xfId="0" applyNumberFormat="1" applyFont="1" applyFill="1" applyBorder="1" applyAlignment="1">
      <alignment horizontal="center"/>
    </xf>
    <xf numFmtId="10" fontId="14" fillId="0" borderId="23" xfId="0" applyNumberFormat="1" applyFont="1" applyFill="1" applyBorder="1" applyAlignment="1">
      <alignment horizontal="center"/>
    </xf>
    <xf numFmtId="2" fontId="14" fillId="0" borderId="36" xfId="0" applyNumberFormat="1" applyFont="1" applyFill="1" applyBorder="1" applyAlignment="1">
      <alignment horizontal="center"/>
    </xf>
    <xf numFmtId="2" fontId="14" fillId="0" borderId="37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69" fontId="14" fillId="0" borderId="2" xfId="0" applyNumberFormat="1" applyFont="1" applyFill="1" applyBorder="1" applyAlignment="1">
      <alignment horizontal="right"/>
    </xf>
    <xf numFmtId="10" fontId="15" fillId="6" borderId="38" xfId="0" applyNumberFormat="1" applyFont="1" applyFill="1" applyBorder="1" applyAlignment="1">
      <alignment horizontal="center"/>
    </xf>
    <xf numFmtId="0" fontId="14" fillId="0" borderId="19" xfId="0" applyFont="1" applyFill="1" applyBorder="1"/>
    <xf numFmtId="0" fontId="14" fillId="0" borderId="6" xfId="0" applyFont="1" applyFill="1" applyBorder="1"/>
    <xf numFmtId="0" fontId="14" fillId="0" borderId="0" xfId="0" applyFont="1" applyFill="1" applyAlignment="1">
      <alignment horizontal="right"/>
    </xf>
    <xf numFmtId="10" fontId="15" fillId="5" borderId="38" xfId="0" applyNumberFormat="1" applyFont="1" applyFill="1" applyBorder="1" applyAlignment="1">
      <alignment horizontal="center"/>
    </xf>
    <xf numFmtId="0" fontId="14" fillId="0" borderId="39" xfId="0" applyFont="1" applyFill="1" applyBorder="1"/>
    <xf numFmtId="0" fontId="14" fillId="0" borderId="40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right"/>
    </xf>
    <xf numFmtId="0" fontId="14" fillId="0" borderId="42" xfId="0" applyFont="1" applyFill="1" applyBorder="1" applyAlignment="1">
      <alignment horizontal="center"/>
    </xf>
    <xf numFmtId="1" fontId="15" fillId="5" borderId="43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2" fontId="14" fillId="0" borderId="18" xfId="0" applyNumberFormat="1" applyFont="1" applyFill="1" applyBorder="1" applyAlignment="1">
      <alignment horizontal="center"/>
    </xf>
    <xf numFmtId="2" fontId="14" fillId="0" borderId="19" xfId="0" applyNumberFormat="1" applyFont="1" applyFill="1" applyBorder="1" applyAlignment="1">
      <alignment horizontal="center"/>
    </xf>
    <xf numFmtId="10" fontId="14" fillId="0" borderId="13" xfId="0" applyNumberFormat="1" applyFont="1" applyFill="1" applyBorder="1" applyAlignment="1">
      <alignment horizontal="center" vertical="center"/>
    </xf>
    <xf numFmtId="10" fontId="14" fillId="0" borderId="14" xfId="0" applyNumberFormat="1" applyFont="1" applyFill="1" applyBorder="1" applyAlignment="1">
      <alignment horizontal="center" vertical="center"/>
    </xf>
    <xf numFmtId="10" fontId="14" fillId="0" borderId="15" xfId="0" applyNumberFormat="1" applyFont="1" applyFill="1" applyBorder="1" applyAlignment="1">
      <alignment horizontal="center" vertical="center"/>
    </xf>
    <xf numFmtId="10" fontId="14" fillId="0" borderId="45" xfId="0" applyNumberFormat="1" applyFont="1" applyFill="1" applyBorder="1" applyAlignment="1">
      <alignment horizontal="center"/>
    </xf>
    <xf numFmtId="10" fontId="14" fillId="0" borderId="46" xfId="0" applyNumberFormat="1" applyFont="1" applyFill="1" applyBorder="1" applyAlignment="1">
      <alignment horizontal="center"/>
    </xf>
    <xf numFmtId="0" fontId="20" fillId="0" borderId="9" xfId="0" applyFont="1" applyFill="1" applyBorder="1" applyAlignment="1">
      <alignment horizontal="left" vertical="center" wrapText="1"/>
    </xf>
    <xf numFmtId="0" fontId="14" fillId="0" borderId="9" xfId="0" applyFont="1" applyFill="1" applyBorder="1"/>
    <xf numFmtId="0" fontId="15" fillId="2" borderId="0" xfId="0" applyFont="1" applyFill="1" applyAlignment="1" applyProtection="1">
      <alignment horizontal="left"/>
      <protection locked="0"/>
    </xf>
    <xf numFmtId="15" fontId="14" fillId="2" borderId="0" xfId="0" applyNumberFormat="1" applyFont="1" applyFill="1" applyAlignment="1" applyProtection="1">
      <alignment horizontal="left"/>
      <protection locked="0"/>
    </xf>
    <xf numFmtId="169" fontId="14" fillId="0" borderId="35" xfId="0" applyNumberFormat="1" applyFont="1" applyFill="1" applyBorder="1" applyAlignment="1">
      <alignment horizontal="center"/>
    </xf>
    <xf numFmtId="169" fontId="14" fillId="0" borderId="36" xfId="0" applyNumberFormat="1" applyFont="1" applyFill="1" applyBorder="1" applyAlignment="1">
      <alignment horizontal="center"/>
    </xf>
    <xf numFmtId="169" fontId="14" fillId="0" borderId="37" xfId="0" applyNumberFormat="1" applyFont="1" applyFill="1" applyBorder="1" applyAlignment="1">
      <alignment horizontal="center"/>
    </xf>
    <xf numFmtId="169" fontId="14" fillId="0" borderId="23" xfId="0" applyNumberFormat="1" applyFont="1" applyFill="1" applyBorder="1" applyAlignment="1">
      <alignment horizontal="center"/>
    </xf>
    <xf numFmtId="169" fontId="14" fillId="0" borderId="45" xfId="0" applyNumberFormat="1" applyFont="1" applyFill="1" applyBorder="1" applyAlignment="1">
      <alignment horizontal="center"/>
    </xf>
    <xf numFmtId="169" fontId="14" fillId="0" borderId="46" xfId="0" applyNumberFormat="1" applyFont="1" applyFill="1" applyBorder="1" applyAlignment="1">
      <alignment horizontal="center"/>
    </xf>
    <xf numFmtId="1" fontId="15" fillId="5" borderId="15" xfId="0" applyNumberFormat="1" applyFont="1" applyFill="1" applyBorder="1" applyAlignment="1">
      <alignment horizontal="center"/>
    </xf>
    <xf numFmtId="0" fontId="14" fillId="0" borderId="7" xfId="0" applyFont="1" applyFill="1" applyBorder="1"/>
    <xf numFmtId="0" fontId="15" fillId="0" borderId="11" xfId="0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10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10" fontId="14" fillId="0" borderId="21" xfId="0" applyNumberFormat="1" applyFont="1" applyFill="1" applyBorder="1" applyAlignment="1">
      <alignment horizontal="center" vertical="center"/>
    </xf>
    <xf numFmtId="10" fontId="14" fillId="0" borderId="20" xfId="0" applyNumberFormat="1" applyFont="1" applyFill="1" applyBorder="1" applyAlignment="1">
      <alignment horizontal="center" vertical="center"/>
    </xf>
    <xf numFmtId="10" fontId="14" fillId="0" borderId="47" xfId="0" applyNumberFormat="1" applyFont="1" applyFill="1" applyBorder="1" applyAlignment="1">
      <alignment horizontal="center" vertical="center"/>
    </xf>
    <xf numFmtId="2" fontId="14" fillId="0" borderId="13" xfId="0" applyNumberFormat="1" applyFont="1" applyFill="1" applyBorder="1" applyAlignment="1">
      <alignment horizontal="center"/>
    </xf>
    <xf numFmtId="2" fontId="14" fillId="0" borderId="14" xfId="0" applyNumberFormat="1" applyFont="1" applyFill="1" applyBorder="1" applyAlignment="1">
      <alignment horizontal="center"/>
    </xf>
    <xf numFmtId="2" fontId="14" fillId="0" borderId="15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4" fillId="2" borderId="0" xfId="0" applyFont="1" applyFill="1" applyProtection="1">
      <protection locked="0"/>
    </xf>
    <xf numFmtId="0" fontId="15" fillId="0" borderId="2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0" fontId="14" fillId="0" borderId="24" xfId="0" applyNumberFormat="1" applyFont="1" applyFill="1" applyBorder="1" applyAlignment="1">
      <alignment horizontal="center"/>
    </xf>
    <xf numFmtId="10" fontId="14" fillId="0" borderId="20" xfId="0" applyNumberFormat="1" applyFont="1" applyFill="1" applyBorder="1" applyAlignment="1">
      <alignment horizontal="center"/>
    </xf>
    <xf numFmtId="10" fontId="14" fillId="0" borderId="25" xfId="0" applyNumberFormat="1" applyFont="1" applyFill="1" applyBorder="1" applyAlignment="1">
      <alignment horizontal="center"/>
    </xf>
    <xf numFmtId="2" fontId="14" fillId="0" borderId="4" xfId="0" applyNumberFormat="1" applyFont="1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5" borderId="48" xfId="0" applyNumberFormat="1" applyFont="1" applyFill="1" applyBorder="1" applyAlignment="1">
      <alignment horizontal="center"/>
    </xf>
    <xf numFmtId="0" fontId="14" fillId="0" borderId="49" xfId="0" applyFont="1" applyFill="1" applyBorder="1" applyAlignment="1">
      <alignment horizontal="right"/>
    </xf>
    <xf numFmtId="0" fontId="14" fillId="0" borderId="22" xfId="0" applyFont="1" applyFill="1" applyBorder="1" applyAlignment="1">
      <alignment horizontal="right"/>
    </xf>
    <xf numFmtId="2" fontId="14" fillId="5" borderId="38" xfId="0" applyNumberFormat="1" applyFont="1" applyFill="1" applyBorder="1" applyAlignment="1">
      <alignment horizontal="center"/>
    </xf>
    <xf numFmtId="2" fontId="14" fillId="6" borderId="38" xfId="0" applyNumberFormat="1" applyFont="1" applyFill="1" applyBorder="1" applyAlignment="1">
      <alignment horizontal="center"/>
    </xf>
    <xf numFmtId="0" fontId="14" fillId="0" borderId="48" xfId="0" applyFont="1" applyFill="1" applyBorder="1" applyAlignment="1">
      <alignment horizontal="right"/>
    </xf>
    <xf numFmtId="2" fontId="14" fillId="6" borderId="23" xfId="0" applyNumberFormat="1" applyFont="1" applyFill="1" applyBorder="1" applyAlignment="1">
      <alignment horizontal="center"/>
    </xf>
    <xf numFmtId="0" fontId="14" fillId="0" borderId="16" xfId="0" applyFont="1" applyFill="1" applyBorder="1" applyAlignment="1">
      <alignment horizontal="right"/>
    </xf>
    <xf numFmtId="169" fontId="15" fillId="6" borderId="16" xfId="0" applyNumberFormat="1" applyFont="1" applyFill="1" applyBorder="1" applyAlignment="1">
      <alignment horizontal="center"/>
    </xf>
    <xf numFmtId="0" fontId="14" fillId="0" borderId="39" xfId="0" applyFont="1" applyFill="1" applyBorder="1" applyAlignment="1">
      <alignment horizontal="right"/>
    </xf>
    <xf numFmtId="2" fontId="14" fillId="0" borderId="47" xfId="0" applyNumberFormat="1" applyFont="1" applyFill="1" applyBorder="1" applyAlignment="1">
      <alignment horizontal="center"/>
    </xf>
    <xf numFmtId="1" fontId="15" fillId="5" borderId="50" xfId="0" applyNumberFormat="1" applyFont="1" applyFill="1" applyBorder="1" applyAlignment="1">
      <alignment horizontal="center"/>
    </xf>
    <xf numFmtId="2" fontId="14" fillId="6" borderId="38" xfId="0" applyNumberFormat="1" applyFont="1" applyFill="1" applyBorder="1" applyAlignment="1">
      <alignment horizontal="center"/>
    </xf>
    <xf numFmtId="2" fontId="14" fillId="6" borderId="23" xfId="0" applyNumberFormat="1" applyFont="1" applyFill="1" applyBorder="1" applyAlignment="1">
      <alignment horizontal="center"/>
    </xf>
    <xf numFmtId="0" fontId="15" fillId="0" borderId="11" xfId="0" applyFont="1" applyFill="1" applyBorder="1" applyProtection="1">
      <protection locked="0"/>
    </xf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14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6" fontId="15" fillId="0" borderId="0" xfId="0" applyNumberFormat="1" applyFont="1" applyFill="1" applyAlignment="1" applyProtection="1">
      <alignment horizontal="center"/>
      <protection locked="0"/>
    </xf>
    <xf numFmtId="0" fontId="21" fillId="2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 applyProtection="1">
      <alignment horizontal="center"/>
      <protection locked="0"/>
    </xf>
    <xf numFmtId="2" fontId="21" fillId="2" borderId="0" xfId="0" applyNumberFormat="1" applyFont="1" applyFill="1" applyAlignment="1" applyProtection="1">
      <alignment horizontal="center"/>
      <protection locked="0"/>
    </xf>
    <xf numFmtId="0" fontId="21" fillId="2" borderId="21" xfId="0" applyFont="1" applyFill="1" applyBorder="1" applyAlignment="1" applyProtection="1">
      <alignment horizontal="center"/>
      <protection locked="0"/>
    </xf>
    <xf numFmtId="0" fontId="21" fillId="2" borderId="20" xfId="0" applyFont="1" applyFill="1" applyBorder="1" applyAlignment="1" applyProtection="1">
      <alignment horizontal="center"/>
      <protection locked="0"/>
    </xf>
    <xf numFmtId="0" fontId="21" fillId="2" borderId="51" xfId="0" applyFont="1" applyFill="1" applyBorder="1" applyAlignment="1" applyProtection="1">
      <alignment horizontal="center"/>
      <protection locked="0"/>
    </xf>
    <xf numFmtId="0" fontId="21" fillId="2" borderId="19" xfId="0" applyFont="1" applyFill="1" applyBorder="1" applyAlignment="1" applyProtection="1">
      <alignment horizontal="center"/>
      <protection locked="0"/>
    </xf>
    <xf numFmtId="0" fontId="21" fillId="2" borderId="26" xfId="0" applyFont="1" applyFill="1" applyBorder="1" applyAlignment="1" applyProtection="1">
      <alignment horizontal="center"/>
      <protection locked="0"/>
    </xf>
    <xf numFmtId="0" fontId="21" fillId="2" borderId="52" xfId="0" applyFont="1" applyFill="1" applyBorder="1" applyAlignment="1" applyProtection="1">
      <alignment horizontal="center"/>
      <protection locked="0"/>
    </xf>
    <xf numFmtId="0" fontId="21" fillId="2" borderId="16" xfId="0" applyFont="1" applyFill="1" applyBorder="1" applyAlignment="1" applyProtection="1">
      <alignment horizontal="center"/>
      <protection locked="0"/>
    </xf>
    <xf numFmtId="0" fontId="21" fillId="2" borderId="38" xfId="0" applyFont="1" applyFill="1" applyBorder="1" applyAlignment="1" applyProtection="1">
      <alignment horizontal="center"/>
      <protection locked="0"/>
    </xf>
    <xf numFmtId="0" fontId="21" fillId="2" borderId="18" xfId="0" applyFont="1" applyFill="1" applyBorder="1" applyAlignment="1" applyProtection="1">
      <alignment horizontal="center"/>
      <protection locked="0"/>
    </xf>
    <xf numFmtId="0" fontId="21" fillId="2" borderId="39" xfId="0" applyFont="1" applyFill="1" applyBorder="1" applyAlignment="1" applyProtection="1">
      <alignment horizontal="center"/>
      <protection locked="0"/>
    </xf>
    <xf numFmtId="10" fontId="21" fillId="6" borderId="25" xfId="0" applyNumberFormat="1" applyFont="1" applyFill="1" applyBorder="1" applyAlignment="1">
      <alignment horizontal="center"/>
    </xf>
    <xf numFmtId="10" fontId="21" fillId="5" borderId="53" xfId="0" applyNumberFormat="1" applyFont="1" applyFill="1" applyBorder="1" applyAlignment="1">
      <alignment horizontal="center"/>
    </xf>
    <xf numFmtId="0" fontId="21" fillId="6" borderId="54" xfId="0" applyFont="1" applyFill="1" applyBorder="1" applyAlignment="1">
      <alignment horizontal="center"/>
    </xf>
    <xf numFmtId="0" fontId="22" fillId="2" borderId="0" xfId="0" applyFont="1" applyFill="1" applyAlignment="1" applyProtection="1">
      <alignment horizontal="center"/>
      <protection locked="0"/>
    </xf>
    <xf numFmtId="169" fontId="21" fillId="2" borderId="26" xfId="0" applyNumberFormat="1" applyFont="1" applyFill="1" applyBorder="1" applyAlignment="1" applyProtection="1">
      <alignment horizontal="center"/>
      <protection locked="0"/>
    </xf>
    <xf numFmtId="1" fontId="21" fillId="2" borderId="36" xfId="0" applyNumberFormat="1" applyFont="1" applyFill="1" applyBorder="1" applyAlignment="1" applyProtection="1">
      <alignment horizontal="center"/>
      <protection locked="0"/>
    </xf>
    <xf numFmtId="1" fontId="21" fillId="2" borderId="37" xfId="0" applyNumberFormat="1" applyFont="1" applyFill="1" applyBorder="1" applyAlignment="1" applyProtection="1">
      <alignment horizontal="center"/>
      <protection locked="0"/>
    </xf>
    <xf numFmtId="10" fontId="21" fillId="6" borderId="38" xfId="0" applyNumberFormat="1" applyFont="1" applyFill="1" applyBorder="1" applyAlignment="1">
      <alignment horizontal="center"/>
    </xf>
    <xf numFmtId="10" fontId="21" fillId="5" borderId="38" xfId="0" applyNumberFormat="1" applyFont="1" applyFill="1" applyBorder="1" applyAlignment="1">
      <alignment horizontal="center"/>
    </xf>
    <xf numFmtId="0" fontId="21" fillId="6" borderId="17" xfId="0" applyFont="1" applyFill="1" applyBorder="1" applyAlignment="1">
      <alignment horizontal="center"/>
    </xf>
    <xf numFmtId="165" fontId="21" fillId="0" borderId="0" xfId="0" applyNumberFormat="1" applyFont="1" applyFill="1" applyAlignment="1">
      <alignment horizontal="center"/>
    </xf>
    <xf numFmtId="0" fontId="14" fillId="2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5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/>
    <xf numFmtId="0" fontId="18" fillId="0" borderId="0" xfId="0" applyFont="1" applyFill="1"/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vertical="center" wrapText="1"/>
    </xf>
    <xf numFmtId="0" fontId="19" fillId="0" borderId="0" xfId="0" applyFont="1" applyFill="1"/>
    <xf numFmtId="0" fontId="20" fillId="0" borderId="0" xfId="0" applyFont="1" applyFill="1" applyAlignment="1">
      <alignment horizontal="left" vertical="center" wrapText="1"/>
    </xf>
    <xf numFmtId="168" fontId="15" fillId="0" borderId="0" xfId="0" applyNumberFormat="1" applyFont="1" applyFill="1" applyAlignment="1">
      <alignment horizontal="center"/>
    </xf>
    <xf numFmtId="0" fontId="14" fillId="0" borderId="18" xfId="0" applyFont="1" applyFill="1" applyBorder="1" applyAlignment="1">
      <alignment horizontal="right"/>
    </xf>
    <xf numFmtId="0" fontId="14" fillId="0" borderId="19" xfId="0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0" xfId="0" applyFont="1" applyFill="1"/>
    <xf numFmtId="0" fontId="14" fillId="0" borderId="25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right"/>
    </xf>
    <xf numFmtId="1" fontId="15" fillId="5" borderId="27" xfId="0" applyNumberFormat="1" applyFont="1" applyFill="1" applyBorder="1" applyAlignment="1">
      <alignment horizontal="center"/>
    </xf>
    <xf numFmtId="169" fontId="15" fillId="5" borderId="28" xfId="0" applyNumberFormat="1" applyFont="1" applyFill="1" applyBorder="1" applyAlignment="1">
      <alignment horizontal="center"/>
    </xf>
    <xf numFmtId="2" fontId="14" fillId="5" borderId="29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2" fontId="14" fillId="6" borderId="29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0" fontId="14" fillId="0" borderId="17" xfId="0" applyFont="1" applyFill="1" applyBorder="1" applyAlignment="1">
      <alignment horizontal="right"/>
    </xf>
    <xf numFmtId="0" fontId="14" fillId="0" borderId="30" xfId="0" applyFont="1" applyFill="1" applyBorder="1" applyAlignment="1">
      <alignment horizontal="right"/>
    </xf>
    <xf numFmtId="169" fontId="14" fillId="0" borderId="0" xfId="0" applyNumberFormat="1" applyFont="1" applyFill="1" applyAlignment="1">
      <alignment horizontal="center"/>
    </xf>
    <xf numFmtId="10" fontId="14" fillId="5" borderId="29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/>
    <xf numFmtId="169" fontId="15" fillId="5" borderId="3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10" fontId="15" fillId="5" borderId="29" xfId="0" applyNumberFormat="1" applyFont="1" applyFill="1" applyBorder="1" applyAlignment="1">
      <alignment horizontal="center"/>
    </xf>
    <xf numFmtId="10" fontId="14" fillId="0" borderId="0" xfId="0" applyNumberFormat="1" applyFont="1" applyFill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34" xfId="0" applyFont="1" applyFill="1" applyBorder="1"/>
    <xf numFmtId="0" fontId="15" fillId="0" borderId="21" xfId="0" applyFont="1" applyFill="1" applyBorder="1" applyAlignment="1">
      <alignment horizontal="center" wrapText="1"/>
    </xf>
    <xf numFmtId="2" fontId="14" fillId="0" borderId="35" xfId="0" applyNumberFormat="1" applyFont="1" applyFill="1" applyBorder="1" applyAlignment="1">
      <alignment horizontal="center"/>
    </xf>
    <xf numFmtId="10" fontId="14" fillId="0" borderId="23" xfId="0" applyNumberFormat="1" applyFont="1" applyFill="1" applyBorder="1" applyAlignment="1">
      <alignment horizontal="center"/>
    </xf>
    <xf numFmtId="2" fontId="14" fillId="0" borderId="36" xfId="0" applyNumberFormat="1" applyFont="1" applyFill="1" applyBorder="1" applyAlignment="1">
      <alignment horizontal="center"/>
    </xf>
    <xf numFmtId="2" fontId="14" fillId="0" borderId="37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69" fontId="14" fillId="0" borderId="2" xfId="0" applyNumberFormat="1" applyFont="1" applyFill="1" applyBorder="1" applyAlignment="1">
      <alignment horizontal="right"/>
    </xf>
    <xf numFmtId="10" fontId="15" fillId="6" borderId="38" xfId="0" applyNumberFormat="1" applyFont="1" applyFill="1" applyBorder="1" applyAlignment="1">
      <alignment horizontal="center"/>
    </xf>
    <xf numFmtId="0" fontId="14" fillId="0" borderId="19" xfId="0" applyFont="1" applyFill="1" applyBorder="1"/>
    <xf numFmtId="0" fontId="14" fillId="0" borderId="6" xfId="0" applyFont="1" applyFill="1" applyBorder="1"/>
    <xf numFmtId="0" fontId="14" fillId="0" borderId="0" xfId="0" applyFont="1" applyFill="1" applyAlignment="1">
      <alignment horizontal="right"/>
    </xf>
    <xf numFmtId="10" fontId="15" fillId="5" borderId="38" xfId="0" applyNumberFormat="1" applyFont="1" applyFill="1" applyBorder="1" applyAlignment="1">
      <alignment horizontal="center"/>
    </xf>
    <xf numFmtId="0" fontId="14" fillId="0" borderId="39" xfId="0" applyFont="1" applyFill="1" applyBorder="1"/>
    <xf numFmtId="0" fontId="14" fillId="0" borderId="40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right"/>
    </xf>
    <xf numFmtId="0" fontId="14" fillId="0" borderId="42" xfId="0" applyFont="1" applyFill="1" applyBorder="1" applyAlignment="1">
      <alignment horizontal="center"/>
    </xf>
    <xf numFmtId="1" fontId="15" fillId="5" borderId="43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2" fontId="14" fillId="0" borderId="18" xfId="0" applyNumberFormat="1" applyFont="1" applyFill="1" applyBorder="1" applyAlignment="1">
      <alignment horizontal="center"/>
    </xf>
    <xf numFmtId="2" fontId="14" fillId="0" borderId="19" xfId="0" applyNumberFormat="1" applyFont="1" applyFill="1" applyBorder="1" applyAlignment="1">
      <alignment horizontal="center"/>
    </xf>
    <xf numFmtId="10" fontId="14" fillId="0" borderId="13" xfId="0" applyNumberFormat="1" applyFont="1" applyFill="1" applyBorder="1" applyAlignment="1">
      <alignment horizontal="center" vertical="center"/>
    </xf>
    <xf numFmtId="10" fontId="14" fillId="0" borderId="14" xfId="0" applyNumberFormat="1" applyFont="1" applyFill="1" applyBorder="1" applyAlignment="1">
      <alignment horizontal="center" vertical="center"/>
    </xf>
    <xf numFmtId="10" fontId="14" fillId="0" borderId="15" xfId="0" applyNumberFormat="1" applyFont="1" applyFill="1" applyBorder="1" applyAlignment="1">
      <alignment horizontal="center" vertical="center"/>
    </xf>
    <xf numFmtId="10" fontId="14" fillId="0" borderId="45" xfId="0" applyNumberFormat="1" applyFont="1" applyFill="1" applyBorder="1" applyAlignment="1">
      <alignment horizontal="center"/>
    </xf>
    <xf numFmtId="10" fontId="14" fillId="0" borderId="46" xfId="0" applyNumberFormat="1" applyFont="1" applyFill="1" applyBorder="1" applyAlignment="1">
      <alignment horizontal="center"/>
    </xf>
    <xf numFmtId="0" fontId="20" fillId="0" borderId="9" xfId="0" applyFont="1" applyFill="1" applyBorder="1" applyAlignment="1">
      <alignment horizontal="left" vertical="center" wrapText="1"/>
    </xf>
    <xf numFmtId="0" fontId="14" fillId="0" borderId="9" xfId="0" applyFont="1" applyFill="1" applyBorder="1"/>
    <xf numFmtId="0" fontId="15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15" fontId="14" fillId="2" borderId="0" xfId="0" applyNumberFormat="1" applyFont="1" applyFill="1" applyAlignment="1" applyProtection="1">
      <alignment horizontal="left"/>
      <protection locked="0"/>
    </xf>
    <xf numFmtId="169" fontId="14" fillId="0" borderId="35" xfId="0" applyNumberFormat="1" applyFont="1" applyFill="1" applyBorder="1" applyAlignment="1">
      <alignment horizontal="center"/>
    </xf>
    <xf numFmtId="169" fontId="14" fillId="0" borderId="36" xfId="0" applyNumberFormat="1" applyFont="1" applyFill="1" applyBorder="1" applyAlignment="1">
      <alignment horizontal="center"/>
    </xf>
    <xf numFmtId="169" fontId="14" fillId="0" borderId="37" xfId="0" applyNumberFormat="1" applyFont="1" applyFill="1" applyBorder="1" applyAlignment="1">
      <alignment horizontal="center"/>
    </xf>
    <xf numFmtId="169" fontId="14" fillId="0" borderId="23" xfId="0" applyNumberFormat="1" applyFont="1" applyFill="1" applyBorder="1" applyAlignment="1">
      <alignment horizontal="center"/>
    </xf>
    <xf numFmtId="169" fontId="14" fillId="0" borderId="45" xfId="0" applyNumberFormat="1" applyFont="1" applyFill="1" applyBorder="1" applyAlignment="1">
      <alignment horizontal="center"/>
    </xf>
    <xf numFmtId="169" fontId="14" fillId="0" borderId="46" xfId="0" applyNumberFormat="1" applyFont="1" applyFill="1" applyBorder="1" applyAlignment="1">
      <alignment horizontal="center"/>
    </xf>
    <xf numFmtId="1" fontId="15" fillId="5" borderId="15" xfId="0" applyNumberFormat="1" applyFont="1" applyFill="1" applyBorder="1" applyAlignment="1">
      <alignment horizontal="center"/>
    </xf>
    <xf numFmtId="0" fontId="14" fillId="0" borderId="7" xfId="0" applyFont="1" applyFill="1" applyBorder="1"/>
    <xf numFmtId="0" fontId="15" fillId="0" borderId="11" xfId="0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10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10" fontId="14" fillId="0" borderId="21" xfId="0" applyNumberFormat="1" applyFont="1" applyFill="1" applyBorder="1" applyAlignment="1">
      <alignment horizontal="center" vertical="center"/>
    </xf>
    <xf numFmtId="10" fontId="14" fillId="0" borderId="20" xfId="0" applyNumberFormat="1" applyFont="1" applyFill="1" applyBorder="1" applyAlignment="1">
      <alignment horizontal="center" vertical="center"/>
    </xf>
    <xf numFmtId="10" fontId="14" fillId="0" borderId="47" xfId="0" applyNumberFormat="1" applyFont="1" applyFill="1" applyBorder="1" applyAlignment="1">
      <alignment horizontal="center" vertical="center"/>
    </xf>
    <xf numFmtId="2" fontId="14" fillId="0" borderId="13" xfId="0" applyNumberFormat="1" applyFont="1" applyFill="1" applyBorder="1" applyAlignment="1">
      <alignment horizontal="center"/>
    </xf>
    <xf numFmtId="2" fontId="14" fillId="0" borderId="14" xfId="0" applyNumberFormat="1" applyFont="1" applyFill="1" applyBorder="1" applyAlignment="1">
      <alignment horizontal="center"/>
    </xf>
    <xf numFmtId="2" fontId="14" fillId="0" borderId="15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4" fillId="2" borderId="0" xfId="0" applyFont="1" applyFill="1" applyProtection="1">
      <protection locked="0"/>
    </xf>
    <xf numFmtId="0" fontId="15" fillId="0" borderId="2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0" fontId="14" fillId="0" borderId="24" xfId="0" applyNumberFormat="1" applyFont="1" applyFill="1" applyBorder="1" applyAlignment="1">
      <alignment horizontal="center"/>
    </xf>
    <xf numFmtId="10" fontId="14" fillId="0" borderId="20" xfId="0" applyNumberFormat="1" applyFont="1" applyFill="1" applyBorder="1" applyAlignment="1">
      <alignment horizontal="center"/>
    </xf>
    <xf numFmtId="10" fontId="14" fillId="0" borderId="25" xfId="0" applyNumberFormat="1" applyFont="1" applyFill="1" applyBorder="1" applyAlignment="1">
      <alignment horizontal="center"/>
    </xf>
    <xf numFmtId="2" fontId="14" fillId="0" borderId="4" xfId="0" applyNumberFormat="1" applyFont="1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5" borderId="48" xfId="0" applyNumberFormat="1" applyFont="1" applyFill="1" applyBorder="1" applyAlignment="1">
      <alignment horizontal="center"/>
    </xf>
    <xf numFmtId="0" fontId="14" fillId="0" borderId="49" xfId="0" applyFont="1" applyFill="1" applyBorder="1" applyAlignment="1">
      <alignment horizontal="right"/>
    </xf>
    <xf numFmtId="0" fontId="14" fillId="0" borderId="22" xfId="0" applyFont="1" applyFill="1" applyBorder="1" applyAlignment="1">
      <alignment horizontal="right"/>
    </xf>
    <xf numFmtId="2" fontId="14" fillId="5" borderId="38" xfId="0" applyNumberFormat="1" applyFont="1" applyFill="1" applyBorder="1" applyAlignment="1">
      <alignment horizontal="center"/>
    </xf>
    <xf numFmtId="2" fontId="14" fillId="6" borderId="38" xfId="0" applyNumberFormat="1" applyFont="1" applyFill="1" applyBorder="1" applyAlignment="1">
      <alignment horizontal="center"/>
    </xf>
    <xf numFmtId="0" fontId="14" fillId="0" borderId="48" xfId="0" applyFont="1" applyFill="1" applyBorder="1" applyAlignment="1">
      <alignment horizontal="right"/>
    </xf>
    <xf numFmtId="2" fontId="14" fillId="6" borderId="23" xfId="0" applyNumberFormat="1" applyFont="1" applyFill="1" applyBorder="1" applyAlignment="1">
      <alignment horizontal="center"/>
    </xf>
    <xf numFmtId="0" fontId="14" fillId="0" borderId="16" xfId="0" applyFont="1" applyFill="1" applyBorder="1" applyAlignment="1">
      <alignment horizontal="right"/>
    </xf>
    <xf numFmtId="169" fontId="15" fillId="6" borderId="16" xfId="0" applyNumberFormat="1" applyFont="1" applyFill="1" applyBorder="1" applyAlignment="1">
      <alignment horizontal="center"/>
    </xf>
    <xf numFmtId="0" fontId="14" fillId="0" borderId="39" xfId="0" applyFont="1" applyFill="1" applyBorder="1" applyAlignment="1">
      <alignment horizontal="right"/>
    </xf>
    <xf numFmtId="2" fontId="14" fillId="0" borderId="47" xfId="0" applyNumberFormat="1" applyFont="1" applyFill="1" applyBorder="1" applyAlignment="1">
      <alignment horizontal="center"/>
    </xf>
    <xf numFmtId="1" fontId="15" fillId="5" borderId="50" xfId="0" applyNumberFormat="1" applyFont="1" applyFill="1" applyBorder="1" applyAlignment="1">
      <alignment horizontal="center"/>
    </xf>
    <xf numFmtId="2" fontId="14" fillId="6" borderId="38" xfId="0" applyNumberFormat="1" applyFont="1" applyFill="1" applyBorder="1" applyAlignment="1">
      <alignment horizontal="center"/>
    </xf>
    <xf numFmtId="2" fontId="14" fillId="6" borderId="23" xfId="0" applyNumberFormat="1" applyFont="1" applyFill="1" applyBorder="1" applyAlignment="1">
      <alignment horizontal="center"/>
    </xf>
    <xf numFmtId="0" fontId="15" fillId="0" borderId="11" xfId="0" applyFont="1" applyFill="1" applyBorder="1" applyProtection="1">
      <protection locked="0"/>
    </xf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14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6" fontId="15" fillId="0" borderId="0" xfId="0" applyNumberFormat="1" applyFont="1" applyFill="1" applyAlignment="1" applyProtection="1">
      <alignment horizontal="center"/>
      <protection locked="0"/>
    </xf>
    <xf numFmtId="0" fontId="21" fillId="2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 applyProtection="1">
      <alignment horizontal="center"/>
      <protection locked="0"/>
    </xf>
    <xf numFmtId="2" fontId="21" fillId="2" borderId="0" xfId="0" applyNumberFormat="1" applyFont="1" applyFill="1" applyAlignment="1" applyProtection="1">
      <alignment horizontal="center"/>
      <protection locked="0"/>
    </xf>
    <xf numFmtId="0" fontId="21" fillId="2" borderId="21" xfId="0" applyFont="1" applyFill="1" applyBorder="1" applyAlignment="1" applyProtection="1">
      <alignment horizontal="center"/>
      <protection locked="0"/>
    </xf>
    <xf numFmtId="0" fontId="21" fillId="2" borderId="20" xfId="0" applyFont="1" applyFill="1" applyBorder="1" applyAlignment="1" applyProtection="1">
      <alignment horizontal="center"/>
      <protection locked="0"/>
    </xf>
    <xf numFmtId="0" fontId="21" fillId="2" borderId="51" xfId="0" applyFont="1" applyFill="1" applyBorder="1" applyAlignment="1" applyProtection="1">
      <alignment horizontal="center"/>
      <protection locked="0"/>
    </xf>
    <xf numFmtId="0" fontId="21" fillId="2" borderId="19" xfId="0" applyFont="1" applyFill="1" applyBorder="1" applyAlignment="1" applyProtection="1">
      <alignment horizontal="center"/>
      <protection locked="0"/>
    </xf>
    <xf numFmtId="0" fontId="21" fillId="2" borderId="26" xfId="0" applyFont="1" applyFill="1" applyBorder="1" applyAlignment="1" applyProtection="1">
      <alignment horizontal="center"/>
      <protection locked="0"/>
    </xf>
    <xf numFmtId="0" fontId="21" fillId="2" borderId="52" xfId="0" applyFont="1" applyFill="1" applyBorder="1" applyAlignment="1" applyProtection="1">
      <alignment horizontal="center"/>
      <protection locked="0"/>
    </xf>
    <xf numFmtId="0" fontId="21" fillId="2" borderId="16" xfId="0" applyFont="1" applyFill="1" applyBorder="1" applyAlignment="1" applyProtection="1">
      <alignment horizontal="center"/>
      <protection locked="0"/>
    </xf>
    <xf numFmtId="0" fontId="21" fillId="2" borderId="38" xfId="0" applyFont="1" applyFill="1" applyBorder="1" applyAlignment="1" applyProtection="1">
      <alignment horizontal="center"/>
      <protection locked="0"/>
    </xf>
    <xf numFmtId="0" fontId="21" fillId="2" borderId="18" xfId="0" applyFont="1" applyFill="1" applyBorder="1" applyAlignment="1" applyProtection="1">
      <alignment horizontal="center"/>
      <protection locked="0"/>
    </xf>
    <xf numFmtId="0" fontId="21" fillId="2" borderId="39" xfId="0" applyFont="1" applyFill="1" applyBorder="1" applyAlignment="1" applyProtection="1">
      <alignment horizontal="center"/>
      <protection locked="0"/>
    </xf>
    <xf numFmtId="10" fontId="21" fillId="6" borderId="25" xfId="0" applyNumberFormat="1" applyFont="1" applyFill="1" applyBorder="1" applyAlignment="1">
      <alignment horizontal="center"/>
    </xf>
    <xf numFmtId="10" fontId="21" fillId="5" borderId="53" xfId="0" applyNumberFormat="1" applyFont="1" applyFill="1" applyBorder="1" applyAlignment="1">
      <alignment horizontal="center"/>
    </xf>
    <xf numFmtId="0" fontId="21" fillId="6" borderId="54" xfId="0" applyFont="1" applyFill="1" applyBorder="1" applyAlignment="1">
      <alignment horizontal="center"/>
    </xf>
    <xf numFmtId="0" fontId="22" fillId="2" borderId="0" xfId="0" applyFont="1" applyFill="1" applyAlignment="1" applyProtection="1">
      <alignment horizontal="center"/>
      <protection locked="0"/>
    </xf>
    <xf numFmtId="169" fontId="21" fillId="2" borderId="26" xfId="0" applyNumberFormat="1" applyFont="1" applyFill="1" applyBorder="1" applyAlignment="1" applyProtection="1">
      <alignment horizontal="center"/>
      <protection locked="0"/>
    </xf>
    <xf numFmtId="1" fontId="21" fillId="2" borderId="36" xfId="0" applyNumberFormat="1" applyFont="1" applyFill="1" applyBorder="1" applyAlignment="1" applyProtection="1">
      <alignment horizontal="center"/>
      <protection locked="0"/>
    </xf>
    <xf numFmtId="1" fontId="21" fillId="2" borderId="37" xfId="0" applyNumberFormat="1" applyFont="1" applyFill="1" applyBorder="1" applyAlignment="1" applyProtection="1">
      <alignment horizontal="center"/>
      <protection locked="0"/>
    </xf>
    <xf numFmtId="10" fontId="21" fillId="6" borderId="38" xfId="0" applyNumberFormat="1" applyFont="1" applyFill="1" applyBorder="1" applyAlignment="1">
      <alignment horizontal="center"/>
    </xf>
    <xf numFmtId="10" fontId="21" fillId="5" borderId="38" xfId="0" applyNumberFormat="1" applyFont="1" applyFill="1" applyBorder="1" applyAlignment="1">
      <alignment horizontal="center"/>
    </xf>
    <xf numFmtId="0" fontId="21" fillId="6" borderId="17" xfId="0" applyFont="1" applyFill="1" applyBorder="1" applyAlignment="1">
      <alignment horizontal="center"/>
    </xf>
    <xf numFmtId="165" fontId="21" fillId="0" borderId="0" xfId="0" applyNumberFormat="1" applyFont="1" applyFill="1" applyAlignment="1">
      <alignment horizontal="center"/>
    </xf>
    <xf numFmtId="0" fontId="1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21" fillId="2" borderId="0" xfId="0" applyNumberFormat="1" applyFont="1" applyFill="1" applyAlignment="1" applyProtection="1">
      <alignment horizontal="center"/>
      <protection locked="0"/>
    </xf>
    <xf numFmtId="0" fontId="26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horizontal="center"/>
      <protection locked="0"/>
    </xf>
    <xf numFmtId="15" fontId="27" fillId="2" borderId="0" xfId="0" applyNumberFormat="1" applyFont="1" applyFill="1" applyAlignment="1" applyProtection="1">
      <alignment horizontal="left"/>
      <protection locked="0"/>
    </xf>
    <xf numFmtId="0" fontId="28" fillId="2" borderId="0" xfId="0" applyFont="1" applyFill="1" applyAlignment="1" applyProtection="1">
      <alignment horizontal="left"/>
      <protection locked="0"/>
    </xf>
    <xf numFmtId="0" fontId="28" fillId="2" borderId="0" xfId="0" applyFont="1" applyFill="1" applyAlignment="1" applyProtection="1">
      <alignment horizontal="center"/>
      <protection locked="0"/>
    </xf>
    <xf numFmtId="0" fontId="29" fillId="2" borderId="0" xfId="0" applyFont="1" applyFill="1" applyAlignment="1" applyProtection="1">
      <alignment horizontal="center"/>
      <protection locked="0"/>
    </xf>
    <xf numFmtId="0" fontId="27" fillId="0" borderId="7" xfId="0" applyFont="1" applyFill="1" applyBorder="1" applyProtection="1">
      <protection locked="0"/>
    </xf>
    <xf numFmtId="0" fontId="31" fillId="0" borderId="0" xfId="0" applyFont="1" applyFill="1"/>
    <xf numFmtId="0" fontId="32" fillId="0" borderId="7" xfId="0" applyFont="1" applyFill="1" applyBorder="1"/>
    <xf numFmtId="0" fontId="30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0" fontId="12" fillId="0" borderId="57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0" fontId="20" fillId="0" borderId="39" xfId="0" applyFont="1" applyFill="1" applyBorder="1" applyAlignment="1">
      <alignment horizontal="left" vertical="center" wrapText="1"/>
    </xf>
    <xf numFmtId="0" fontId="20" fillId="0" borderId="47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2" fontId="21" fillId="2" borderId="13" xfId="0" applyNumberFormat="1" applyFont="1" applyFill="1" applyBorder="1" applyAlignment="1" applyProtection="1">
      <alignment horizontal="center" vertical="center"/>
      <protection locked="0"/>
    </xf>
    <xf numFmtId="2" fontId="21" fillId="2" borderId="14" xfId="0" applyNumberFormat="1" applyFont="1" applyFill="1" applyBorder="1" applyAlignment="1" applyProtection="1">
      <alignment horizontal="center" vertical="center"/>
      <protection locked="0"/>
    </xf>
    <xf numFmtId="2" fontId="21" fillId="2" borderId="15" xfId="0" applyNumberFormat="1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>
      <alignment horizontal="left" vertical="center" wrapText="1"/>
    </xf>
    <xf numFmtId="0" fontId="20" fillId="0" borderId="56" xfId="0" applyFont="1" applyFill="1" applyBorder="1" applyAlignment="1">
      <alignment horizontal="left" vertical="center" wrapText="1"/>
    </xf>
    <xf numFmtId="0" fontId="20" fillId="0" borderId="57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55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/>
    </xf>
    <xf numFmtId="0" fontId="20" fillId="0" borderId="55" xfId="0" applyFont="1" applyFill="1" applyBorder="1" applyAlignment="1">
      <alignment horizontal="justify" vertical="center" wrapText="1"/>
    </xf>
    <xf numFmtId="0" fontId="20" fillId="0" borderId="56" xfId="0" applyFont="1" applyFill="1" applyBorder="1" applyAlignment="1">
      <alignment horizontal="justify" vertical="center" wrapText="1"/>
    </xf>
    <xf numFmtId="0" fontId="20" fillId="0" borderId="57" xfId="0" applyFont="1" applyFill="1" applyBorder="1" applyAlignment="1">
      <alignment horizontal="justify" vertical="center" wrapText="1"/>
    </xf>
    <xf numFmtId="0" fontId="15" fillId="2" borderId="0" xfId="0" applyFont="1" applyFill="1" applyAlignment="1" applyProtection="1">
      <alignment horizontal="left"/>
      <protection locked="0"/>
    </xf>
    <xf numFmtId="0" fontId="20" fillId="0" borderId="18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52" customWidth="1"/>
    <col min="2" max="2" width="20.42578125" style="452" customWidth="1"/>
    <col min="3" max="3" width="31.85546875" style="452" customWidth="1"/>
    <col min="4" max="4" width="25.85546875" style="452" customWidth="1"/>
    <col min="5" max="5" width="25.7109375" style="452" customWidth="1"/>
    <col min="6" max="6" width="23.140625" style="452" customWidth="1"/>
    <col min="7" max="7" width="28.42578125" style="452" customWidth="1"/>
    <col min="8" max="8" width="21.5703125" style="452" customWidth="1"/>
    <col min="9" max="9" width="9.140625" style="45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464" t="s">
        <v>5</v>
      </c>
      <c r="D17" s="9"/>
      <c r="E17" s="71"/>
    </row>
    <row r="18" spans="1:6" ht="16.5" customHeight="1" x14ac:dyDescent="0.3">
      <c r="A18" s="74" t="s">
        <v>4</v>
      </c>
      <c r="B18" s="8" t="s">
        <v>119</v>
      </c>
      <c r="C18" s="71"/>
      <c r="D18" s="71"/>
      <c r="E18" s="71"/>
    </row>
    <row r="19" spans="1:6" ht="16.5" customHeight="1" x14ac:dyDescent="0.3">
      <c r="A19" s="74" t="s">
        <v>6</v>
      </c>
      <c r="B19" s="12">
        <v>99.4</v>
      </c>
      <c r="C19" s="71"/>
      <c r="D19" s="71"/>
      <c r="E19" s="71"/>
    </row>
    <row r="20" spans="1:6" ht="16.5" customHeight="1" x14ac:dyDescent="0.3">
      <c r="A20" s="8" t="s">
        <v>8</v>
      </c>
      <c r="B20" s="12">
        <v>30.4</v>
      </c>
      <c r="C20" s="71"/>
      <c r="D20" s="71"/>
      <c r="E20" s="71"/>
    </row>
    <row r="21" spans="1:6" ht="16.5" customHeight="1" x14ac:dyDescent="0.3">
      <c r="A21" s="8" t="s">
        <v>10</v>
      </c>
      <c r="B21" s="13">
        <v>5.8299999999999998E-2</v>
      </c>
      <c r="C21" s="71"/>
      <c r="D21" s="71"/>
      <c r="E21" s="71"/>
    </row>
    <row r="22" spans="1:6" ht="15.75" customHeight="1" x14ac:dyDescent="0.25">
      <c r="A22" s="71"/>
      <c r="B22" s="71" t="s">
        <v>12</v>
      </c>
      <c r="C22" s="71"/>
      <c r="D22" s="71"/>
      <c r="E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455"/>
    </row>
    <row r="24" spans="1:6" ht="16.5" customHeight="1" x14ac:dyDescent="0.3">
      <c r="A24" s="17">
        <v>1</v>
      </c>
      <c r="B24" s="18">
        <v>7224071</v>
      </c>
      <c r="C24" s="18">
        <v>2326.3000000000002</v>
      </c>
      <c r="D24" s="19">
        <v>0.8</v>
      </c>
      <c r="E24" s="20">
        <v>3.7</v>
      </c>
      <c r="F24" s="453"/>
    </row>
    <row r="25" spans="1:6" ht="16.5" customHeight="1" x14ac:dyDescent="0.3">
      <c r="A25" s="17">
        <v>2</v>
      </c>
      <c r="B25" s="18">
        <v>7226284</v>
      </c>
      <c r="C25" s="18">
        <v>2200.5</v>
      </c>
      <c r="D25" s="19">
        <v>0.8</v>
      </c>
      <c r="E25" s="20">
        <v>3.7</v>
      </c>
      <c r="F25" s="453"/>
    </row>
    <row r="26" spans="1:6" ht="16.5" customHeight="1" x14ac:dyDescent="0.3">
      <c r="A26" s="17">
        <v>3</v>
      </c>
      <c r="B26" s="18">
        <v>7236419</v>
      </c>
      <c r="C26" s="18">
        <v>2202</v>
      </c>
      <c r="D26" s="19">
        <v>0.8</v>
      </c>
      <c r="E26" s="20">
        <v>3.7</v>
      </c>
      <c r="F26" s="453"/>
    </row>
    <row r="27" spans="1:6" ht="16.5" customHeight="1" x14ac:dyDescent="0.3">
      <c r="A27" s="17">
        <v>4</v>
      </c>
      <c r="B27" s="18">
        <v>7243477</v>
      </c>
      <c r="C27" s="18">
        <v>2181.6999999999998</v>
      </c>
      <c r="D27" s="19">
        <v>0.8</v>
      </c>
      <c r="E27" s="20">
        <v>3.7</v>
      </c>
      <c r="F27" s="453"/>
    </row>
    <row r="28" spans="1:6" ht="16.5" customHeight="1" x14ac:dyDescent="0.3">
      <c r="A28" s="17">
        <v>5</v>
      </c>
      <c r="B28" s="18">
        <v>7261874</v>
      </c>
      <c r="C28" s="18">
        <v>2193.4</v>
      </c>
      <c r="D28" s="19">
        <v>0.8</v>
      </c>
      <c r="E28" s="20">
        <v>3.7</v>
      </c>
      <c r="F28" s="453"/>
    </row>
    <row r="29" spans="1:6" ht="16.5" customHeight="1" x14ac:dyDescent="0.3">
      <c r="A29" s="17">
        <v>6</v>
      </c>
      <c r="B29" s="21">
        <v>7257225</v>
      </c>
      <c r="C29" s="21">
        <v>2191.9</v>
      </c>
      <c r="D29" s="19">
        <v>0.8</v>
      </c>
      <c r="E29" s="20">
        <v>3.7</v>
      </c>
      <c r="F29" s="453"/>
    </row>
    <row r="30" spans="1:6" ht="16.5" customHeight="1" x14ac:dyDescent="0.3">
      <c r="A30" s="23" t="s">
        <v>18</v>
      </c>
      <c r="B30" s="24">
        <f>AVERAGE(B24:B29)</f>
        <v>7241558.333333333</v>
      </c>
      <c r="C30" s="25">
        <f>AVERAGE(C24:C29)</f>
        <v>2215.9666666666667</v>
      </c>
      <c r="D30" s="26">
        <f>AVERAGE(D24:D29)</f>
        <v>0.79999999999999993</v>
      </c>
      <c r="E30" s="26">
        <f>AVERAGE(E24:E29)</f>
        <v>3.6999999999999997</v>
      </c>
      <c r="F30" s="455"/>
    </row>
    <row r="31" spans="1:6" ht="16.5" customHeight="1" x14ac:dyDescent="0.3">
      <c r="A31" s="27" t="s">
        <v>19</v>
      </c>
      <c r="B31" s="28">
        <f>(STDEV(B24:B29)/B30)</f>
        <v>2.1635748876643159E-3</v>
      </c>
      <c r="C31" s="29"/>
      <c r="D31" s="29"/>
      <c r="E31" s="30"/>
    </row>
    <row r="32" spans="1:6" s="452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52" customFormat="1" ht="15.75" customHeight="1" x14ac:dyDescent="0.25">
      <c r="A33" s="71"/>
      <c r="B33" s="71"/>
      <c r="C33" s="71"/>
      <c r="D33" s="71"/>
      <c r="E33" s="71"/>
    </row>
    <row r="34" spans="1:5" s="452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462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119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99.4</v>
      </c>
      <c r="C40" s="71"/>
      <c r="D40" s="71"/>
      <c r="E40" s="71"/>
    </row>
    <row r="41" spans="1:5" ht="16.5" customHeight="1" x14ac:dyDescent="0.3">
      <c r="A41" s="8" t="s">
        <v>8</v>
      </c>
      <c r="B41" s="12">
        <v>11.75</v>
      </c>
      <c r="C41" s="71"/>
      <c r="D41" s="71"/>
      <c r="E41" s="71"/>
    </row>
    <row r="42" spans="1:5" ht="16.5" customHeight="1" x14ac:dyDescent="0.3">
      <c r="A42" s="8" t="s">
        <v>10</v>
      </c>
      <c r="B42" s="13">
        <v>0.11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7924485</v>
      </c>
      <c r="C45" s="18">
        <v>2571</v>
      </c>
      <c r="D45" s="19">
        <v>0.9</v>
      </c>
      <c r="E45" s="20">
        <v>3.5</v>
      </c>
    </row>
    <row r="46" spans="1:5" ht="16.5" customHeight="1" x14ac:dyDescent="0.3">
      <c r="A46" s="17">
        <v>2</v>
      </c>
      <c r="B46" s="18">
        <v>7886773</v>
      </c>
      <c r="C46" s="18">
        <v>2560.3000000000002</v>
      </c>
      <c r="D46" s="19">
        <v>0.9</v>
      </c>
      <c r="E46" s="20">
        <v>3.5</v>
      </c>
    </row>
    <row r="47" spans="1:5" ht="16.5" customHeight="1" x14ac:dyDescent="0.3">
      <c r="A47" s="17">
        <v>3</v>
      </c>
      <c r="B47" s="18">
        <v>7917010</v>
      </c>
      <c r="C47" s="18">
        <v>2559.3000000000002</v>
      </c>
      <c r="D47" s="19">
        <v>0.9</v>
      </c>
      <c r="E47" s="20">
        <v>3.5</v>
      </c>
    </row>
    <row r="48" spans="1:5" ht="16.5" customHeight="1" x14ac:dyDescent="0.3">
      <c r="A48" s="17">
        <v>4</v>
      </c>
      <c r="B48" s="18">
        <v>7906082</v>
      </c>
      <c r="C48" s="18">
        <v>2542.8000000000002</v>
      </c>
      <c r="D48" s="19">
        <v>0.9</v>
      </c>
      <c r="E48" s="20">
        <v>3.5</v>
      </c>
    </row>
    <row r="49" spans="1:7" ht="16.5" customHeight="1" x14ac:dyDescent="0.3">
      <c r="A49" s="17">
        <v>5</v>
      </c>
      <c r="B49" s="18">
        <v>7914635</v>
      </c>
      <c r="C49" s="18">
        <v>2534.1</v>
      </c>
      <c r="D49" s="19">
        <v>0.9</v>
      </c>
      <c r="E49" s="20">
        <v>3.5</v>
      </c>
    </row>
    <row r="50" spans="1:7" ht="16.5" customHeight="1" x14ac:dyDescent="0.3">
      <c r="A50" s="17">
        <v>6</v>
      </c>
      <c r="B50" s="21">
        <v>7899132</v>
      </c>
      <c r="C50" s="21">
        <v>2525.1</v>
      </c>
      <c r="D50" s="22">
        <v>0.9</v>
      </c>
      <c r="E50" s="20">
        <v>3.5</v>
      </c>
    </row>
    <row r="51" spans="1:7" ht="16.5" customHeight="1" x14ac:dyDescent="0.3">
      <c r="A51" s="23" t="s">
        <v>18</v>
      </c>
      <c r="B51" s="24">
        <f>AVERAGE(B45:B50)</f>
        <v>7908019.5</v>
      </c>
      <c r="C51" s="25">
        <f>AVERAGE(C45:C50)</f>
        <v>2548.7666666666669</v>
      </c>
      <c r="D51" s="26">
        <f>AVERAGE(D45:D50)</f>
        <v>0.9</v>
      </c>
      <c r="E51" s="26">
        <f>AVERAGE(E45:E50)</f>
        <v>3.5</v>
      </c>
    </row>
    <row r="52" spans="1:7" ht="16.5" customHeight="1" x14ac:dyDescent="0.3">
      <c r="A52" s="27" t="s">
        <v>19</v>
      </c>
      <c r="B52" s="28">
        <f>(STDEV(B45:B50)/B51)</f>
        <v>1.7244734152096421E-3</v>
      </c>
      <c r="C52" s="29"/>
      <c r="D52" s="29"/>
      <c r="E52" s="30"/>
    </row>
    <row r="53" spans="1:7" s="452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452" customFormat="1" ht="15.75" customHeight="1" x14ac:dyDescent="0.25">
      <c r="A54" s="71"/>
      <c r="B54" s="71"/>
      <c r="C54" s="71"/>
      <c r="D54" s="71"/>
      <c r="E54" s="71"/>
    </row>
    <row r="55" spans="1:7" s="452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53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63" t="s">
        <v>123</v>
      </c>
      <c r="C60" s="463" t="s">
        <v>124</v>
      </c>
      <c r="E60" s="463"/>
      <c r="G60" s="48"/>
    </row>
    <row r="61" spans="1:7" ht="15" customHeight="1" x14ac:dyDescent="0.3">
      <c r="A61" s="47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0.19950000000000001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24060647</v>
      </c>
      <c r="C24" s="18">
        <v>2326.3000000000002</v>
      </c>
      <c r="D24" s="19">
        <v>0.8</v>
      </c>
      <c r="E24" s="20">
        <v>3</v>
      </c>
    </row>
    <row r="25" spans="1:6" ht="16.5" customHeight="1" x14ac:dyDescent="0.3">
      <c r="A25" s="17">
        <v>2</v>
      </c>
      <c r="B25" s="18">
        <v>24080064</v>
      </c>
      <c r="C25" s="18">
        <v>2309.6</v>
      </c>
      <c r="D25" s="19">
        <v>0.9</v>
      </c>
      <c r="E25" s="20">
        <v>3</v>
      </c>
    </row>
    <row r="26" spans="1:6" ht="16.5" customHeight="1" x14ac:dyDescent="0.3">
      <c r="A26" s="17">
        <v>3</v>
      </c>
      <c r="B26" s="18">
        <v>24110528</v>
      </c>
      <c r="C26" s="18">
        <v>2311.5</v>
      </c>
      <c r="D26" s="19">
        <v>0.9</v>
      </c>
      <c r="E26" s="20">
        <v>3</v>
      </c>
    </row>
    <row r="27" spans="1:6" ht="16.5" customHeight="1" x14ac:dyDescent="0.3">
      <c r="A27" s="17">
        <v>4</v>
      </c>
      <c r="B27" s="18">
        <v>24134023</v>
      </c>
      <c r="C27" s="18">
        <v>2294.9</v>
      </c>
      <c r="D27" s="19">
        <v>0.9</v>
      </c>
      <c r="E27" s="20">
        <v>3</v>
      </c>
    </row>
    <row r="28" spans="1:6" ht="16.5" customHeight="1" x14ac:dyDescent="0.3">
      <c r="A28" s="17">
        <v>5</v>
      </c>
      <c r="B28" s="18">
        <v>24186981</v>
      </c>
      <c r="C28" s="18">
        <v>2294.1999999999998</v>
      </c>
      <c r="D28" s="19">
        <v>0.9</v>
      </c>
      <c r="E28" s="20">
        <v>3</v>
      </c>
    </row>
    <row r="29" spans="1:6" ht="16.5" customHeight="1" x14ac:dyDescent="0.3">
      <c r="A29" s="17">
        <v>6</v>
      </c>
      <c r="B29" s="21">
        <v>24187697</v>
      </c>
      <c r="C29" s="21">
        <v>2305.1999999999998</v>
      </c>
      <c r="D29" s="22">
        <v>0.9</v>
      </c>
      <c r="E29" s="20">
        <v>3</v>
      </c>
    </row>
    <row r="30" spans="1:6" ht="16.5" customHeight="1" x14ac:dyDescent="0.3">
      <c r="A30" s="23" t="s">
        <v>18</v>
      </c>
      <c r="B30" s="24">
        <f>AVERAGE(B24:B29)</f>
        <v>24126656.666666668</v>
      </c>
      <c r="C30" s="25">
        <f>AVERAGE(C24:C29)</f>
        <v>2306.9500000000003</v>
      </c>
      <c r="D30" s="26">
        <f>AVERAGE(D24:D29)</f>
        <v>0.88333333333333341</v>
      </c>
      <c r="E30" s="26">
        <f>AVERAGE(E24:E29)</f>
        <v>3</v>
      </c>
    </row>
    <row r="31" spans="1:6" ht="16.5" customHeight="1" x14ac:dyDescent="0.3">
      <c r="A31" s="27" t="s">
        <v>19</v>
      </c>
      <c r="B31" s="28">
        <f>(STDEV(B24:B29)/B30)</f>
        <v>2.2094116470545693E-3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116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100.5</v>
      </c>
      <c r="C40" s="10"/>
      <c r="D40" s="10"/>
      <c r="E40" s="10"/>
    </row>
    <row r="41" spans="1:6" ht="16.5" customHeight="1" x14ac:dyDescent="0.3">
      <c r="A41" s="7" t="s">
        <v>8</v>
      </c>
      <c r="B41" s="12">
        <v>18.329999999999998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0.34200000000000003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43269184</v>
      </c>
      <c r="C45" s="18">
        <v>4141.3999999999996</v>
      </c>
      <c r="D45" s="19">
        <v>0.9</v>
      </c>
      <c r="E45" s="20">
        <v>3.2</v>
      </c>
    </row>
    <row r="46" spans="1:6" ht="16.5" customHeight="1" x14ac:dyDescent="0.3">
      <c r="A46" s="17">
        <v>2</v>
      </c>
      <c r="B46" s="18">
        <v>43150499</v>
      </c>
      <c r="C46" s="18">
        <v>4124.8999999999996</v>
      </c>
      <c r="D46" s="19">
        <v>0.9</v>
      </c>
      <c r="E46" s="19">
        <v>3.2</v>
      </c>
    </row>
    <row r="47" spans="1:6" ht="16.5" customHeight="1" x14ac:dyDescent="0.3">
      <c r="A47" s="17">
        <v>3</v>
      </c>
      <c r="B47" s="18">
        <v>43231233</v>
      </c>
      <c r="C47" s="18">
        <v>4123.2</v>
      </c>
      <c r="D47" s="19">
        <v>0.9</v>
      </c>
      <c r="E47" s="19">
        <v>3.2</v>
      </c>
    </row>
    <row r="48" spans="1:6" ht="16.5" customHeight="1" x14ac:dyDescent="0.3">
      <c r="A48" s="17">
        <v>4</v>
      </c>
      <c r="B48" s="18">
        <v>43185069</v>
      </c>
      <c r="C48" s="18">
        <v>4128</v>
      </c>
      <c r="D48" s="19">
        <v>0.9</v>
      </c>
      <c r="E48" s="19">
        <v>3.2</v>
      </c>
    </row>
    <row r="49" spans="1:7" ht="16.5" customHeight="1" x14ac:dyDescent="0.3">
      <c r="A49" s="17">
        <v>5</v>
      </c>
      <c r="B49" s="18">
        <v>43122336</v>
      </c>
      <c r="C49" s="18">
        <v>4125</v>
      </c>
      <c r="D49" s="19">
        <v>0.9</v>
      </c>
      <c r="E49" s="19">
        <v>3.2</v>
      </c>
    </row>
    <row r="50" spans="1:7" ht="16.5" customHeight="1" x14ac:dyDescent="0.3">
      <c r="A50" s="17">
        <v>6</v>
      </c>
      <c r="B50" s="21">
        <v>43241437</v>
      </c>
      <c r="C50" s="21">
        <v>4108.8</v>
      </c>
      <c r="D50" s="22">
        <v>0.9</v>
      </c>
      <c r="E50" s="22">
        <v>3.2</v>
      </c>
    </row>
    <row r="51" spans="1:7" ht="16.5" customHeight="1" x14ac:dyDescent="0.3">
      <c r="A51" s="23" t="s">
        <v>18</v>
      </c>
      <c r="B51" s="24">
        <f>AVERAGE(B45:B50)</f>
        <v>43199959.666666664</v>
      </c>
      <c r="C51" s="25">
        <f>AVERAGE(C45:C50)</f>
        <v>4125.2166666666662</v>
      </c>
      <c r="D51" s="26">
        <f>AVERAGE(D45:D50)</f>
        <v>0.9</v>
      </c>
      <c r="E51" s="26">
        <f>AVERAGE(E45:E50)</f>
        <v>3.1999999999999997</v>
      </c>
    </row>
    <row r="52" spans="1:7" ht="16.5" customHeight="1" x14ac:dyDescent="0.3">
      <c r="A52" s="27" t="s">
        <v>19</v>
      </c>
      <c r="B52" s="28">
        <f>(STDEV(B45:B50)/B51)</f>
        <v>1.3169629130051941E-3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63" t="s">
        <v>123</v>
      </c>
      <c r="C60" s="463" t="s">
        <v>124</v>
      </c>
      <c r="E60" s="463" t="s">
        <v>125</v>
      </c>
      <c r="F60" s="2"/>
      <c r="G60" s="48"/>
    </row>
    <row r="61" spans="1:7" ht="15" customHeight="1" x14ac:dyDescent="0.3">
      <c r="A61" s="47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51" workbookViewId="0">
      <selection activeCell="B9" sqref="A9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1" t="s">
        <v>31</v>
      </c>
      <c r="B11" s="472"/>
      <c r="C11" s="472"/>
      <c r="D11" s="472"/>
      <c r="E11" s="472"/>
      <c r="F11" s="473"/>
      <c r="G11" s="90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89"/>
    </row>
    <row r="14" spans="1:7" ht="16.5" customHeight="1" x14ac:dyDescent="0.3">
      <c r="A14" s="467" t="s">
        <v>33</v>
      </c>
      <c r="B14" s="467"/>
      <c r="C14" s="59" t="s">
        <v>5</v>
      </c>
    </row>
    <row r="15" spans="1:7" ht="16.5" customHeight="1" x14ac:dyDescent="0.3">
      <c r="A15" s="467" t="s">
        <v>34</v>
      </c>
      <c r="B15" s="467"/>
      <c r="C15" s="59" t="s">
        <v>7</v>
      </c>
    </row>
    <row r="16" spans="1:7" ht="16.5" customHeight="1" x14ac:dyDescent="0.3">
      <c r="A16" s="467" t="s">
        <v>35</v>
      </c>
      <c r="B16" s="467"/>
      <c r="C16" s="59" t="s">
        <v>9</v>
      </c>
    </row>
    <row r="17" spans="1:5" ht="16.5" customHeight="1" x14ac:dyDescent="0.3">
      <c r="A17" s="467" t="s">
        <v>36</v>
      </c>
      <c r="B17" s="467"/>
      <c r="C17" s="59" t="s">
        <v>11</v>
      </c>
    </row>
    <row r="18" spans="1:5" ht="16.5" customHeight="1" x14ac:dyDescent="0.3">
      <c r="A18" s="467" t="s">
        <v>37</v>
      </c>
      <c r="B18" s="467"/>
      <c r="C18" s="96" t="s">
        <v>12</v>
      </c>
    </row>
    <row r="19" spans="1:5" ht="16.5" customHeight="1" x14ac:dyDescent="0.3">
      <c r="A19" s="467" t="s">
        <v>38</v>
      </c>
      <c r="B19" s="467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68" t="s">
        <v>1</v>
      </c>
      <c r="B21" s="468"/>
      <c r="C21" s="58" t="s">
        <v>39</v>
      </c>
      <c r="D21" s="65"/>
    </row>
    <row r="22" spans="1:5" ht="15.75" customHeight="1" x14ac:dyDescent="0.3">
      <c r="A22" s="474"/>
      <c r="B22" s="474"/>
      <c r="C22" s="56"/>
      <c r="D22" s="474"/>
      <c r="E22" s="474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1995.83</v>
      </c>
      <c r="D24" s="86">
        <f t="shared" ref="D24:D43" si="0">(C24-$C$46)/$C$46</f>
        <v>1.580283045806071E-3</v>
      </c>
      <c r="E24" s="52"/>
    </row>
    <row r="25" spans="1:5" ht="15.75" customHeight="1" x14ac:dyDescent="0.3">
      <c r="C25" s="94">
        <v>1975.3</v>
      </c>
      <c r="D25" s="87">
        <f t="shared" si="0"/>
        <v>-8.7224196948734317E-3</v>
      </c>
      <c r="E25" s="52"/>
    </row>
    <row r="26" spans="1:5" ht="15.75" customHeight="1" x14ac:dyDescent="0.3">
      <c r="C26" s="94">
        <v>1980.95</v>
      </c>
      <c r="D26" s="87">
        <f t="shared" si="0"/>
        <v>-5.8870436361866223E-3</v>
      </c>
      <c r="E26" s="52"/>
    </row>
    <row r="27" spans="1:5" ht="15.75" customHeight="1" x14ac:dyDescent="0.3">
      <c r="C27" s="94">
        <v>2002.65</v>
      </c>
      <c r="D27" s="87">
        <f t="shared" si="0"/>
        <v>5.0028077750528316E-3</v>
      </c>
      <c r="E27" s="52"/>
    </row>
    <row r="28" spans="1:5" ht="15.75" customHeight="1" x14ac:dyDescent="0.3">
      <c r="C28" s="94">
        <v>2000.12</v>
      </c>
      <c r="D28" s="87">
        <f t="shared" si="0"/>
        <v>3.7331615045257372E-3</v>
      </c>
      <c r="E28" s="52"/>
    </row>
    <row r="29" spans="1:5" ht="15.75" customHeight="1" x14ac:dyDescent="0.3">
      <c r="C29" s="94">
        <v>1974.27</v>
      </c>
      <c r="D29" s="87">
        <f t="shared" si="0"/>
        <v>-9.2393112595543676E-3</v>
      </c>
      <c r="E29" s="52"/>
    </row>
    <row r="30" spans="1:5" ht="15.75" customHeight="1" x14ac:dyDescent="0.3">
      <c r="C30" s="94">
        <v>1999.89</v>
      </c>
      <c r="D30" s="87">
        <f t="shared" si="0"/>
        <v>3.6177391162961156E-3</v>
      </c>
      <c r="E30" s="52"/>
    </row>
    <row r="31" spans="1:5" ht="15.75" customHeight="1" x14ac:dyDescent="0.3">
      <c r="C31" s="94">
        <v>1981.56</v>
      </c>
      <c r="D31" s="87">
        <f t="shared" si="0"/>
        <v>-5.5809233891426146E-3</v>
      </c>
      <c r="E31" s="52"/>
    </row>
    <row r="32" spans="1:5" ht="15.75" customHeight="1" x14ac:dyDescent="0.3">
      <c r="C32" s="94">
        <v>2000.18</v>
      </c>
      <c r="D32" s="87">
        <f t="shared" si="0"/>
        <v>3.7632716927596659E-3</v>
      </c>
      <c r="E32" s="52"/>
    </row>
    <row r="33" spans="1:7" ht="15.75" customHeight="1" x14ac:dyDescent="0.3">
      <c r="C33" s="94">
        <v>1973.47</v>
      </c>
      <c r="D33" s="87">
        <f t="shared" si="0"/>
        <v>-9.6407804360055683E-3</v>
      </c>
      <c r="E33" s="52"/>
    </row>
    <row r="34" spans="1:7" ht="15.75" customHeight="1" x14ac:dyDescent="0.3">
      <c r="C34" s="94">
        <v>2005.29</v>
      </c>
      <c r="D34" s="87">
        <f t="shared" si="0"/>
        <v>6.3276560573418041E-3</v>
      </c>
      <c r="E34" s="52"/>
    </row>
    <row r="35" spans="1:7" ht="15.75" customHeight="1" x14ac:dyDescent="0.3">
      <c r="C35" s="94">
        <v>1966.24</v>
      </c>
      <c r="D35" s="87">
        <f t="shared" si="0"/>
        <v>-1.3269058118183508E-2</v>
      </c>
      <c r="E35" s="52"/>
    </row>
    <row r="36" spans="1:7" ht="15.75" customHeight="1" x14ac:dyDescent="0.3">
      <c r="C36" s="94">
        <v>1999.07</v>
      </c>
      <c r="D36" s="87">
        <f t="shared" si="0"/>
        <v>3.2062332104335297E-3</v>
      </c>
      <c r="E36" s="52"/>
    </row>
    <row r="37" spans="1:7" ht="15.75" customHeight="1" x14ac:dyDescent="0.3">
      <c r="C37" s="94">
        <v>2012.31</v>
      </c>
      <c r="D37" s="87">
        <f t="shared" si="0"/>
        <v>9.8505480807012796E-3</v>
      </c>
      <c r="E37" s="52"/>
    </row>
    <row r="38" spans="1:7" ht="15.75" customHeight="1" x14ac:dyDescent="0.3">
      <c r="C38" s="94">
        <v>2000.8</v>
      </c>
      <c r="D38" s="87">
        <f t="shared" si="0"/>
        <v>4.0744103045093089E-3</v>
      </c>
      <c r="E38" s="52"/>
    </row>
    <row r="39" spans="1:7" ht="15.75" customHeight="1" x14ac:dyDescent="0.3">
      <c r="C39" s="94">
        <v>2003.89</v>
      </c>
      <c r="D39" s="87">
        <f t="shared" si="0"/>
        <v>5.625084998552232E-3</v>
      </c>
      <c r="E39" s="52"/>
    </row>
    <row r="40" spans="1:7" ht="15.75" customHeight="1" x14ac:dyDescent="0.3">
      <c r="C40" s="94">
        <v>2001.51</v>
      </c>
      <c r="D40" s="87">
        <f t="shared" si="0"/>
        <v>4.430714198609788E-3</v>
      </c>
      <c r="E40" s="52"/>
    </row>
    <row r="41" spans="1:7" ht="15.75" customHeight="1" x14ac:dyDescent="0.3">
      <c r="C41" s="94">
        <v>1973.47</v>
      </c>
      <c r="D41" s="87">
        <f t="shared" si="0"/>
        <v>-9.6407804360055683E-3</v>
      </c>
      <c r="E41" s="52"/>
    </row>
    <row r="42" spans="1:7" ht="15.75" customHeight="1" x14ac:dyDescent="0.3">
      <c r="C42" s="94">
        <v>2015.28</v>
      </c>
      <c r="D42" s="87">
        <f t="shared" si="0"/>
        <v>1.1341002398276458E-2</v>
      </c>
      <c r="E42" s="52"/>
    </row>
    <row r="43" spans="1:7" ht="16.5" customHeight="1" x14ac:dyDescent="0.3">
      <c r="C43" s="95">
        <v>1991.54</v>
      </c>
      <c r="D43" s="88">
        <f t="shared" si="0"/>
        <v>-5.7259541291359553E-4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39853.620000000003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1992.681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69">
        <f>C46</f>
        <v>1992.681</v>
      </c>
      <c r="C49" s="92">
        <f>-IF(C46&lt;=80,10%,IF(C46&lt;250,7.5%,5%))</f>
        <v>-0.05</v>
      </c>
      <c r="D49" s="80">
        <f>IF(C46&lt;=80,C46*0.9,IF(C46&lt;250,C46*0.925,C46*0.95))</f>
        <v>1893.0469499999999</v>
      </c>
    </row>
    <row r="50" spans="1:6" ht="17.25" customHeight="1" x14ac:dyDescent="0.3">
      <c r="B50" s="470"/>
      <c r="C50" s="93">
        <f>IF(C46&lt;=80, 10%, IF(C46&lt;250, 7.5%, 5%))</f>
        <v>0.05</v>
      </c>
      <c r="D50" s="80">
        <f>IF(C46&lt;=80, C46*1.1, IF(C46&lt;250, C46*1.075, C46*1.05))</f>
        <v>2092.3150500000002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55" zoomScaleNormal="75" zoomScaleSheetLayoutView="55" workbookViewId="0">
      <selection sqref="A1:H17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4" t="s">
        <v>45</v>
      </c>
      <c r="B1" s="494"/>
      <c r="C1" s="494"/>
      <c r="D1" s="494"/>
      <c r="E1" s="494"/>
      <c r="F1" s="494"/>
      <c r="G1" s="494"/>
      <c r="H1" s="494"/>
    </row>
    <row r="2" spans="1:8" x14ac:dyDescent="0.25">
      <c r="A2" s="494"/>
      <c r="B2" s="494"/>
      <c r="C2" s="494"/>
      <c r="D2" s="494"/>
      <c r="E2" s="494"/>
      <c r="F2" s="494"/>
      <c r="G2" s="494"/>
      <c r="H2" s="494"/>
    </row>
    <row r="3" spans="1:8" x14ac:dyDescent="0.25">
      <c r="A3" s="494"/>
      <c r="B3" s="494"/>
      <c r="C3" s="494"/>
      <c r="D3" s="494"/>
      <c r="E3" s="494"/>
      <c r="F3" s="494"/>
      <c r="G3" s="494"/>
      <c r="H3" s="494"/>
    </row>
    <row r="4" spans="1:8" x14ac:dyDescent="0.25">
      <c r="A4" s="494"/>
      <c r="B4" s="494"/>
      <c r="C4" s="494"/>
      <c r="D4" s="494"/>
      <c r="E4" s="494"/>
      <c r="F4" s="494"/>
      <c r="G4" s="494"/>
      <c r="H4" s="494"/>
    </row>
    <row r="5" spans="1:8" x14ac:dyDescent="0.25">
      <c r="A5" s="494"/>
      <c r="B5" s="494"/>
      <c r="C5" s="494"/>
      <c r="D5" s="494"/>
      <c r="E5" s="494"/>
      <c r="F5" s="494"/>
      <c r="G5" s="494"/>
      <c r="H5" s="494"/>
    </row>
    <row r="6" spans="1:8" x14ac:dyDescent="0.25">
      <c r="A6" s="494"/>
      <c r="B6" s="494"/>
      <c r="C6" s="494"/>
      <c r="D6" s="494"/>
      <c r="E6" s="494"/>
      <c r="F6" s="494"/>
      <c r="G6" s="494"/>
      <c r="H6" s="494"/>
    </row>
    <row r="7" spans="1:8" x14ac:dyDescent="0.25">
      <c r="A7" s="494"/>
      <c r="B7" s="494"/>
      <c r="C7" s="494"/>
      <c r="D7" s="494"/>
      <c r="E7" s="494"/>
      <c r="F7" s="494"/>
      <c r="G7" s="494"/>
      <c r="H7" s="494"/>
    </row>
    <row r="8" spans="1:8" x14ac:dyDescent="0.25">
      <c r="A8" s="495" t="s">
        <v>46</v>
      </c>
      <c r="B8" s="495"/>
      <c r="C8" s="495"/>
      <c r="D8" s="495"/>
      <c r="E8" s="495"/>
      <c r="F8" s="495"/>
      <c r="G8" s="495"/>
      <c r="H8" s="495"/>
    </row>
    <row r="9" spans="1:8" x14ac:dyDescent="0.25">
      <c r="A9" s="495"/>
      <c r="B9" s="495"/>
      <c r="C9" s="495"/>
      <c r="D9" s="495"/>
      <c r="E9" s="495"/>
      <c r="F9" s="495"/>
      <c r="G9" s="495"/>
      <c r="H9" s="495"/>
    </row>
    <row r="10" spans="1:8" x14ac:dyDescent="0.25">
      <c r="A10" s="495"/>
      <c r="B10" s="495"/>
      <c r="C10" s="495"/>
      <c r="D10" s="495"/>
      <c r="E10" s="495"/>
      <c r="F10" s="495"/>
      <c r="G10" s="495"/>
      <c r="H10" s="495"/>
    </row>
    <row r="11" spans="1:8" x14ac:dyDescent="0.25">
      <c r="A11" s="495"/>
      <c r="B11" s="495"/>
      <c r="C11" s="495"/>
      <c r="D11" s="495"/>
      <c r="E11" s="495"/>
      <c r="F11" s="495"/>
      <c r="G11" s="495"/>
      <c r="H11" s="495"/>
    </row>
    <row r="12" spans="1:8" x14ac:dyDescent="0.25">
      <c r="A12" s="495"/>
      <c r="B12" s="495"/>
      <c r="C12" s="495"/>
      <c r="D12" s="495"/>
      <c r="E12" s="495"/>
      <c r="F12" s="495"/>
      <c r="G12" s="495"/>
      <c r="H12" s="495"/>
    </row>
    <row r="13" spans="1:8" x14ac:dyDescent="0.25">
      <c r="A13" s="495"/>
      <c r="B13" s="495"/>
      <c r="C13" s="495"/>
      <c r="D13" s="495"/>
      <c r="E13" s="495"/>
      <c r="F13" s="495"/>
      <c r="G13" s="495"/>
      <c r="H13" s="495"/>
    </row>
    <row r="14" spans="1:8" x14ac:dyDescent="0.25">
      <c r="A14" s="495"/>
      <c r="B14" s="495"/>
      <c r="C14" s="495"/>
      <c r="D14" s="495"/>
      <c r="E14" s="495"/>
      <c r="F14" s="495"/>
      <c r="G14" s="495"/>
      <c r="H14" s="495"/>
    </row>
    <row r="15" spans="1:8" ht="19.5" customHeight="1" x14ac:dyDescent="0.25"/>
    <row r="16" spans="1:8" ht="19.5" customHeight="1" x14ac:dyDescent="0.25">
      <c r="A16" s="496" t="s">
        <v>31</v>
      </c>
      <c r="B16" s="497"/>
      <c r="C16" s="497"/>
      <c r="D16" s="497"/>
      <c r="E16" s="497"/>
      <c r="F16" s="497"/>
      <c r="G16" s="497"/>
      <c r="H16" s="498"/>
    </row>
    <row r="17" spans="1:14" ht="18.75" x14ac:dyDescent="0.3">
      <c r="A17" s="97" t="s">
        <v>47</v>
      </c>
      <c r="B17" s="97"/>
    </row>
    <row r="18" spans="1:14" ht="18.75" x14ac:dyDescent="0.3">
      <c r="A18" s="99" t="s">
        <v>33</v>
      </c>
      <c r="B18" s="504" t="s">
        <v>5</v>
      </c>
      <c r="C18" s="504" t="s">
        <v>5</v>
      </c>
      <c r="D18" s="456"/>
      <c r="E18" s="192"/>
    </row>
    <row r="19" spans="1:14" ht="18.75" x14ac:dyDescent="0.3">
      <c r="A19" s="99" t="s">
        <v>34</v>
      </c>
      <c r="B19" s="39" t="s">
        <v>7</v>
      </c>
      <c r="C19" s="98">
        <v>24</v>
      </c>
    </row>
    <row r="20" spans="1:14" ht="18.75" x14ac:dyDescent="0.3">
      <c r="A20" s="99" t="s">
        <v>35</v>
      </c>
      <c r="B20" s="39" t="s">
        <v>9</v>
      </c>
    </row>
    <row r="21" spans="1:14" ht="18.75" x14ac:dyDescent="0.3">
      <c r="A21" s="99" t="s">
        <v>36</v>
      </c>
      <c r="B21" s="39" t="s">
        <v>11</v>
      </c>
      <c r="C21" s="217"/>
      <c r="D21" s="217"/>
      <c r="E21" s="217"/>
      <c r="F21" s="217"/>
      <c r="G21" s="217"/>
      <c r="H21" s="217"/>
      <c r="I21" s="217"/>
    </row>
    <row r="22" spans="1:14" ht="18.75" x14ac:dyDescent="0.3">
      <c r="A22" s="99" t="s">
        <v>37</v>
      </c>
      <c r="B22" s="457" t="s">
        <v>120</v>
      </c>
    </row>
    <row r="23" spans="1:14" ht="18.75" x14ac:dyDescent="0.3">
      <c r="A23" s="99" t="s">
        <v>38</v>
      </c>
      <c r="B23" s="193">
        <v>43118</v>
      </c>
    </row>
    <row r="24" spans="1:14" ht="18.75" x14ac:dyDescent="0.3">
      <c r="A24" s="99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58" t="s">
        <v>116</v>
      </c>
      <c r="C26" s="273"/>
    </row>
    <row r="27" spans="1:14" ht="26.25" customHeight="1" x14ac:dyDescent="0.4">
      <c r="A27" s="106" t="s">
        <v>48</v>
      </c>
      <c r="B27" s="459" t="s">
        <v>127</v>
      </c>
    </row>
    <row r="28" spans="1:14" ht="27" customHeight="1" x14ac:dyDescent="0.4">
      <c r="A28" s="106" t="s">
        <v>6</v>
      </c>
      <c r="B28" s="250">
        <v>99.6</v>
      </c>
    </row>
    <row r="29" spans="1:14" s="11" customFormat="1" ht="27" customHeight="1" x14ac:dyDescent="0.4">
      <c r="A29" s="106" t="s">
        <v>49</v>
      </c>
      <c r="B29" s="249">
        <v>0.1</v>
      </c>
      <c r="C29" s="501" t="s">
        <v>50</v>
      </c>
      <c r="D29" s="502"/>
      <c r="E29" s="502"/>
      <c r="F29" s="502"/>
      <c r="G29" s="503"/>
      <c r="I29" s="108"/>
      <c r="J29" s="108"/>
      <c r="K29" s="108"/>
      <c r="L29" s="108"/>
    </row>
    <row r="30" spans="1:14" s="11" customFormat="1" ht="19.5" customHeight="1" x14ac:dyDescent="0.3">
      <c r="A30" s="106" t="s">
        <v>51</v>
      </c>
      <c r="B30" s="105">
        <f>B28-B29</f>
        <v>99.5</v>
      </c>
      <c r="C30" s="109"/>
      <c r="D30" s="109"/>
      <c r="E30" s="109"/>
      <c r="F30" s="109"/>
      <c r="G30" s="110"/>
      <c r="I30" s="108"/>
      <c r="J30" s="108"/>
      <c r="K30" s="108"/>
      <c r="L30" s="108"/>
    </row>
    <row r="31" spans="1:14" s="11" customFormat="1" ht="27" customHeight="1" x14ac:dyDescent="0.4">
      <c r="A31" s="106" t="s">
        <v>52</v>
      </c>
      <c r="B31" s="251">
        <v>704.85599999999999</v>
      </c>
      <c r="C31" s="491" t="s">
        <v>53</v>
      </c>
      <c r="D31" s="492"/>
      <c r="E31" s="492"/>
      <c r="F31" s="492"/>
      <c r="G31" s="492"/>
      <c r="H31" s="493"/>
      <c r="I31" s="108"/>
      <c r="J31" s="108"/>
      <c r="K31" s="108"/>
      <c r="L31" s="108"/>
    </row>
    <row r="32" spans="1:14" s="11" customFormat="1" ht="27" customHeight="1" x14ac:dyDescent="0.4">
      <c r="A32" s="106" t="s">
        <v>54</v>
      </c>
      <c r="B32" s="251">
        <v>802.94100000000003</v>
      </c>
      <c r="C32" s="491" t="s">
        <v>55</v>
      </c>
      <c r="D32" s="492"/>
      <c r="E32" s="492"/>
      <c r="F32" s="492"/>
      <c r="G32" s="492"/>
      <c r="H32" s="493"/>
      <c r="I32" s="108"/>
      <c r="J32" s="108"/>
      <c r="K32" s="108"/>
      <c r="L32" s="112"/>
      <c r="M32" s="112"/>
      <c r="N32" s="113"/>
    </row>
    <row r="33" spans="1:14" s="11" customFormat="1" ht="17.25" customHeight="1" x14ac:dyDescent="0.3">
      <c r="A33" s="106"/>
      <c r="B33" s="111"/>
      <c r="C33" s="114"/>
      <c r="D33" s="114"/>
      <c r="E33" s="114"/>
      <c r="F33" s="114"/>
      <c r="G33" s="114"/>
      <c r="H33" s="114"/>
      <c r="I33" s="108"/>
      <c r="J33" s="108"/>
      <c r="K33" s="108"/>
      <c r="L33" s="112"/>
      <c r="M33" s="112"/>
      <c r="N33" s="113"/>
    </row>
    <row r="34" spans="1:14" s="11" customFormat="1" ht="18.75" x14ac:dyDescent="0.3">
      <c r="A34" s="106" t="s">
        <v>56</v>
      </c>
      <c r="B34" s="115">
        <f>B31/B32</f>
        <v>0.87784283029512755</v>
      </c>
      <c r="C34" s="98" t="s">
        <v>57</v>
      </c>
      <c r="D34" s="98"/>
      <c r="E34" s="98"/>
      <c r="F34" s="98"/>
      <c r="G34" s="98"/>
      <c r="I34" s="108"/>
      <c r="J34" s="108"/>
      <c r="K34" s="108"/>
      <c r="L34" s="112"/>
      <c r="M34" s="112"/>
      <c r="N34" s="113"/>
    </row>
    <row r="35" spans="1:14" s="11" customFormat="1" ht="19.5" customHeight="1" x14ac:dyDescent="0.3">
      <c r="A35" s="106"/>
      <c r="B35" s="105"/>
      <c r="G35" s="98"/>
      <c r="I35" s="108"/>
      <c r="J35" s="108"/>
      <c r="K35" s="108"/>
      <c r="L35" s="112"/>
      <c r="M35" s="112"/>
      <c r="N35" s="113"/>
    </row>
    <row r="36" spans="1:14" s="11" customFormat="1" ht="27" customHeight="1" x14ac:dyDescent="0.4">
      <c r="A36" s="116" t="s">
        <v>107</v>
      </c>
      <c r="B36" s="252">
        <v>5</v>
      </c>
      <c r="C36" s="98"/>
      <c r="D36" s="481" t="s">
        <v>58</v>
      </c>
      <c r="E36" s="500"/>
      <c r="F36" s="481" t="s">
        <v>59</v>
      </c>
      <c r="G36" s="482"/>
      <c r="J36" s="108"/>
      <c r="K36" s="108"/>
      <c r="L36" s="112"/>
      <c r="M36" s="112"/>
      <c r="N36" s="113"/>
    </row>
    <row r="37" spans="1:14" s="11" customFormat="1" ht="15.75" customHeight="1" x14ac:dyDescent="0.4">
      <c r="A37" s="117" t="s">
        <v>60</v>
      </c>
      <c r="B37" s="253">
        <v>5</v>
      </c>
      <c r="C37" s="119" t="s">
        <v>108</v>
      </c>
      <c r="D37" s="120" t="s">
        <v>62</v>
      </c>
      <c r="E37" s="179" t="s">
        <v>63</v>
      </c>
      <c r="F37" s="120" t="s">
        <v>62</v>
      </c>
      <c r="G37" s="121" t="s">
        <v>63</v>
      </c>
      <c r="J37" s="108"/>
      <c r="K37" s="108"/>
      <c r="L37" s="112"/>
      <c r="M37" s="112"/>
      <c r="N37" s="113"/>
    </row>
    <row r="38" spans="1:14" s="11" customFormat="1" ht="26.25" customHeight="1" x14ac:dyDescent="0.4">
      <c r="A38" s="117" t="s">
        <v>64</v>
      </c>
      <c r="B38" s="253">
        <v>100</v>
      </c>
      <c r="C38" s="122">
        <v>1</v>
      </c>
      <c r="D38" s="254">
        <v>24366149</v>
      </c>
      <c r="E38" s="194">
        <f>IF(ISBLANK(D38),"-",$D$48/$D$45*D38)</f>
        <v>24018058.434865631</v>
      </c>
      <c r="F38" s="254">
        <v>23280447</v>
      </c>
      <c r="G38" s="197">
        <f>IF(ISBLANK(F38),"-",$D$48/$F$45*F38)</f>
        <v>23545108.357711848</v>
      </c>
      <c r="J38" s="108"/>
      <c r="K38" s="108"/>
      <c r="L38" s="112"/>
      <c r="M38" s="112"/>
      <c r="N38" s="113"/>
    </row>
    <row r="39" spans="1:14" s="11" customFormat="1" ht="26.25" customHeight="1" x14ac:dyDescent="0.4">
      <c r="A39" s="117" t="s">
        <v>65</v>
      </c>
      <c r="B39" s="253">
        <v>1</v>
      </c>
      <c r="C39" s="118">
        <v>2</v>
      </c>
      <c r="D39" s="255">
        <v>24281430</v>
      </c>
      <c r="E39" s="195">
        <f>IF(ISBLANK(D39),"-",$D$48/$D$45*D39)</f>
        <v>23934549.715759326</v>
      </c>
      <c r="F39" s="255">
        <v>23676193</v>
      </c>
      <c r="G39" s="198">
        <f>IF(ISBLANK(F39),"-",$D$48/$F$45*F39)</f>
        <v>23945353.35524695</v>
      </c>
      <c r="J39" s="108"/>
      <c r="K39" s="108"/>
      <c r="L39" s="112"/>
      <c r="M39" s="112"/>
      <c r="N39" s="113"/>
    </row>
    <row r="40" spans="1:14" ht="26.25" customHeight="1" x14ac:dyDescent="0.4">
      <c r="A40" s="117" t="s">
        <v>66</v>
      </c>
      <c r="B40" s="253">
        <v>1</v>
      </c>
      <c r="C40" s="118">
        <v>3</v>
      </c>
      <c r="D40" s="255">
        <v>24405937</v>
      </c>
      <c r="E40" s="195">
        <f>IF(ISBLANK(D40),"-",$D$48/$D$45*D40)</f>
        <v>24057278.030420367</v>
      </c>
      <c r="F40" s="255">
        <v>23741506</v>
      </c>
      <c r="G40" s="198">
        <f>IF(ISBLANK(F40),"-",$D$48/$F$45*F40)</f>
        <v>24011408.859343037</v>
      </c>
      <c r="L40" s="112"/>
      <c r="M40" s="112"/>
      <c r="N40" s="124"/>
    </row>
    <row r="41" spans="1:14" ht="26.25" customHeight="1" x14ac:dyDescent="0.4">
      <c r="A41" s="117" t="s">
        <v>67</v>
      </c>
      <c r="B41" s="253">
        <v>1</v>
      </c>
      <c r="C41" s="125">
        <v>4</v>
      </c>
      <c r="D41" s="256"/>
      <c r="E41" s="196" t="str">
        <f>IF(ISBLANK(D41),"-",$D$48/$D$45*D41)</f>
        <v>-</v>
      </c>
      <c r="F41" s="256"/>
      <c r="G41" s="199" t="str">
        <f>IF(ISBLANK(F41),"-",$D$48/$F$45*F41)</f>
        <v>-</v>
      </c>
      <c r="L41" s="112"/>
      <c r="M41" s="112"/>
      <c r="N41" s="124"/>
    </row>
    <row r="42" spans="1:14" ht="27" customHeight="1" x14ac:dyDescent="0.4">
      <c r="A42" s="117" t="s">
        <v>68</v>
      </c>
      <c r="B42" s="253">
        <v>1</v>
      </c>
      <c r="C42" s="127" t="s">
        <v>69</v>
      </c>
      <c r="D42" s="228">
        <f>AVERAGE(D38:D41)</f>
        <v>24351172</v>
      </c>
      <c r="E42" s="152">
        <f>AVERAGE(E38:E41)</f>
        <v>24003295.393681776</v>
      </c>
      <c r="F42" s="128">
        <f>AVERAGE(F38:F41)</f>
        <v>23566048.666666668</v>
      </c>
      <c r="G42" s="129">
        <f>AVERAGE(G38:G41)</f>
        <v>23833956.857433945</v>
      </c>
      <c r="H42" s="214"/>
    </row>
    <row r="43" spans="1:14" ht="26.25" customHeight="1" x14ac:dyDescent="0.4">
      <c r="A43" s="117" t="s">
        <v>70</v>
      </c>
      <c r="B43" s="250">
        <v>1</v>
      </c>
      <c r="C43" s="229" t="s">
        <v>99</v>
      </c>
      <c r="D43" s="257">
        <v>20.5</v>
      </c>
      <c r="E43" s="124"/>
      <c r="F43" s="258">
        <v>19.98</v>
      </c>
      <c r="H43" s="214"/>
    </row>
    <row r="44" spans="1:14" ht="26.25" customHeight="1" x14ac:dyDescent="0.4">
      <c r="A44" s="117" t="s">
        <v>71</v>
      </c>
      <c r="B44" s="250">
        <v>1</v>
      </c>
      <c r="C44" s="230" t="s">
        <v>100</v>
      </c>
      <c r="D44" s="231">
        <f>D43*$B$34</f>
        <v>17.995778021050114</v>
      </c>
      <c r="E44" s="131"/>
      <c r="F44" s="130">
        <f>F43*$B$34</f>
        <v>17.539299749296649</v>
      </c>
      <c r="H44" s="214"/>
    </row>
    <row r="45" spans="1:14" ht="19.5" customHeight="1" x14ac:dyDescent="0.3">
      <c r="A45" s="117" t="s">
        <v>72</v>
      </c>
      <c r="B45" s="227">
        <f>(B44/B43)*(B42/B41)*(B40/B39)*(B38/B37)*B36</f>
        <v>100</v>
      </c>
      <c r="C45" s="230" t="s">
        <v>73</v>
      </c>
      <c r="D45" s="232">
        <f>D44*$B$30/100</f>
        <v>17.905799130944864</v>
      </c>
      <c r="E45" s="133"/>
      <c r="F45" s="132">
        <f>F44*$B$30/100</f>
        <v>17.451603250550164</v>
      </c>
      <c r="H45" s="214"/>
    </row>
    <row r="46" spans="1:14" ht="19.5" customHeight="1" x14ac:dyDescent="0.3">
      <c r="A46" s="476" t="s">
        <v>74</v>
      </c>
      <c r="B46" s="483"/>
      <c r="C46" s="230" t="s">
        <v>75</v>
      </c>
      <c r="D46" s="231">
        <f>D45/$B$45</f>
        <v>0.17905799130944863</v>
      </c>
      <c r="E46" s="133"/>
      <c r="F46" s="134">
        <f>F45/$B$45</f>
        <v>0.17451603250550163</v>
      </c>
      <c r="H46" s="214"/>
    </row>
    <row r="47" spans="1:14" ht="27" customHeight="1" x14ac:dyDescent="0.4">
      <c r="A47" s="478"/>
      <c r="B47" s="484"/>
      <c r="C47" s="230" t="s">
        <v>109</v>
      </c>
      <c r="D47" s="259">
        <v>0.17649999999999999</v>
      </c>
      <c r="F47" s="136"/>
      <c r="H47" s="214"/>
    </row>
    <row r="48" spans="1:14" ht="18.75" x14ac:dyDescent="0.3">
      <c r="C48" s="230" t="s">
        <v>76</v>
      </c>
      <c r="D48" s="231">
        <f>D47*$B$45</f>
        <v>17.649999999999999</v>
      </c>
      <c r="F48" s="136"/>
      <c r="H48" s="214"/>
    </row>
    <row r="49" spans="1:12" ht="19.5" customHeight="1" x14ac:dyDescent="0.3">
      <c r="C49" s="233" t="s">
        <v>77</v>
      </c>
      <c r="D49" s="234">
        <f>D48/B34</f>
        <v>20.106104863972213</v>
      </c>
      <c r="F49" s="139"/>
      <c r="H49" s="214"/>
    </row>
    <row r="50" spans="1:12" ht="18.75" x14ac:dyDescent="0.3">
      <c r="C50" s="235" t="s">
        <v>78</v>
      </c>
      <c r="D50" s="236">
        <f>AVERAGE(E38:E41,G38:G41)</f>
        <v>23918626.125557858</v>
      </c>
      <c r="F50" s="139"/>
      <c r="H50" s="214"/>
    </row>
    <row r="51" spans="1:12" ht="18.75" x14ac:dyDescent="0.3">
      <c r="C51" s="135" t="s">
        <v>79</v>
      </c>
      <c r="D51" s="140">
        <f>STDEV(E38:E41,G38:G41)/D50</f>
        <v>7.8928984538156315E-3</v>
      </c>
      <c r="F51" s="139"/>
    </row>
    <row r="52" spans="1:12" ht="19.5" customHeight="1" x14ac:dyDescent="0.3">
      <c r="C52" s="137" t="s">
        <v>20</v>
      </c>
      <c r="D52" s="141">
        <f>COUNT(E38:E41,G38:G41)</f>
        <v>6</v>
      </c>
      <c r="F52" s="139"/>
    </row>
    <row r="54" spans="1:12" ht="18.75" x14ac:dyDescent="0.3">
      <c r="A54" s="97" t="s">
        <v>1</v>
      </c>
      <c r="B54" s="142" t="s">
        <v>80</v>
      </c>
    </row>
    <row r="55" spans="1:12" ht="18.75" x14ac:dyDescent="0.3">
      <c r="A55" s="98" t="s">
        <v>81</v>
      </c>
      <c r="B55" s="101" t="str">
        <f>B21</f>
        <v>Each film coated tablet contains Atazanavir 300 mg and Ritonavir 100 mg</v>
      </c>
    </row>
    <row r="56" spans="1:12" ht="26.25" customHeight="1" x14ac:dyDescent="0.4">
      <c r="A56" s="100" t="s">
        <v>82</v>
      </c>
      <c r="B56" s="249">
        <v>300</v>
      </c>
      <c r="C56" s="98" t="str">
        <f>B20</f>
        <v>ATAZANAVIR, RITONAVIR</v>
      </c>
      <c r="H56" s="107"/>
    </row>
    <row r="57" spans="1:12" ht="18.75" x14ac:dyDescent="0.3">
      <c r="A57" s="101" t="s">
        <v>83</v>
      </c>
      <c r="B57" s="248">
        <f>Uniformity!C46</f>
        <v>1992.681</v>
      </c>
      <c r="H57" s="107"/>
    </row>
    <row r="58" spans="1:12" ht="19.5" customHeight="1" x14ac:dyDescent="0.3">
      <c r="H58" s="107"/>
    </row>
    <row r="59" spans="1:12" s="11" customFormat="1" ht="27" customHeight="1" x14ac:dyDescent="0.4">
      <c r="A59" s="116" t="s">
        <v>110</v>
      </c>
      <c r="B59" s="252">
        <v>250</v>
      </c>
      <c r="C59" s="98"/>
      <c r="D59" s="144" t="s">
        <v>84</v>
      </c>
      <c r="E59" s="143" t="s">
        <v>61</v>
      </c>
      <c r="F59" s="143" t="s">
        <v>62</v>
      </c>
      <c r="G59" s="143" t="s">
        <v>85</v>
      </c>
      <c r="H59" s="119" t="s">
        <v>86</v>
      </c>
      <c r="L59" s="108"/>
    </row>
    <row r="60" spans="1:12" s="11" customFormat="1" ht="22.5" customHeight="1" x14ac:dyDescent="0.4">
      <c r="A60" s="117" t="s">
        <v>104</v>
      </c>
      <c r="B60" s="253">
        <v>1</v>
      </c>
      <c r="C60" s="485" t="s">
        <v>87</v>
      </c>
      <c r="D60" s="488">
        <v>293.04000000000002</v>
      </c>
      <c r="E60" s="145">
        <v>1</v>
      </c>
      <c r="F60" s="260">
        <v>23695306</v>
      </c>
      <c r="G60" s="183">
        <f>IF(ISBLANK(F60),"-",(F60/$D$50*$D$47*$B$68)*($B$57/$D$60))</f>
        <v>297.2498771304663</v>
      </c>
      <c r="H60" s="185">
        <f t="shared" ref="H60:H71" si="0">IF(ISBLANK(F60),"-",G60/$B$56)</f>
        <v>0.99083292376822096</v>
      </c>
      <c r="L60" s="108"/>
    </row>
    <row r="61" spans="1:12" s="11" customFormat="1" ht="26.25" customHeight="1" x14ac:dyDescent="0.4">
      <c r="A61" s="117" t="s">
        <v>88</v>
      </c>
      <c r="B61" s="253">
        <v>1</v>
      </c>
      <c r="C61" s="486"/>
      <c r="D61" s="489"/>
      <c r="E61" s="146">
        <v>2</v>
      </c>
      <c r="F61" s="255">
        <v>23727402</v>
      </c>
      <c r="G61" s="184">
        <f>IF(ISBLANK(F61),"-",(F61/$D$50*$D$47*$B$68)*($B$57/$D$60))</f>
        <v>297.65251097095688</v>
      </c>
      <c r="H61" s="186">
        <f t="shared" si="0"/>
        <v>0.99217503656985628</v>
      </c>
      <c r="L61" s="108"/>
    </row>
    <row r="62" spans="1:12" s="11" customFormat="1" ht="26.25" customHeight="1" x14ac:dyDescent="0.4">
      <c r="A62" s="117" t="s">
        <v>89</v>
      </c>
      <c r="B62" s="253">
        <v>1</v>
      </c>
      <c r="C62" s="486"/>
      <c r="D62" s="489"/>
      <c r="E62" s="146">
        <v>3</v>
      </c>
      <c r="F62" s="255">
        <v>23578010</v>
      </c>
      <c r="G62" s="184">
        <f>IF(ISBLANK(F62),"-",(F62/$D$50*$D$47*$B$68)*($B$57/$D$60))</f>
        <v>295.7784371082148</v>
      </c>
      <c r="H62" s="186">
        <f t="shared" si="0"/>
        <v>0.98592812369404936</v>
      </c>
      <c r="L62" s="108"/>
    </row>
    <row r="63" spans="1:12" ht="21" customHeight="1" x14ac:dyDescent="0.4">
      <c r="A63" s="117" t="s">
        <v>90</v>
      </c>
      <c r="B63" s="253">
        <v>1</v>
      </c>
      <c r="C63" s="499"/>
      <c r="D63" s="490"/>
      <c r="E63" s="147">
        <v>4</v>
      </c>
      <c r="F63" s="261"/>
      <c r="G63" s="18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17" t="s">
        <v>91</v>
      </c>
      <c r="B64" s="253">
        <v>1</v>
      </c>
      <c r="C64" s="485" t="s">
        <v>92</v>
      </c>
      <c r="D64" s="488">
        <v>293.24</v>
      </c>
      <c r="E64" s="145">
        <v>1</v>
      </c>
      <c r="F64" s="260"/>
      <c r="G64" s="210" t="str">
        <f>IF(ISBLANK(F64),"-",(F64/$D$50*$D$47*$B$68)*($B$57/$D$64))</f>
        <v>-</v>
      </c>
      <c r="H64" s="207" t="str">
        <f t="shared" si="0"/>
        <v>-</v>
      </c>
    </row>
    <row r="65" spans="1:8" ht="26.25" customHeight="1" x14ac:dyDescent="0.4">
      <c r="A65" s="117" t="s">
        <v>93</v>
      </c>
      <c r="B65" s="253">
        <v>1</v>
      </c>
      <c r="C65" s="486"/>
      <c r="D65" s="489"/>
      <c r="E65" s="146">
        <v>2</v>
      </c>
      <c r="F65" s="255"/>
      <c r="G65" s="211" t="str">
        <f>IF(ISBLANK(F65),"-",(F65/$D$50*$D$47*$B$68)*($B$57/$D$64))</f>
        <v>-</v>
      </c>
      <c r="H65" s="208" t="str">
        <f t="shared" si="0"/>
        <v>-</v>
      </c>
    </row>
    <row r="66" spans="1:8" ht="26.25" customHeight="1" x14ac:dyDescent="0.4">
      <c r="A66" s="117" t="s">
        <v>94</v>
      </c>
      <c r="B66" s="253">
        <v>1</v>
      </c>
      <c r="C66" s="486"/>
      <c r="D66" s="489"/>
      <c r="E66" s="146">
        <v>3</v>
      </c>
      <c r="F66" s="255"/>
      <c r="G66" s="211" t="str">
        <f>IF(ISBLANK(F66),"-",(F66/$D$50*$D$47*$B$68)*($B$57/$D$64))</f>
        <v>-</v>
      </c>
      <c r="H66" s="208" t="str">
        <f t="shared" si="0"/>
        <v>-</v>
      </c>
    </row>
    <row r="67" spans="1:8" ht="21" customHeight="1" x14ac:dyDescent="0.4">
      <c r="A67" s="117" t="s">
        <v>95</v>
      </c>
      <c r="B67" s="253">
        <v>1</v>
      </c>
      <c r="C67" s="499"/>
      <c r="D67" s="490"/>
      <c r="E67" s="147">
        <v>4</v>
      </c>
      <c r="F67" s="261"/>
      <c r="G67" s="212" t="str">
        <f>IF(ISBLANK(F67),"-",(F67/$D$50*$D$47*$B$68)*($B$57/$D$64))</f>
        <v>-</v>
      </c>
      <c r="H67" s="209" t="str">
        <f t="shared" si="0"/>
        <v>-</v>
      </c>
    </row>
    <row r="68" spans="1:8" ht="21.75" customHeight="1" x14ac:dyDescent="0.4">
      <c r="A68" s="117" t="s">
        <v>96</v>
      </c>
      <c r="B68" s="219">
        <f>(B67/B66)*(B65/B64)*(B63/B62)*(B61/B60)*B59</f>
        <v>250</v>
      </c>
      <c r="C68" s="485" t="s">
        <v>97</v>
      </c>
      <c r="D68" s="488">
        <v>293.39</v>
      </c>
      <c r="E68" s="145">
        <v>1</v>
      </c>
      <c r="F68" s="260">
        <v>23158843</v>
      </c>
      <c r="G68" s="210">
        <f>IF(ISBLANK(F68),"-",(F68/$D$50*$D$47*$B$68)*($B$57/$D$68))</f>
        <v>290.17354757593836</v>
      </c>
      <c r="H68" s="186">
        <f t="shared" si="0"/>
        <v>0.96724515858646121</v>
      </c>
    </row>
    <row r="69" spans="1:8" ht="21.75" customHeight="1" x14ac:dyDescent="0.4">
      <c r="A69" s="237" t="s">
        <v>98</v>
      </c>
      <c r="B69" s="238">
        <f>D47*B68/B56*B57</f>
        <v>293.09016375000004</v>
      </c>
      <c r="C69" s="486"/>
      <c r="D69" s="489"/>
      <c r="E69" s="146">
        <v>2</v>
      </c>
      <c r="F69" s="255">
        <v>23161285</v>
      </c>
      <c r="G69" s="211">
        <f>IF(ISBLANK(F69),"-",(F69/$D$50*$D$47*$B$68)*($B$57/$D$68))</f>
        <v>290.20414512363016</v>
      </c>
      <c r="H69" s="186">
        <f t="shared" si="0"/>
        <v>0.96734715041210051</v>
      </c>
    </row>
    <row r="70" spans="1:8" ht="22.5" customHeight="1" x14ac:dyDescent="0.4">
      <c r="A70" s="505" t="s">
        <v>74</v>
      </c>
      <c r="B70" s="506"/>
      <c r="C70" s="486"/>
      <c r="D70" s="489"/>
      <c r="E70" s="146">
        <v>3</v>
      </c>
      <c r="F70" s="255">
        <v>23254147</v>
      </c>
      <c r="G70" s="211">
        <f>IF(ISBLANK(F70),"-",(F70/$D$50*$D$47*$B$68)*($B$57/$D$68))</f>
        <v>291.36767889666874</v>
      </c>
      <c r="H70" s="186">
        <f t="shared" si="0"/>
        <v>0.97122559632222916</v>
      </c>
    </row>
    <row r="71" spans="1:8" ht="21.75" customHeight="1" x14ac:dyDescent="0.4">
      <c r="A71" s="507"/>
      <c r="B71" s="508"/>
      <c r="C71" s="487"/>
      <c r="D71" s="490"/>
      <c r="E71" s="147">
        <v>4</v>
      </c>
      <c r="F71" s="261"/>
      <c r="G71" s="212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38" t="s">
        <v>69</v>
      </c>
      <c r="H72" s="262">
        <f>AVERAGE(H60:H71)</f>
        <v>0.97912566489215302</v>
      </c>
    </row>
    <row r="73" spans="1:8" ht="26.25" customHeight="1" x14ac:dyDescent="0.4">
      <c r="C73" s="148"/>
      <c r="D73" s="148"/>
      <c r="E73" s="148"/>
      <c r="F73" s="149"/>
      <c r="G73" s="135" t="s">
        <v>79</v>
      </c>
      <c r="H73" s="263">
        <f>STDEV(H60:H71)/H72</f>
        <v>1.2049061434625289E-2</v>
      </c>
    </row>
    <row r="74" spans="1:8" ht="27" customHeight="1" x14ac:dyDescent="0.4">
      <c r="A74" s="148"/>
      <c r="B74" s="148"/>
      <c r="C74" s="149"/>
      <c r="D74" s="149"/>
      <c r="E74" s="150"/>
      <c r="F74" s="149"/>
      <c r="G74" s="137" t="s">
        <v>20</v>
      </c>
      <c r="H74" s="264">
        <f>COUNT(H60:H71)</f>
        <v>6</v>
      </c>
    </row>
    <row r="75" spans="1:8" ht="18.75" x14ac:dyDescent="0.3">
      <c r="A75" s="148"/>
      <c r="B75" s="148"/>
      <c r="C75" s="149"/>
      <c r="D75" s="149"/>
      <c r="E75" s="150"/>
      <c r="F75" s="149"/>
      <c r="G75" s="171"/>
      <c r="H75" s="226"/>
    </row>
    <row r="76" spans="1:8" ht="18.75" x14ac:dyDescent="0.3">
      <c r="A76" s="104" t="s">
        <v>111</v>
      </c>
      <c r="B76" s="243" t="s">
        <v>105</v>
      </c>
      <c r="C76" s="480" t="str">
        <f>B20</f>
        <v>ATAZANAVIR, RITONAVIR</v>
      </c>
      <c r="D76" s="480"/>
      <c r="E76" s="245" t="s">
        <v>112</v>
      </c>
      <c r="F76" s="245"/>
      <c r="G76" s="246">
        <f>H72</f>
        <v>0.97912566489215302</v>
      </c>
      <c r="H76" s="226"/>
    </row>
    <row r="77" spans="1:8" ht="18.75" x14ac:dyDescent="0.3">
      <c r="A77" s="148"/>
      <c r="B77" s="148"/>
      <c r="C77" s="149"/>
      <c r="D77" s="149"/>
      <c r="E77" s="150"/>
      <c r="F77" s="149"/>
      <c r="G77" s="171"/>
      <c r="H77" s="226"/>
    </row>
    <row r="78" spans="1:8" ht="26.25" customHeight="1" x14ac:dyDescent="0.4">
      <c r="A78" s="103" t="s">
        <v>113</v>
      </c>
      <c r="B78" s="103" t="s">
        <v>114</v>
      </c>
      <c r="D78" s="460" t="s">
        <v>121</v>
      </c>
    </row>
    <row r="79" spans="1:8" ht="18.75" x14ac:dyDescent="0.3">
      <c r="A79" s="103"/>
      <c r="B79" s="103"/>
    </row>
    <row r="80" spans="1:8" ht="26.25" customHeight="1" x14ac:dyDescent="0.4">
      <c r="A80" s="104" t="s">
        <v>4</v>
      </c>
      <c r="B80" s="249" t="str">
        <f>B26</f>
        <v>Atazanavir Sulfate</v>
      </c>
      <c r="C80" s="273"/>
    </row>
    <row r="81" spans="1:12" ht="26.25" customHeight="1" x14ac:dyDescent="0.4">
      <c r="A81" s="106" t="s">
        <v>48</v>
      </c>
      <c r="B81" s="249" t="str">
        <f>B27</f>
        <v>A48-3</v>
      </c>
    </row>
    <row r="82" spans="1:12" ht="27" customHeight="1" x14ac:dyDescent="0.4">
      <c r="A82" s="106" t="s">
        <v>6</v>
      </c>
      <c r="B82" s="249">
        <f>B28</f>
        <v>99.6</v>
      </c>
    </row>
    <row r="83" spans="1:12" s="11" customFormat="1" ht="27" customHeight="1" x14ac:dyDescent="0.4">
      <c r="A83" s="106" t="s">
        <v>49</v>
      </c>
      <c r="B83" s="249">
        <f>B29</f>
        <v>0.1</v>
      </c>
      <c r="C83" s="501" t="s">
        <v>50</v>
      </c>
      <c r="D83" s="502"/>
      <c r="E83" s="502"/>
      <c r="F83" s="502"/>
      <c r="G83" s="503"/>
      <c r="I83" s="108"/>
      <c r="J83" s="108"/>
      <c r="K83" s="108"/>
      <c r="L83" s="108"/>
    </row>
    <row r="84" spans="1:12" s="11" customFormat="1" ht="18.75" x14ac:dyDescent="0.3">
      <c r="A84" s="106" t="s">
        <v>51</v>
      </c>
      <c r="B84" s="105">
        <f>B82-B83</f>
        <v>99.5</v>
      </c>
      <c r="C84" s="109"/>
      <c r="D84" s="109"/>
      <c r="E84" s="109"/>
      <c r="F84" s="109"/>
      <c r="G84" s="110"/>
      <c r="I84" s="108"/>
      <c r="J84" s="108"/>
      <c r="K84" s="108"/>
      <c r="L84" s="108"/>
    </row>
    <row r="85" spans="1:12" s="11" customFormat="1" ht="19.5" customHeight="1" x14ac:dyDescent="0.3">
      <c r="A85" s="106"/>
      <c r="B85" s="105"/>
      <c r="C85" s="109"/>
      <c r="D85" s="109"/>
      <c r="E85" s="109"/>
      <c r="F85" s="109"/>
      <c r="G85" s="110"/>
      <c r="I85" s="108"/>
      <c r="J85" s="108"/>
      <c r="K85" s="108"/>
      <c r="L85" s="108"/>
    </row>
    <row r="86" spans="1:12" s="11" customFormat="1" ht="27" customHeight="1" x14ac:dyDescent="0.4">
      <c r="A86" s="106" t="s">
        <v>52</v>
      </c>
      <c r="B86" s="454">
        <v>704.85599999999999</v>
      </c>
      <c r="C86" s="491" t="s">
        <v>53</v>
      </c>
      <c r="D86" s="492"/>
      <c r="E86" s="492"/>
      <c r="F86" s="492"/>
      <c r="G86" s="492"/>
      <c r="H86" s="493"/>
      <c r="I86" s="108"/>
      <c r="J86" s="108"/>
      <c r="K86" s="108"/>
      <c r="L86" s="108"/>
    </row>
    <row r="87" spans="1:12" s="11" customFormat="1" ht="27" customHeight="1" x14ac:dyDescent="0.4">
      <c r="A87" s="106" t="s">
        <v>54</v>
      </c>
      <c r="B87" s="454">
        <v>802.94100000000003</v>
      </c>
      <c r="C87" s="491" t="s">
        <v>55</v>
      </c>
      <c r="D87" s="492"/>
      <c r="E87" s="492"/>
      <c r="F87" s="492"/>
      <c r="G87" s="492"/>
      <c r="H87" s="493"/>
      <c r="I87" s="108"/>
      <c r="J87" s="108"/>
      <c r="K87" s="108"/>
      <c r="L87" s="108"/>
    </row>
    <row r="88" spans="1:12" s="11" customFormat="1" ht="18.75" x14ac:dyDescent="0.3">
      <c r="A88" s="106"/>
      <c r="B88" s="105"/>
      <c r="C88" s="109"/>
      <c r="D88" s="109"/>
      <c r="E88" s="109"/>
      <c r="F88" s="109"/>
      <c r="G88" s="110"/>
      <c r="I88" s="108"/>
      <c r="J88" s="108"/>
      <c r="K88" s="108"/>
      <c r="L88" s="108"/>
    </row>
    <row r="89" spans="1:12" ht="18.75" x14ac:dyDescent="0.3">
      <c r="A89" s="106" t="s">
        <v>56</v>
      </c>
      <c r="B89" s="115">
        <f>B86/B87</f>
        <v>0.87784283029512755</v>
      </c>
      <c r="C89" s="98" t="s">
        <v>57</v>
      </c>
    </row>
    <row r="90" spans="1:12" ht="19.5" customHeight="1" x14ac:dyDescent="0.3">
      <c r="A90" s="106"/>
      <c r="B90" s="115"/>
    </row>
    <row r="91" spans="1:12" ht="27" customHeight="1" x14ac:dyDescent="0.4">
      <c r="A91" s="116" t="s">
        <v>107</v>
      </c>
      <c r="B91" s="252">
        <v>20</v>
      </c>
      <c r="D91" s="181" t="s">
        <v>58</v>
      </c>
      <c r="E91" s="182"/>
      <c r="F91" s="481" t="s">
        <v>59</v>
      </c>
      <c r="G91" s="482"/>
    </row>
    <row r="92" spans="1:12" ht="26.25" customHeight="1" x14ac:dyDescent="0.4">
      <c r="A92" s="117" t="s">
        <v>60</v>
      </c>
      <c r="B92" s="253">
        <v>20</v>
      </c>
      <c r="C92" s="178" t="s">
        <v>108</v>
      </c>
      <c r="D92" s="120" t="s">
        <v>62</v>
      </c>
      <c r="E92" s="179" t="s">
        <v>63</v>
      </c>
      <c r="F92" s="120" t="s">
        <v>62</v>
      </c>
      <c r="G92" s="121" t="s">
        <v>63</v>
      </c>
    </row>
    <row r="93" spans="1:12" ht="26.25" customHeight="1" x14ac:dyDescent="0.4">
      <c r="A93" s="117" t="s">
        <v>64</v>
      </c>
      <c r="B93" s="253">
        <v>50</v>
      </c>
      <c r="C93" s="176">
        <v>1</v>
      </c>
      <c r="D93" s="254">
        <v>42974432</v>
      </c>
      <c r="E93" s="194">
        <f>IF(ISBLANK(D93),"-",$D$103/$D$100*D93)</f>
        <v>40262347.435943335</v>
      </c>
      <c r="F93" s="254">
        <v>40344604</v>
      </c>
      <c r="G93" s="197">
        <f>IF(ISBLANK(F93),"-",$D$103/$F$100*F93)</f>
        <v>40305191.805967964</v>
      </c>
    </row>
    <row r="94" spans="1:12" ht="26.25" customHeight="1" x14ac:dyDescent="0.4">
      <c r="A94" s="117" t="s">
        <v>65</v>
      </c>
      <c r="B94" s="253">
        <v>1</v>
      </c>
      <c r="C94" s="149">
        <v>2</v>
      </c>
      <c r="D94" s="255">
        <v>42570033</v>
      </c>
      <c r="E94" s="195">
        <f>IF(ISBLANK(D94),"-",$D$103/$D$100*D94)</f>
        <v>39883469.757216871</v>
      </c>
      <c r="F94" s="255">
        <v>40158948</v>
      </c>
      <c r="G94" s="198">
        <f>IF(ISBLANK(F94),"-",$D$103/$F$100*F94)</f>
        <v>40119717.171245344</v>
      </c>
    </row>
    <row r="95" spans="1:12" ht="26.25" customHeight="1" x14ac:dyDescent="0.4">
      <c r="A95" s="117" t="s">
        <v>66</v>
      </c>
      <c r="B95" s="253">
        <v>1</v>
      </c>
      <c r="C95" s="149">
        <v>3</v>
      </c>
      <c r="D95" s="255">
        <v>42709065</v>
      </c>
      <c r="E95" s="195">
        <f>IF(ISBLANK(D95),"-",$D$103/$D$100*D95)</f>
        <v>40013727.550704733</v>
      </c>
      <c r="F95" s="255">
        <v>40613865</v>
      </c>
      <c r="G95" s="198">
        <f>IF(ISBLANK(F95),"-",$D$103/$F$100*F95)</f>
        <v>40574189.767897807</v>
      </c>
    </row>
    <row r="96" spans="1:12" ht="26.25" customHeight="1" x14ac:dyDescent="0.4">
      <c r="A96" s="117" t="s">
        <v>67</v>
      </c>
      <c r="B96" s="253">
        <v>1</v>
      </c>
      <c r="C96" s="180">
        <v>4</v>
      </c>
      <c r="D96" s="256"/>
      <c r="E96" s="196" t="str">
        <f>IF(ISBLANK(D96),"-",$D$103/$D$100*D96)</f>
        <v>-</v>
      </c>
      <c r="F96" s="266"/>
      <c r="G96" s="199" t="str">
        <f>IF(ISBLANK(F96),"-",$D$103/$F$100*F96)</f>
        <v>-</v>
      </c>
    </row>
    <row r="97" spans="1:10" ht="27" customHeight="1" x14ac:dyDescent="0.4">
      <c r="A97" s="117" t="s">
        <v>68</v>
      </c>
      <c r="B97" s="253">
        <v>1</v>
      </c>
      <c r="C97" s="171" t="s">
        <v>69</v>
      </c>
      <c r="D97" s="239">
        <f>AVERAGE(D93:D96)</f>
        <v>42751176.666666664</v>
      </c>
      <c r="E97" s="152">
        <f>AVERAGE(E93:E96)</f>
        <v>40053181.581288315</v>
      </c>
      <c r="F97" s="177">
        <f>AVERAGE(F93:F96)</f>
        <v>40372472.333333336</v>
      </c>
      <c r="G97" s="200">
        <f>AVERAGE(G93:G96)</f>
        <v>40333032.915037036</v>
      </c>
    </row>
    <row r="98" spans="1:10" ht="26.25" customHeight="1" x14ac:dyDescent="0.4">
      <c r="A98" s="117" t="s">
        <v>70</v>
      </c>
      <c r="B98" s="250">
        <v>1</v>
      </c>
      <c r="C98" s="229" t="s">
        <v>99</v>
      </c>
      <c r="D98" s="257">
        <v>18.329999999999998</v>
      </c>
      <c r="E98" s="124"/>
      <c r="F98" s="258">
        <v>17.190000000000001</v>
      </c>
    </row>
    <row r="99" spans="1:10" ht="26.25" customHeight="1" x14ac:dyDescent="0.4">
      <c r="A99" s="117" t="s">
        <v>71</v>
      </c>
      <c r="B99" s="250">
        <v>1</v>
      </c>
      <c r="C99" s="230" t="s">
        <v>100</v>
      </c>
      <c r="D99" s="231">
        <f>D98*$B$89</f>
        <v>16.090859079309688</v>
      </c>
      <c r="E99" s="131"/>
      <c r="F99" s="130">
        <f>F98*$B$89</f>
        <v>15.090118252773244</v>
      </c>
    </row>
    <row r="100" spans="1:10" ht="19.5" customHeight="1" x14ac:dyDescent="0.3">
      <c r="A100" s="117" t="s">
        <v>72</v>
      </c>
      <c r="B100" s="227">
        <f>(B99/B98)*(B97/B96)*(B95/B94)*(B93/B92)*B91</f>
        <v>50</v>
      </c>
      <c r="C100" s="230" t="s">
        <v>73</v>
      </c>
      <c r="D100" s="232">
        <f>D99*$B$84/100</f>
        <v>16.010404783913138</v>
      </c>
      <c r="E100" s="133"/>
      <c r="F100" s="132">
        <f>F99*$B$84/100</f>
        <v>15.01466766150938</v>
      </c>
    </row>
    <row r="101" spans="1:10" ht="19.5" customHeight="1" x14ac:dyDescent="0.3">
      <c r="A101" s="476" t="s">
        <v>74</v>
      </c>
      <c r="B101" s="483"/>
      <c r="C101" s="230" t="s">
        <v>75</v>
      </c>
      <c r="D101" s="231">
        <f>D100/$B$100</f>
        <v>0.32020809567826275</v>
      </c>
      <c r="E101" s="133"/>
      <c r="F101" s="134">
        <f>F100/$B$100</f>
        <v>0.30029335323018758</v>
      </c>
      <c r="G101" s="213"/>
      <c r="H101" s="214"/>
    </row>
    <row r="102" spans="1:10" ht="19.5" customHeight="1" x14ac:dyDescent="0.3">
      <c r="A102" s="478"/>
      <c r="B102" s="484"/>
      <c r="C102" s="230" t="s">
        <v>109</v>
      </c>
      <c r="D102" s="240">
        <f>$B$56/$B$118</f>
        <v>0.3</v>
      </c>
      <c r="F102" s="136"/>
      <c r="G102" s="215"/>
      <c r="H102" s="214"/>
    </row>
    <row r="103" spans="1:10" ht="18.75" x14ac:dyDescent="0.3">
      <c r="C103" s="230" t="s">
        <v>76</v>
      </c>
      <c r="D103" s="231">
        <f>D102*$B$100</f>
        <v>15</v>
      </c>
      <c r="F103" s="136"/>
      <c r="G103" s="213"/>
      <c r="H103" s="214"/>
    </row>
    <row r="104" spans="1:10" ht="19.5" customHeight="1" x14ac:dyDescent="0.3">
      <c r="C104" s="233" t="s">
        <v>77</v>
      </c>
      <c r="D104" s="241">
        <f>D103/B34</f>
        <v>17.087341244169021</v>
      </c>
      <c r="F104" s="139"/>
      <c r="G104" s="213"/>
      <c r="H104" s="214"/>
      <c r="J104" s="153"/>
    </row>
    <row r="105" spans="1:10" ht="18.75" x14ac:dyDescent="0.3">
      <c r="C105" s="235" t="s">
        <v>78</v>
      </c>
      <c r="D105" s="236">
        <f>AVERAGE(E93:E96,G93:G96)</f>
        <v>40193107.248162679</v>
      </c>
      <c r="F105" s="139"/>
      <c r="G105" s="216"/>
      <c r="H105" s="214"/>
      <c r="J105" s="155"/>
    </row>
    <row r="106" spans="1:10" ht="18.75" x14ac:dyDescent="0.3">
      <c r="C106" s="135" t="s">
        <v>79</v>
      </c>
      <c r="D106" s="154">
        <f>STDEV(E93:E96,G93:G96)/D105</f>
        <v>6.0537383312027964E-3</v>
      </c>
      <c r="F106" s="139"/>
      <c r="G106" s="213"/>
      <c r="H106" s="214"/>
      <c r="J106" s="155"/>
    </row>
    <row r="107" spans="1:10" ht="19.5" customHeight="1" x14ac:dyDescent="0.3">
      <c r="C107" s="137" t="s">
        <v>20</v>
      </c>
      <c r="D107" s="156">
        <f>COUNT(E93:E96,G93:G96)</f>
        <v>6</v>
      </c>
      <c r="F107" s="139"/>
      <c r="G107" s="213"/>
      <c r="H107" s="214"/>
      <c r="J107" s="155"/>
    </row>
    <row r="108" spans="1:10" ht="19.5" customHeight="1" x14ac:dyDescent="0.3">
      <c r="A108" s="97"/>
      <c r="B108" s="97"/>
      <c r="C108" s="97"/>
      <c r="D108" s="97"/>
      <c r="E108" s="97"/>
    </row>
    <row r="109" spans="1:10" ht="26.25" customHeight="1" x14ac:dyDescent="0.4">
      <c r="A109" s="116" t="s">
        <v>101</v>
      </c>
      <c r="B109" s="252">
        <v>1000</v>
      </c>
      <c r="C109" s="157" t="s">
        <v>115</v>
      </c>
      <c r="D109" s="158" t="s">
        <v>62</v>
      </c>
      <c r="E109" s="159" t="s">
        <v>102</v>
      </c>
      <c r="F109" s="160" t="s">
        <v>103</v>
      </c>
    </row>
    <row r="110" spans="1:10" ht="26.25" customHeight="1" x14ac:dyDescent="0.4">
      <c r="A110" s="117" t="s">
        <v>104</v>
      </c>
      <c r="B110" s="253">
        <v>1</v>
      </c>
      <c r="C110" s="123">
        <v>1</v>
      </c>
      <c r="D110" s="267">
        <v>23826283</v>
      </c>
      <c r="E110" s="161">
        <f t="shared" ref="E110:E115" si="1">IF(ISBLANK(D110),"-",D110/$D$105*$D$102*$B$118)</f>
        <v>177.83857455625667</v>
      </c>
      <c r="F110" s="162">
        <f t="shared" ref="F110:F115" si="2">IF(ISBLANK(D110), "-", E110/$B$56)</f>
        <v>0.59279524852085563</v>
      </c>
    </row>
    <row r="111" spans="1:10" ht="26.25" customHeight="1" x14ac:dyDescent="0.4">
      <c r="A111" s="117" t="s">
        <v>88</v>
      </c>
      <c r="B111" s="253">
        <v>1</v>
      </c>
      <c r="C111" s="123">
        <v>2</v>
      </c>
      <c r="D111" s="267">
        <v>34751897</v>
      </c>
      <c r="E111" s="163">
        <f t="shared" si="1"/>
        <v>259.3869898047401</v>
      </c>
      <c r="F111" s="188">
        <f t="shared" si="2"/>
        <v>0.86462329934913362</v>
      </c>
    </row>
    <row r="112" spans="1:10" ht="26.25" customHeight="1" x14ac:dyDescent="0.4">
      <c r="A112" s="117" t="s">
        <v>89</v>
      </c>
      <c r="B112" s="253">
        <v>1</v>
      </c>
      <c r="C112" s="123">
        <v>3</v>
      </c>
      <c r="D112" s="267">
        <v>34214146</v>
      </c>
      <c r="E112" s="163">
        <f t="shared" si="1"/>
        <v>255.37323443609105</v>
      </c>
      <c r="F112" s="188">
        <f t="shared" si="2"/>
        <v>0.85124411478697015</v>
      </c>
    </row>
    <row r="113" spans="1:10" ht="26.25" customHeight="1" x14ac:dyDescent="0.4">
      <c r="A113" s="117" t="s">
        <v>90</v>
      </c>
      <c r="B113" s="253">
        <v>1</v>
      </c>
      <c r="C113" s="123">
        <v>4</v>
      </c>
      <c r="D113" s="267">
        <v>29015735</v>
      </c>
      <c r="E113" s="163">
        <f t="shared" si="1"/>
        <v>216.57246965890931</v>
      </c>
      <c r="F113" s="188">
        <f t="shared" si="2"/>
        <v>0.72190823219636435</v>
      </c>
    </row>
    <row r="114" spans="1:10" ht="26.25" customHeight="1" x14ac:dyDescent="0.4">
      <c r="A114" s="117" t="s">
        <v>91</v>
      </c>
      <c r="B114" s="253">
        <v>1</v>
      </c>
      <c r="C114" s="123">
        <v>5</v>
      </c>
      <c r="D114" s="267">
        <v>25465739</v>
      </c>
      <c r="E114" s="163">
        <f t="shared" si="1"/>
        <v>190.07541897247143</v>
      </c>
      <c r="F114" s="188">
        <f t="shared" si="2"/>
        <v>0.63358472990823811</v>
      </c>
    </row>
    <row r="115" spans="1:10" ht="26.25" customHeight="1" x14ac:dyDescent="0.4">
      <c r="A115" s="117" t="s">
        <v>93</v>
      </c>
      <c r="B115" s="253">
        <v>1</v>
      </c>
      <c r="C115" s="126">
        <v>6</v>
      </c>
      <c r="D115" s="268">
        <v>32454196</v>
      </c>
      <c r="E115" s="164">
        <f t="shared" si="1"/>
        <v>242.23702685850611</v>
      </c>
      <c r="F115" s="189">
        <f t="shared" si="2"/>
        <v>0.80745675619502033</v>
      </c>
    </row>
    <row r="116" spans="1:10" ht="26.25" customHeight="1" x14ac:dyDescent="0.4">
      <c r="A116" s="117" t="s">
        <v>94</v>
      </c>
      <c r="B116" s="253">
        <v>1</v>
      </c>
      <c r="C116" s="123"/>
      <c r="D116" s="149"/>
      <c r="E116" s="151"/>
      <c r="F116" s="165"/>
    </row>
    <row r="117" spans="1:10" ht="26.25" customHeight="1" x14ac:dyDescent="0.4">
      <c r="A117" s="117" t="s">
        <v>95</v>
      </c>
      <c r="B117" s="253">
        <v>1</v>
      </c>
      <c r="C117" s="123"/>
      <c r="D117" s="166"/>
      <c r="E117" s="167" t="s">
        <v>69</v>
      </c>
      <c r="F117" s="168">
        <f>AVERAGE(F110:F115)</f>
        <v>0.7452687301594304</v>
      </c>
    </row>
    <row r="118" spans="1:10" ht="19.5" customHeight="1" x14ac:dyDescent="0.3">
      <c r="A118" s="117" t="s">
        <v>96</v>
      </c>
      <c r="B118" s="218">
        <f>(B117/B116)*(B115/B114)*(B113/B112)*(B111/B110)*B109</f>
        <v>1000</v>
      </c>
      <c r="C118" s="169"/>
      <c r="D118" s="170"/>
      <c r="E118" s="171" t="s">
        <v>79</v>
      </c>
      <c r="F118" s="172">
        <f>STDEV(F110:F115)/F117</f>
        <v>0.15370566998109925</v>
      </c>
      <c r="I118" s="151"/>
    </row>
    <row r="119" spans="1:10" ht="19.5" customHeight="1" x14ac:dyDescent="0.3">
      <c r="A119" s="476" t="s">
        <v>74</v>
      </c>
      <c r="B119" s="477"/>
      <c r="C119" s="173"/>
      <c r="D119" s="174"/>
      <c r="E119" s="175" t="s">
        <v>20</v>
      </c>
      <c r="F119" s="156">
        <f>COUNT(F110:F115)</f>
        <v>6</v>
      </c>
      <c r="I119" s="151"/>
      <c r="J119" s="155"/>
    </row>
    <row r="120" spans="1:10" ht="19.5" customHeight="1" x14ac:dyDescent="0.3">
      <c r="A120" s="478"/>
      <c r="B120" s="479"/>
      <c r="C120" s="151"/>
      <c r="D120" s="151"/>
      <c r="E120" s="151"/>
      <c r="F120" s="149"/>
      <c r="G120" s="151"/>
      <c r="H120" s="151"/>
      <c r="I120" s="151"/>
    </row>
    <row r="121" spans="1:10" ht="18.75" x14ac:dyDescent="0.3">
      <c r="A121" s="114"/>
      <c r="B121" s="114"/>
      <c r="C121" s="151"/>
      <c r="D121" s="151"/>
      <c r="E121" s="151"/>
      <c r="F121" s="149"/>
      <c r="G121" s="151"/>
      <c r="H121" s="151"/>
      <c r="I121" s="151"/>
    </row>
    <row r="122" spans="1:10" ht="18.75" x14ac:dyDescent="0.3">
      <c r="A122" s="104" t="s">
        <v>111</v>
      </c>
      <c r="B122" s="243" t="s">
        <v>105</v>
      </c>
      <c r="C122" s="480" t="str">
        <f>B20</f>
        <v>ATAZANAVIR, RITONAVIR</v>
      </c>
      <c r="D122" s="480"/>
      <c r="E122" s="245" t="s">
        <v>106</v>
      </c>
      <c r="F122" s="245"/>
      <c r="G122" s="246">
        <f>F117</f>
        <v>0.7452687301594304</v>
      </c>
      <c r="H122" s="151"/>
      <c r="I122" s="151"/>
    </row>
    <row r="123" spans="1:10" ht="18.75" x14ac:dyDescent="0.3">
      <c r="A123" s="114"/>
      <c r="B123" s="114"/>
      <c r="C123" s="151"/>
      <c r="D123" s="151"/>
      <c r="E123" s="151"/>
      <c r="F123" s="149"/>
      <c r="G123" s="151"/>
      <c r="H123" s="151"/>
      <c r="I123" s="151"/>
    </row>
    <row r="124" spans="1:10" ht="26.25" customHeight="1" x14ac:dyDescent="0.4">
      <c r="A124" s="103" t="s">
        <v>113</v>
      </c>
      <c r="B124" s="103" t="s">
        <v>114</v>
      </c>
      <c r="D124" s="460" t="s">
        <v>122</v>
      </c>
    </row>
    <row r="125" spans="1:10" ht="19.5" customHeight="1" x14ac:dyDescent="0.3">
      <c r="A125" s="97"/>
      <c r="B125" s="97"/>
      <c r="C125" s="97"/>
      <c r="D125" s="97"/>
      <c r="E125" s="97"/>
    </row>
    <row r="126" spans="1:10" ht="26.25" customHeight="1" x14ac:dyDescent="0.4">
      <c r="A126" s="116" t="s">
        <v>101</v>
      </c>
      <c r="B126" s="252">
        <v>1000</v>
      </c>
      <c r="C126" s="157" t="s">
        <v>115</v>
      </c>
      <c r="D126" s="158" t="s">
        <v>62</v>
      </c>
      <c r="E126" s="159" t="s">
        <v>102</v>
      </c>
      <c r="F126" s="160" t="s">
        <v>103</v>
      </c>
    </row>
    <row r="127" spans="1:10" ht="26.25" customHeight="1" x14ac:dyDescent="0.4">
      <c r="A127" s="117" t="s">
        <v>104</v>
      </c>
      <c r="B127" s="253">
        <v>1</v>
      </c>
      <c r="C127" s="123">
        <v>1</v>
      </c>
      <c r="D127" s="267">
        <v>38192683</v>
      </c>
      <c r="E127" s="223">
        <f t="shared" ref="E127:E132" si="3">IF(ISBLANK(D127),"-",D127/$D$105*$D$102*$B$135)</f>
        <v>285.06890072610059</v>
      </c>
      <c r="F127" s="220">
        <f t="shared" ref="F127:F132" si="4">IF(ISBLANK(D127), "-", E127/$B$56)</f>
        <v>0.95022966908700202</v>
      </c>
    </row>
    <row r="128" spans="1:10" ht="26.25" customHeight="1" x14ac:dyDescent="0.4">
      <c r="A128" s="117" t="s">
        <v>88</v>
      </c>
      <c r="B128" s="253">
        <v>1</v>
      </c>
      <c r="C128" s="123">
        <v>2</v>
      </c>
      <c r="D128" s="267">
        <v>34211644</v>
      </c>
      <c r="E128" s="224">
        <f t="shared" si="3"/>
        <v>255.35455959228355</v>
      </c>
      <c r="F128" s="221">
        <f t="shared" si="4"/>
        <v>0.85118186530761186</v>
      </c>
    </row>
    <row r="129" spans="1:10" ht="26.25" customHeight="1" x14ac:dyDescent="0.4">
      <c r="A129" s="117" t="s">
        <v>89</v>
      </c>
      <c r="B129" s="253">
        <v>1</v>
      </c>
      <c r="C129" s="123">
        <v>3</v>
      </c>
      <c r="D129" s="267">
        <v>36674848</v>
      </c>
      <c r="E129" s="224">
        <f t="shared" si="3"/>
        <v>273.73983136133239</v>
      </c>
      <c r="F129" s="221">
        <f t="shared" si="4"/>
        <v>0.91246610453777466</v>
      </c>
    </row>
    <row r="130" spans="1:10" ht="26.25" customHeight="1" x14ac:dyDescent="0.4">
      <c r="A130" s="117" t="s">
        <v>90</v>
      </c>
      <c r="B130" s="253">
        <v>1</v>
      </c>
      <c r="C130" s="123">
        <v>4</v>
      </c>
      <c r="D130" s="267">
        <v>40600525</v>
      </c>
      <c r="E130" s="224">
        <f t="shared" si="3"/>
        <v>303.04095239008382</v>
      </c>
      <c r="F130" s="221">
        <f t="shared" si="4"/>
        <v>1.010136507966946</v>
      </c>
    </row>
    <row r="131" spans="1:10" ht="26.25" customHeight="1" x14ac:dyDescent="0.4">
      <c r="A131" s="117" t="s">
        <v>91</v>
      </c>
      <c r="B131" s="253">
        <v>1</v>
      </c>
      <c r="C131" s="123">
        <v>5</v>
      </c>
      <c r="D131" s="267">
        <v>38681528</v>
      </c>
      <c r="E131" s="224">
        <f t="shared" si="3"/>
        <v>288.71762335643916</v>
      </c>
      <c r="F131" s="221">
        <f t="shared" si="4"/>
        <v>0.96239207785479719</v>
      </c>
    </row>
    <row r="132" spans="1:10" ht="26.25" customHeight="1" x14ac:dyDescent="0.4">
      <c r="A132" s="117" t="s">
        <v>93</v>
      </c>
      <c r="B132" s="253">
        <v>1</v>
      </c>
      <c r="C132" s="126">
        <v>6</v>
      </c>
      <c r="D132" s="268">
        <v>33587334</v>
      </c>
      <c r="E132" s="225">
        <f t="shared" si="3"/>
        <v>250.69473076034959</v>
      </c>
      <c r="F132" s="222">
        <f t="shared" si="4"/>
        <v>0.83564910253449864</v>
      </c>
    </row>
    <row r="133" spans="1:10" ht="26.25" customHeight="1" x14ac:dyDescent="0.4">
      <c r="A133" s="117" t="s">
        <v>94</v>
      </c>
      <c r="B133" s="253">
        <v>1</v>
      </c>
      <c r="C133" s="123"/>
      <c r="D133" s="149"/>
      <c r="E133" s="151"/>
      <c r="F133" s="165"/>
    </row>
    <row r="134" spans="1:10" ht="26.25" customHeight="1" x14ac:dyDescent="0.4">
      <c r="A134" s="117" t="s">
        <v>95</v>
      </c>
      <c r="B134" s="253">
        <v>1</v>
      </c>
      <c r="C134" s="123"/>
      <c r="D134" s="166"/>
      <c r="E134" s="167" t="s">
        <v>69</v>
      </c>
      <c r="F134" s="269">
        <f>AVERAGE(F127:F132)</f>
        <v>0.92034255454810499</v>
      </c>
    </row>
    <row r="135" spans="1:10" ht="27" customHeight="1" x14ac:dyDescent="0.4">
      <c r="A135" s="117" t="s">
        <v>96</v>
      </c>
      <c r="B135" s="253">
        <f>(B134/B133)*(B132/B131)*(B130/B129)*(B128/B127)*B126</f>
        <v>1000</v>
      </c>
      <c r="C135" s="169"/>
      <c r="D135" s="170"/>
      <c r="E135" s="171" t="s">
        <v>79</v>
      </c>
      <c r="F135" s="270">
        <f>STDEV(F127:F132)/F134</f>
        <v>7.3279977087442535E-2</v>
      </c>
      <c r="I135" s="151"/>
    </row>
    <row r="136" spans="1:10" ht="27" customHeight="1" x14ac:dyDescent="0.4">
      <c r="A136" s="476" t="s">
        <v>74</v>
      </c>
      <c r="B136" s="477"/>
      <c r="C136" s="173"/>
      <c r="D136" s="174"/>
      <c r="E136" s="175" t="s">
        <v>20</v>
      </c>
      <c r="F136" s="271">
        <f>COUNT(F127:F132)</f>
        <v>6</v>
      </c>
      <c r="I136" s="151"/>
      <c r="J136" s="155"/>
    </row>
    <row r="137" spans="1:10" ht="19.5" customHeight="1" x14ac:dyDescent="0.3">
      <c r="A137" s="478"/>
      <c r="B137" s="479"/>
      <c r="C137" s="151"/>
      <c r="D137" s="151"/>
      <c r="E137" s="151"/>
      <c r="F137" s="149"/>
      <c r="G137" s="151"/>
      <c r="H137" s="151"/>
      <c r="I137" s="151"/>
    </row>
    <row r="138" spans="1:10" ht="18.75" x14ac:dyDescent="0.3">
      <c r="A138" s="114"/>
      <c r="B138" s="114"/>
      <c r="C138" s="151"/>
      <c r="D138" s="151"/>
      <c r="E138" s="151"/>
      <c r="F138" s="149"/>
      <c r="G138" s="151"/>
      <c r="H138" s="151"/>
      <c r="I138" s="151"/>
    </row>
    <row r="139" spans="1:10" ht="26.25" customHeight="1" x14ac:dyDescent="0.4">
      <c r="A139" s="104" t="s">
        <v>111</v>
      </c>
      <c r="B139" s="243" t="s">
        <v>105</v>
      </c>
      <c r="C139" s="480" t="str">
        <f>B20</f>
        <v>ATAZANAVIR, RITONAVIR</v>
      </c>
      <c r="D139" s="480"/>
      <c r="E139" s="245" t="s">
        <v>106</v>
      </c>
      <c r="F139" s="245"/>
      <c r="G139" s="272">
        <f>F134</f>
        <v>0.92034255454810499</v>
      </c>
      <c r="H139" s="151"/>
      <c r="I139" s="151"/>
    </row>
    <row r="140" spans="1:10" ht="18.75" x14ac:dyDescent="0.3">
      <c r="A140" s="104"/>
      <c r="B140" s="243"/>
      <c r="C140" s="244"/>
      <c r="D140" s="244"/>
      <c r="E140" s="245"/>
      <c r="F140" s="245"/>
      <c r="G140" s="246"/>
      <c r="H140" s="151"/>
      <c r="I140" s="151"/>
    </row>
    <row r="141" spans="1:10" ht="26.25" customHeight="1" x14ac:dyDescent="0.4">
      <c r="A141" s="103" t="s">
        <v>113</v>
      </c>
      <c r="B141" s="103" t="s">
        <v>114</v>
      </c>
      <c r="D141" s="460">
        <v>0</v>
      </c>
      <c r="H141" s="151"/>
      <c r="I141" s="151"/>
    </row>
    <row r="142" spans="1:10" ht="19.5" customHeight="1" x14ac:dyDescent="0.3">
      <c r="A142" s="97"/>
      <c r="B142" s="97"/>
      <c r="C142" s="97"/>
      <c r="D142" s="97"/>
      <c r="E142" s="97"/>
      <c r="H142" s="151"/>
      <c r="I142" s="151"/>
    </row>
    <row r="143" spans="1:10" ht="26.25" customHeight="1" x14ac:dyDescent="0.4">
      <c r="A143" s="116" t="s">
        <v>101</v>
      </c>
      <c r="B143" s="252">
        <v>1</v>
      </c>
      <c r="C143" s="157" t="s">
        <v>115</v>
      </c>
      <c r="D143" s="158" t="s">
        <v>62</v>
      </c>
      <c r="E143" s="159" t="s">
        <v>102</v>
      </c>
      <c r="F143" s="160" t="s">
        <v>103</v>
      </c>
      <c r="H143" s="151"/>
      <c r="I143" s="151"/>
    </row>
    <row r="144" spans="1:10" ht="26.25" customHeight="1" x14ac:dyDescent="0.4">
      <c r="A144" s="117" t="s">
        <v>104</v>
      </c>
      <c r="B144" s="253">
        <v>1</v>
      </c>
      <c r="C144" s="123">
        <v>1</v>
      </c>
      <c r="D144" s="267"/>
      <c r="E144" s="223" t="str">
        <f t="shared" ref="E144:E149" si="5">IF(ISBLANK(D144),"-",D144/$D$105*$D$102*$B$152)</f>
        <v>-</v>
      </c>
      <c r="F144" s="220" t="str">
        <f t="shared" ref="F144:F149" si="6">IF(ISBLANK(D144), "-", E144/$B$56)</f>
        <v>-</v>
      </c>
      <c r="H144" s="151"/>
      <c r="I144" s="151"/>
    </row>
    <row r="145" spans="1:9" ht="26.25" customHeight="1" x14ac:dyDescent="0.4">
      <c r="A145" s="117" t="s">
        <v>88</v>
      </c>
      <c r="B145" s="253">
        <v>1</v>
      </c>
      <c r="C145" s="123">
        <v>2</v>
      </c>
      <c r="D145" s="267"/>
      <c r="E145" s="224" t="str">
        <f t="shared" si="5"/>
        <v>-</v>
      </c>
      <c r="F145" s="221" t="str">
        <f t="shared" si="6"/>
        <v>-</v>
      </c>
      <c r="H145" s="151"/>
      <c r="I145" s="151"/>
    </row>
    <row r="146" spans="1:9" ht="26.25" customHeight="1" x14ac:dyDescent="0.4">
      <c r="A146" s="117" t="s">
        <v>89</v>
      </c>
      <c r="B146" s="253">
        <v>1</v>
      </c>
      <c r="C146" s="123">
        <v>3</v>
      </c>
      <c r="D146" s="267"/>
      <c r="E146" s="224" t="str">
        <f t="shared" si="5"/>
        <v>-</v>
      </c>
      <c r="F146" s="221" t="str">
        <f t="shared" si="6"/>
        <v>-</v>
      </c>
      <c r="H146" s="151"/>
      <c r="I146" s="151"/>
    </row>
    <row r="147" spans="1:9" ht="26.25" customHeight="1" x14ac:dyDescent="0.4">
      <c r="A147" s="117" t="s">
        <v>90</v>
      </c>
      <c r="B147" s="253">
        <v>1</v>
      </c>
      <c r="C147" s="123">
        <v>4</v>
      </c>
      <c r="D147" s="267"/>
      <c r="E147" s="224" t="str">
        <f t="shared" si="5"/>
        <v>-</v>
      </c>
      <c r="F147" s="221" t="str">
        <f t="shared" si="6"/>
        <v>-</v>
      </c>
      <c r="H147" s="151"/>
      <c r="I147" s="151"/>
    </row>
    <row r="148" spans="1:9" ht="26.25" customHeight="1" x14ac:dyDescent="0.4">
      <c r="A148" s="117" t="s">
        <v>91</v>
      </c>
      <c r="B148" s="253">
        <v>1</v>
      </c>
      <c r="C148" s="123">
        <v>5</v>
      </c>
      <c r="D148" s="267"/>
      <c r="E148" s="224" t="str">
        <f t="shared" si="5"/>
        <v>-</v>
      </c>
      <c r="F148" s="221" t="str">
        <f t="shared" si="6"/>
        <v>-</v>
      </c>
      <c r="H148" s="151"/>
      <c r="I148" s="151"/>
    </row>
    <row r="149" spans="1:9" ht="26.25" customHeight="1" x14ac:dyDescent="0.4">
      <c r="A149" s="117" t="s">
        <v>93</v>
      </c>
      <c r="B149" s="253">
        <v>1</v>
      </c>
      <c r="C149" s="126">
        <v>6</v>
      </c>
      <c r="D149" s="268"/>
      <c r="E149" s="225" t="str">
        <f t="shared" si="5"/>
        <v>-</v>
      </c>
      <c r="F149" s="222" t="str">
        <f t="shared" si="6"/>
        <v>-</v>
      </c>
      <c r="H149" s="151"/>
      <c r="I149" s="151"/>
    </row>
    <row r="150" spans="1:9" ht="26.25" customHeight="1" x14ac:dyDescent="0.4">
      <c r="A150" s="117" t="s">
        <v>94</v>
      </c>
      <c r="B150" s="253">
        <v>1</v>
      </c>
      <c r="C150" s="123"/>
      <c r="D150" s="149"/>
      <c r="E150" s="151"/>
      <c r="F150" s="165"/>
      <c r="H150" s="151"/>
      <c r="I150" s="151"/>
    </row>
    <row r="151" spans="1:9" ht="26.25" customHeight="1" x14ac:dyDescent="0.4">
      <c r="A151" s="117" t="s">
        <v>95</v>
      </c>
      <c r="B151" s="253">
        <v>1</v>
      </c>
      <c r="C151" s="123"/>
      <c r="D151" s="166"/>
      <c r="E151" s="167" t="s">
        <v>69</v>
      </c>
      <c r="F151" s="269" t="e">
        <f>AVERAGE(F144:F149)</f>
        <v>#DIV/0!</v>
      </c>
      <c r="H151" s="151"/>
      <c r="I151" s="151"/>
    </row>
    <row r="152" spans="1:9" ht="27" customHeight="1" x14ac:dyDescent="0.4">
      <c r="A152" s="117" t="s">
        <v>96</v>
      </c>
      <c r="B152" s="253">
        <f>(B151/B150)*(B149/B148)*(B147/B146)*(B145/B144)*B143</f>
        <v>1</v>
      </c>
      <c r="C152" s="169"/>
      <c r="D152" s="170"/>
      <c r="E152" s="171" t="s">
        <v>79</v>
      </c>
      <c r="F152" s="270" t="e">
        <f>STDEV(F144:F149)/F151</f>
        <v>#DIV/0!</v>
      </c>
      <c r="H152" s="151"/>
      <c r="I152" s="151"/>
    </row>
    <row r="153" spans="1:9" ht="27" customHeight="1" x14ac:dyDescent="0.4">
      <c r="A153" s="476" t="s">
        <v>74</v>
      </c>
      <c r="B153" s="477"/>
      <c r="C153" s="173"/>
      <c r="D153" s="174"/>
      <c r="E153" s="175" t="s">
        <v>20</v>
      </c>
      <c r="F153" s="271">
        <f>COUNT(F144:F149)</f>
        <v>0</v>
      </c>
      <c r="H153" s="151"/>
      <c r="I153" s="151"/>
    </row>
    <row r="154" spans="1:9" ht="19.5" customHeight="1" x14ac:dyDescent="0.3">
      <c r="A154" s="478"/>
      <c r="B154" s="479"/>
      <c r="C154" s="151"/>
      <c r="D154" s="151"/>
      <c r="E154" s="151"/>
      <c r="F154" s="149"/>
      <c r="G154" s="151"/>
      <c r="H154" s="151"/>
      <c r="I154" s="151"/>
    </row>
    <row r="155" spans="1:9" ht="18.75" x14ac:dyDescent="0.3">
      <c r="A155" s="114"/>
      <c r="B155" s="114"/>
      <c r="C155" s="151"/>
      <c r="D155" s="151"/>
      <c r="E155" s="151"/>
      <c r="F155" s="149"/>
      <c r="G155" s="151"/>
      <c r="H155" s="151"/>
      <c r="I155" s="151"/>
    </row>
    <row r="156" spans="1:9" ht="26.25" customHeight="1" x14ac:dyDescent="0.4">
      <c r="A156" s="104" t="s">
        <v>111</v>
      </c>
      <c r="B156" s="243" t="s">
        <v>105</v>
      </c>
      <c r="C156" s="480" t="str">
        <f>B20</f>
        <v>ATAZANAVIR, RITONAVIR</v>
      </c>
      <c r="D156" s="480"/>
      <c r="E156" s="245" t="s">
        <v>106</v>
      </c>
      <c r="F156" s="245"/>
      <c r="G156" s="272" t="e">
        <f>F151</f>
        <v>#DIV/0!</v>
      </c>
      <c r="H156" s="151"/>
      <c r="I156" s="151"/>
    </row>
    <row r="157" spans="1:9" ht="18.75" x14ac:dyDescent="0.3">
      <c r="A157" s="104"/>
      <c r="B157" s="243"/>
      <c r="C157" s="247"/>
      <c r="D157" s="247"/>
      <c r="E157" s="245"/>
      <c r="F157" s="245"/>
      <c r="G157" s="246"/>
      <c r="H157" s="151"/>
      <c r="I157" s="151"/>
    </row>
    <row r="158" spans="1:9" ht="26.25" customHeight="1" x14ac:dyDescent="0.4">
      <c r="A158" s="103" t="s">
        <v>113</v>
      </c>
      <c r="B158" s="103" t="s">
        <v>114</v>
      </c>
      <c r="D158" s="265">
        <v>0</v>
      </c>
      <c r="H158" s="151"/>
      <c r="I158" s="151"/>
    </row>
    <row r="159" spans="1:9" ht="19.5" customHeight="1" x14ac:dyDescent="0.3">
      <c r="A159" s="97"/>
      <c r="B159" s="97"/>
      <c r="C159" s="97"/>
      <c r="D159" s="97"/>
      <c r="E159" s="97"/>
      <c r="H159" s="151"/>
      <c r="I159" s="151"/>
    </row>
    <row r="160" spans="1:9" ht="26.25" customHeight="1" x14ac:dyDescent="0.4">
      <c r="A160" s="116" t="s">
        <v>101</v>
      </c>
      <c r="B160" s="252">
        <v>1</v>
      </c>
      <c r="C160" s="157" t="s">
        <v>115</v>
      </c>
      <c r="D160" s="158" t="s">
        <v>62</v>
      </c>
      <c r="E160" s="159" t="s">
        <v>102</v>
      </c>
      <c r="F160" s="160" t="s">
        <v>103</v>
      </c>
      <c r="H160" s="151"/>
      <c r="I160" s="151"/>
    </row>
    <row r="161" spans="1:9" ht="26.25" customHeight="1" x14ac:dyDescent="0.4">
      <c r="A161" s="117" t="s">
        <v>104</v>
      </c>
      <c r="B161" s="253">
        <v>1</v>
      </c>
      <c r="C161" s="123">
        <v>1</v>
      </c>
      <c r="D161" s="267"/>
      <c r="E161" s="223" t="str">
        <f t="shared" ref="E161:E166" si="7">IF(ISBLANK(D161),"-",D161/$D$105*$D$102*$B$169)</f>
        <v>-</v>
      </c>
      <c r="F161" s="220" t="str">
        <f t="shared" ref="F161:F166" si="8">IF(ISBLANK(D161), "-", E161/$B$56)</f>
        <v>-</v>
      </c>
      <c r="H161" s="151"/>
      <c r="I161" s="151"/>
    </row>
    <row r="162" spans="1:9" ht="26.25" customHeight="1" x14ac:dyDescent="0.4">
      <c r="A162" s="117" t="s">
        <v>88</v>
      </c>
      <c r="B162" s="253">
        <v>1</v>
      </c>
      <c r="C162" s="123">
        <v>2</v>
      </c>
      <c r="D162" s="267"/>
      <c r="E162" s="224" t="str">
        <f t="shared" si="7"/>
        <v>-</v>
      </c>
      <c r="F162" s="221" t="str">
        <f t="shared" si="8"/>
        <v>-</v>
      </c>
      <c r="H162" s="151"/>
      <c r="I162" s="151"/>
    </row>
    <row r="163" spans="1:9" ht="26.25" customHeight="1" x14ac:dyDescent="0.4">
      <c r="A163" s="117" t="s">
        <v>89</v>
      </c>
      <c r="B163" s="253">
        <v>1</v>
      </c>
      <c r="C163" s="123">
        <v>3</v>
      </c>
      <c r="D163" s="267"/>
      <c r="E163" s="224" t="str">
        <f t="shared" si="7"/>
        <v>-</v>
      </c>
      <c r="F163" s="221" t="str">
        <f t="shared" si="8"/>
        <v>-</v>
      </c>
      <c r="H163" s="151"/>
      <c r="I163" s="151"/>
    </row>
    <row r="164" spans="1:9" ht="26.25" customHeight="1" x14ac:dyDescent="0.4">
      <c r="A164" s="117" t="s">
        <v>90</v>
      </c>
      <c r="B164" s="253">
        <v>1</v>
      </c>
      <c r="C164" s="123">
        <v>4</v>
      </c>
      <c r="D164" s="267"/>
      <c r="E164" s="224" t="str">
        <f t="shared" si="7"/>
        <v>-</v>
      </c>
      <c r="F164" s="221" t="str">
        <f t="shared" si="8"/>
        <v>-</v>
      </c>
      <c r="H164" s="151"/>
      <c r="I164" s="151"/>
    </row>
    <row r="165" spans="1:9" ht="26.25" customHeight="1" x14ac:dyDescent="0.4">
      <c r="A165" s="117" t="s">
        <v>91</v>
      </c>
      <c r="B165" s="253">
        <v>1</v>
      </c>
      <c r="C165" s="123">
        <v>5</v>
      </c>
      <c r="D165" s="267"/>
      <c r="E165" s="224" t="str">
        <f t="shared" si="7"/>
        <v>-</v>
      </c>
      <c r="F165" s="221" t="str">
        <f t="shared" si="8"/>
        <v>-</v>
      </c>
      <c r="H165" s="151"/>
      <c r="I165" s="151"/>
    </row>
    <row r="166" spans="1:9" ht="26.25" customHeight="1" x14ac:dyDescent="0.4">
      <c r="A166" s="117" t="s">
        <v>93</v>
      </c>
      <c r="B166" s="253">
        <v>1</v>
      </c>
      <c r="C166" s="126">
        <v>6</v>
      </c>
      <c r="D166" s="268"/>
      <c r="E166" s="225" t="str">
        <f t="shared" si="7"/>
        <v>-</v>
      </c>
      <c r="F166" s="222" t="str">
        <f t="shared" si="8"/>
        <v>-</v>
      </c>
      <c r="H166" s="151"/>
      <c r="I166" s="151"/>
    </row>
    <row r="167" spans="1:9" ht="26.25" customHeight="1" x14ac:dyDescent="0.4">
      <c r="A167" s="117" t="s">
        <v>94</v>
      </c>
      <c r="B167" s="253">
        <v>1</v>
      </c>
      <c r="C167" s="123"/>
      <c r="D167" s="149"/>
      <c r="E167" s="151"/>
      <c r="F167" s="165"/>
      <c r="H167" s="151"/>
      <c r="I167" s="151"/>
    </row>
    <row r="168" spans="1:9" ht="26.25" customHeight="1" x14ac:dyDescent="0.4">
      <c r="A168" s="117" t="s">
        <v>95</v>
      </c>
      <c r="B168" s="253">
        <v>1</v>
      </c>
      <c r="C168" s="123"/>
      <c r="D168" s="166"/>
      <c r="E168" s="167" t="s">
        <v>69</v>
      </c>
      <c r="F168" s="269" t="e">
        <f>AVERAGE(F161:F166)</f>
        <v>#DIV/0!</v>
      </c>
      <c r="H168" s="151"/>
      <c r="I168" s="151"/>
    </row>
    <row r="169" spans="1:9" ht="27" customHeight="1" x14ac:dyDescent="0.4">
      <c r="A169" s="117" t="s">
        <v>96</v>
      </c>
      <c r="B169" s="253">
        <f>(B168/B167)*(B166/B165)*(B164/B163)*(B162/B161)*B160</f>
        <v>1</v>
      </c>
      <c r="C169" s="169"/>
      <c r="D169" s="170"/>
      <c r="E169" s="171" t="s">
        <v>79</v>
      </c>
      <c r="F169" s="270" t="e">
        <f>STDEV(F161:F166)/F168</f>
        <v>#DIV/0!</v>
      </c>
      <c r="H169" s="151"/>
      <c r="I169" s="151"/>
    </row>
    <row r="170" spans="1:9" ht="27" customHeight="1" x14ac:dyDescent="0.4">
      <c r="A170" s="476" t="s">
        <v>74</v>
      </c>
      <c r="B170" s="477"/>
      <c r="C170" s="173"/>
      <c r="D170" s="174"/>
      <c r="E170" s="175" t="s">
        <v>20</v>
      </c>
      <c r="F170" s="271">
        <f>COUNT(F161:F166)</f>
        <v>0</v>
      </c>
      <c r="H170" s="151"/>
      <c r="I170" s="151"/>
    </row>
    <row r="171" spans="1:9" ht="19.5" customHeight="1" x14ac:dyDescent="0.3">
      <c r="A171" s="478"/>
      <c r="B171" s="479"/>
      <c r="C171" s="151"/>
      <c r="D171" s="151"/>
      <c r="E171" s="151"/>
      <c r="F171" s="149"/>
      <c r="G171" s="151"/>
      <c r="H171" s="151"/>
      <c r="I171" s="151"/>
    </row>
    <row r="172" spans="1:9" ht="18.75" x14ac:dyDescent="0.3">
      <c r="A172" s="114"/>
      <c r="B172" s="114"/>
      <c r="C172" s="151"/>
      <c r="D172" s="151"/>
      <c r="E172" s="151"/>
      <c r="F172" s="149"/>
      <c r="G172" s="151"/>
      <c r="H172" s="151"/>
      <c r="I172" s="151"/>
    </row>
    <row r="173" spans="1:9" ht="26.25" customHeight="1" x14ac:dyDescent="0.4">
      <c r="A173" s="104" t="s">
        <v>111</v>
      </c>
      <c r="B173" s="243" t="s">
        <v>105</v>
      </c>
      <c r="C173" s="480" t="str">
        <f>B20</f>
        <v>ATAZANAVIR, RITONAVIR</v>
      </c>
      <c r="D173" s="480"/>
      <c r="E173" s="245" t="s">
        <v>106</v>
      </c>
      <c r="F173" s="245"/>
      <c r="G173" s="272" t="e">
        <f>F168</f>
        <v>#DIV/0!</v>
      </c>
      <c r="H173" s="151"/>
      <c r="I173" s="151"/>
    </row>
    <row r="174" spans="1:9" ht="18.75" x14ac:dyDescent="0.3">
      <c r="A174" s="104"/>
      <c r="B174" s="243"/>
      <c r="C174" s="247"/>
      <c r="D174" s="247"/>
      <c r="E174" s="245"/>
      <c r="F174" s="245"/>
      <c r="G174" s="246"/>
      <c r="H174" s="151"/>
      <c r="I174" s="151"/>
    </row>
    <row r="175" spans="1:9" ht="19.5" customHeight="1" x14ac:dyDescent="0.3">
      <c r="A175" s="190"/>
      <c r="B175" s="190"/>
      <c r="C175" s="191"/>
      <c r="D175" s="191"/>
      <c r="E175" s="191"/>
      <c r="F175" s="191"/>
      <c r="G175" s="191"/>
      <c r="H175" s="191"/>
    </row>
    <row r="176" spans="1:9" ht="18.75" x14ac:dyDescent="0.3">
      <c r="B176" s="475" t="s">
        <v>26</v>
      </c>
      <c r="C176" s="475"/>
      <c r="E176" s="178" t="s">
        <v>27</v>
      </c>
      <c r="F176" s="205"/>
      <c r="G176" s="475" t="s">
        <v>28</v>
      </c>
      <c r="H176" s="475"/>
    </row>
    <row r="177" spans="1:9" ht="83.1" customHeight="1" x14ac:dyDescent="0.3">
      <c r="A177" s="206" t="s">
        <v>29</v>
      </c>
      <c r="B177" s="461" t="s">
        <v>123</v>
      </c>
      <c r="C177" s="461" t="s">
        <v>124</v>
      </c>
      <c r="E177" s="201"/>
      <c r="F177" s="151"/>
      <c r="G177" s="203"/>
      <c r="H177" s="203"/>
    </row>
    <row r="178" spans="1:9" ht="83.1" customHeight="1" x14ac:dyDescent="0.3">
      <c r="A178" s="206" t="s">
        <v>30</v>
      </c>
      <c r="B178" s="242"/>
      <c r="C178" s="242"/>
      <c r="E178" s="202"/>
      <c r="F178" s="151"/>
      <c r="G178" s="204"/>
      <c r="H178" s="204"/>
    </row>
    <row r="179" spans="1:9" ht="18.75" x14ac:dyDescent="0.3">
      <c r="A179" s="148"/>
      <c r="B179" s="148"/>
      <c r="C179" s="149"/>
      <c r="D179" s="149"/>
      <c r="E179" s="149"/>
      <c r="F179" s="150"/>
      <c r="G179" s="149"/>
      <c r="H179" s="149"/>
      <c r="I179" s="151"/>
    </row>
    <row r="180" spans="1:9" ht="18.75" x14ac:dyDescent="0.3">
      <c r="A180" s="148"/>
      <c r="B180" s="148"/>
      <c r="C180" s="149"/>
      <c r="D180" s="149"/>
      <c r="E180" s="149"/>
      <c r="F180" s="150"/>
      <c r="G180" s="149"/>
      <c r="H180" s="149"/>
      <c r="I180" s="151"/>
    </row>
    <row r="181" spans="1:9" ht="18.75" x14ac:dyDescent="0.3">
      <c r="A181" s="148"/>
      <c r="B181" s="148"/>
      <c r="C181" s="149"/>
      <c r="D181" s="149"/>
      <c r="E181" s="149"/>
      <c r="F181" s="150"/>
      <c r="G181" s="149"/>
      <c r="H181" s="149"/>
      <c r="I181" s="151"/>
    </row>
    <row r="182" spans="1:9" ht="18.75" x14ac:dyDescent="0.3">
      <c r="A182" s="148"/>
      <c r="B182" s="148"/>
      <c r="C182" s="149"/>
      <c r="D182" s="149"/>
      <c r="E182" s="149"/>
      <c r="F182" s="150"/>
      <c r="G182" s="149"/>
      <c r="H182" s="149"/>
      <c r="I182" s="151"/>
    </row>
    <row r="183" spans="1:9" ht="18.75" x14ac:dyDescent="0.3">
      <c r="A183" s="148"/>
      <c r="B183" s="148"/>
      <c r="C183" s="149"/>
      <c r="D183" s="149"/>
      <c r="E183" s="149"/>
      <c r="F183" s="150"/>
      <c r="G183" s="149"/>
      <c r="H183" s="149"/>
      <c r="I183" s="151"/>
    </row>
    <row r="184" spans="1:9" ht="18.75" x14ac:dyDescent="0.3">
      <c r="A184" s="148"/>
      <c r="B184" s="148"/>
      <c r="C184" s="149"/>
      <c r="D184" s="149"/>
      <c r="E184" s="149"/>
      <c r="F184" s="150"/>
      <c r="G184" s="149"/>
      <c r="H184" s="149"/>
      <c r="I184" s="151"/>
    </row>
    <row r="185" spans="1:9" ht="18.75" x14ac:dyDescent="0.3">
      <c r="A185" s="148"/>
      <c r="B185" s="148"/>
      <c r="C185" s="149"/>
      <c r="D185" s="149"/>
      <c r="E185" s="149"/>
      <c r="F185" s="150"/>
      <c r="G185" s="149"/>
      <c r="H185" s="149"/>
      <c r="I185" s="151"/>
    </row>
    <row r="186" spans="1:9" ht="18.75" x14ac:dyDescent="0.3">
      <c r="A186" s="148"/>
      <c r="B186" s="148"/>
      <c r="C186" s="149"/>
      <c r="D186" s="149"/>
      <c r="E186" s="149"/>
      <c r="F186" s="150"/>
      <c r="G186" s="149"/>
      <c r="H186" s="149"/>
      <c r="I186" s="151"/>
    </row>
    <row r="187" spans="1:9" ht="18.75" x14ac:dyDescent="0.3">
      <c r="A187" s="148"/>
      <c r="B187" s="148"/>
      <c r="C187" s="149"/>
      <c r="D187" s="149"/>
      <c r="E187" s="149"/>
      <c r="F187" s="150"/>
      <c r="G187" s="149"/>
      <c r="H187" s="149"/>
      <c r="I187" s="151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8:C18"/>
    <mergeCell ref="A46:B47"/>
    <mergeCell ref="C83:G83"/>
    <mergeCell ref="A70:B71"/>
    <mergeCell ref="C76:D76"/>
    <mergeCell ref="A1:H7"/>
    <mergeCell ref="A8:H14"/>
    <mergeCell ref="A16:H16"/>
    <mergeCell ref="C122:D122"/>
    <mergeCell ref="C156:D156"/>
    <mergeCell ref="C139:D139"/>
    <mergeCell ref="C64:C67"/>
    <mergeCell ref="D64:D67"/>
    <mergeCell ref="D60:D63"/>
    <mergeCell ref="D36:E36"/>
    <mergeCell ref="C29:G29"/>
    <mergeCell ref="F36:G36"/>
    <mergeCell ref="C31:H31"/>
    <mergeCell ref="C32:H32"/>
    <mergeCell ref="C60:C63"/>
    <mergeCell ref="C86:H86"/>
    <mergeCell ref="F91:G91"/>
    <mergeCell ref="A101:B102"/>
    <mergeCell ref="A119:B120"/>
    <mergeCell ref="C68:C71"/>
    <mergeCell ref="D68:D71"/>
    <mergeCell ref="C87:H87"/>
    <mergeCell ref="B176:C176"/>
    <mergeCell ref="A136:B137"/>
    <mergeCell ref="A170:B171"/>
    <mergeCell ref="A153:B154"/>
    <mergeCell ref="G176:H176"/>
    <mergeCell ref="C173:D173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54" zoomScale="57" zoomScaleNormal="75" zoomScaleSheetLayoutView="57" workbookViewId="0">
      <selection activeCell="I169" sqref="I16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4" t="s">
        <v>45</v>
      </c>
      <c r="B1" s="494"/>
      <c r="C1" s="494"/>
      <c r="D1" s="494"/>
      <c r="E1" s="494"/>
      <c r="F1" s="494"/>
      <c r="G1" s="494"/>
      <c r="H1" s="494"/>
    </row>
    <row r="2" spans="1:8" x14ac:dyDescent="0.25">
      <c r="A2" s="494"/>
      <c r="B2" s="494"/>
      <c r="C2" s="494"/>
      <c r="D2" s="494"/>
      <c r="E2" s="494"/>
      <c r="F2" s="494"/>
      <c r="G2" s="494"/>
      <c r="H2" s="494"/>
    </row>
    <row r="3" spans="1:8" x14ac:dyDescent="0.25">
      <c r="A3" s="494"/>
      <c r="B3" s="494"/>
      <c r="C3" s="494"/>
      <c r="D3" s="494"/>
      <c r="E3" s="494"/>
      <c r="F3" s="494"/>
      <c r="G3" s="494"/>
      <c r="H3" s="494"/>
    </row>
    <row r="4" spans="1:8" x14ac:dyDescent="0.25">
      <c r="A4" s="494"/>
      <c r="B4" s="494"/>
      <c r="C4" s="494"/>
      <c r="D4" s="494"/>
      <c r="E4" s="494"/>
      <c r="F4" s="494"/>
      <c r="G4" s="494"/>
      <c r="H4" s="494"/>
    </row>
    <row r="5" spans="1:8" x14ac:dyDescent="0.25">
      <c r="A5" s="494"/>
      <c r="B5" s="494"/>
      <c r="C5" s="494"/>
      <c r="D5" s="494"/>
      <c r="E5" s="494"/>
      <c r="F5" s="494"/>
      <c r="G5" s="494"/>
      <c r="H5" s="494"/>
    </row>
    <row r="6" spans="1:8" x14ac:dyDescent="0.25">
      <c r="A6" s="494"/>
      <c r="B6" s="494"/>
      <c r="C6" s="494"/>
      <c r="D6" s="494"/>
      <c r="E6" s="494"/>
      <c r="F6" s="494"/>
      <c r="G6" s="494"/>
      <c r="H6" s="494"/>
    </row>
    <row r="7" spans="1:8" x14ac:dyDescent="0.25">
      <c r="A7" s="494"/>
      <c r="B7" s="494"/>
      <c r="C7" s="494"/>
      <c r="D7" s="494"/>
      <c r="E7" s="494"/>
      <c r="F7" s="494"/>
      <c r="G7" s="494"/>
      <c r="H7" s="494"/>
    </row>
    <row r="8" spans="1:8" x14ac:dyDescent="0.25">
      <c r="A8" s="495" t="s">
        <v>46</v>
      </c>
      <c r="B8" s="495"/>
      <c r="C8" s="495"/>
      <c r="D8" s="495"/>
      <c r="E8" s="495"/>
      <c r="F8" s="495"/>
      <c r="G8" s="495"/>
      <c r="H8" s="495"/>
    </row>
    <row r="9" spans="1:8" x14ac:dyDescent="0.25">
      <c r="A9" s="495"/>
      <c r="B9" s="495"/>
      <c r="C9" s="495"/>
      <c r="D9" s="495"/>
      <c r="E9" s="495"/>
      <c r="F9" s="495"/>
      <c r="G9" s="495"/>
      <c r="H9" s="495"/>
    </row>
    <row r="10" spans="1:8" x14ac:dyDescent="0.25">
      <c r="A10" s="495"/>
      <c r="B10" s="495"/>
      <c r="C10" s="495"/>
      <c r="D10" s="495"/>
      <c r="E10" s="495"/>
      <c r="F10" s="495"/>
      <c r="G10" s="495"/>
      <c r="H10" s="495"/>
    </row>
    <row r="11" spans="1:8" x14ac:dyDescent="0.25">
      <c r="A11" s="495"/>
      <c r="B11" s="495"/>
      <c r="C11" s="495"/>
      <c r="D11" s="495"/>
      <c r="E11" s="495"/>
      <c r="F11" s="495"/>
      <c r="G11" s="495"/>
      <c r="H11" s="495"/>
    </row>
    <row r="12" spans="1:8" x14ac:dyDescent="0.25">
      <c r="A12" s="495"/>
      <c r="B12" s="495"/>
      <c r="C12" s="495"/>
      <c r="D12" s="495"/>
      <c r="E12" s="495"/>
      <c r="F12" s="495"/>
      <c r="G12" s="495"/>
      <c r="H12" s="495"/>
    </row>
    <row r="13" spans="1:8" x14ac:dyDescent="0.25">
      <c r="A13" s="495"/>
      <c r="B13" s="495"/>
      <c r="C13" s="495"/>
      <c r="D13" s="495"/>
      <c r="E13" s="495"/>
      <c r="F13" s="495"/>
      <c r="G13" s="495"/>
      <c r="H13" s="495"/>
    </row>
    <row r="14" spans="1:8" x14ac:dyDescent="0.25">
      <c r="A14" s="495"/>
      <c r="B14" s="495"/>
      <c r="C14" s="495"/>
      <c r="D14" s="495"/>
      <c r="E14" s="495"/>
      <c r="F14" s="495"/>
      <c r="G14" s="495"/>
      <c r="H14" s="495"/>
    </row>
    <row r="15" spans="1:8" ht="19.5" customHeight="1" x14ac:dyDescent="0.25"/>
    <row r="16" spans="1:8" ht="19.5" customHeight="1" x14ac:dyDescent="0.25">
      <c r="A16" s="496" t="s">
        <v>31</v>
      </c>
      <c r="B16" s="497"/>
      <c r="C16" s="497"/>
      <c r="D16" s="497"/>
      <c r="E16" s="497"/>
      <c r="F16" s="497"/>
      <c r="G16" s="497"/>
      <c r="H16" s="498"/>
    </row>
    <row r="17" spans="1:14" ht="18.75" x14ac:dyDescent="0.3">
      <c r="A17" s="274" t="s">
        <v>47</v>
      </c>
      <c r="B17" s="274"/>
    </row>
    <row r="18" spans="1:14" ht="18.75" x14ac:dyDescent="0.3">
      <c r="A18" s="276" t="s">
        <v>33</v>
      </c>
      <c r="B18" s="504" t="s">
        <v>5</v>
      </c>
      <c r="C18" s="504" t="s">
        <v>5</v>
      </c>
      <c r="D18" s="369"/>
      <c r="E18" s="369"/>
    </row>
    <row r="19" spans="1:14" ht="18.75" x14ac:dyDescent="0.3">
      <c r="A19" s="276" t="s">
        <v>34</v>
      </c>
      <c r="B19" s="39" t="s">
        <v>7</v>
      </c>
      <c r="C19" s="275">
        <v>24</v>
      </c>
    </row>
    <row r="20" spans="1:14" ht="18.75" x14ac:dyDescent="0.3">
      <c r="A20" s="276" t="s">
        <v>35</v>
      </c>
      <c r="B20" s="370" t="s">
        <v>9</v>
      </c>
    </row>
    <row r="21" spans="1:14" ht="18.75" x14ac:dyDescent="0.3">
      <c r="A21" s="276" t="s">
        <v>36</v>
      </c>
      <c r="B21" s="395" t="s">
        <v>11</v>
      </c>
      <c r="C21" s="395"/>
      <c r="D21" s="395"/>
      <c r="E21" s="395"/>
      <c r="F21" s="395"/>
      <c r="G21" s="395"/>
      <c r="H21" s="395"/>
      <c r="I21" s="395"/>
    </row>
    <row r="22" spans="1:14" ht="18.75" x14ac:dyDescent="0.3">
      <c r="A22" s="276" t="s">
        <v>37</v>
      </c>
      <c r="B22" s="371" t="s">
        <v>120</v>
      </c>
    </row>
    <row r="23" spans="1:14" ht="18.75" x14ac:dyDescent="0.3">
      <c r="A23" s="276" t="s">
        <v>38</v>
      </c>
      <c r="B23" s="371">
        <v>43118</v>
      </c>
    </row>
    <row r="24" spans="1:14" ht="18.75" x14ac:dyDescent="0.3">
      <c r="A24" s="276"/>
      <c r="B24" s="279"/>
    </row>
    <row r="25" spans="1:14" ht="18.75" x14ac:dyDescent="0.3">
      <c r="A25" s="280" t="s">
        <v>1</v>
      </c>
      <c r="B25" s="279"/>
    </row>
    <row r="26" spans="1:14" ht="26.25" customHeight="1" x14ac:dyDescent="0.4">
      <c r="A26" s="281" t="s">
        <v>4</v>
      </c>
      <c r="B26" s="458" t="s">
        <v>119</v>
      </c>
      <c r="C26" s="451"/>
    </row>
    <row r="27" spans="1:14" ht="26.25" customHeight="1" x14ac:dyDescent="0.4">
      <c r="A27" s="283" t="s">
        <v>48</v>
      </c>
      <c r="B27" s="459" t="s">
        <v>126</v>
      </c>
    </row>
    <row r="28" spans="1:14" ht="27" customHeight="1" x14ac:dyDescent="0.4">
      <c r="A28" s="283" t="s">
        <v>6</v>
      </c>
      <c r="B28" s="428">
        <v>99.4</v>
      </c>
    </row>
    <row r="29" spans="1:14" s="11" customFormat="1" ht="27" customHeight="1" x14ac:dyDescent="0.4">
      <c r="A29" s="283" t="s">
        <v>49</v>
      </c>
      <c r="B29" s="427">
        <v>0</v>
      </c>
      <c r="C29" s="501" t="s">
        <v>50</v>
      </c>
      <c r="D29" s="502"/>
      <c r="E29" s="502"/>
      <c r="F29" s="502"/>
      <c r="G29" s="503"/>
      <c r="I29" s="285"/>
      <c r="J29" s="285"/>
      <c r="K29" s="285"/>
      <c r="L29" s="285"/>
    </row>
    <row r="30" spans="1:14" s="11" customFormat="1" ht="19.5" customHeight="1" x14ac:dyDescent="0.3">
      <c r="A30" s="283" t="s">
        <v>51</v>
      </c>
      <c r="B30" s="282">
        <f>B28-B29</f>
        <v>99.4</v>
      </c>
      <c r="C30" s="286"/>
      <c r="D30" s="286"/>
      <c r="E30" s="286"/>
      <c r="F30" s="286"/>
      <c r="G30" s="287"/>
      <c r="I30" s="285"/>
      <c r="J30" s="285"/>
      <c r="K30" s="285"/>
      <c r="L30" s="285"/>
    </row>
    <row r="31" spans="1:14" s="11" customFormat="1" ht="27" customHeight="1" x14ac:dyDescent="0.4">
      <c r="A31" s="283" t="s">
        <v>52</v>
      </c>
      <c r="B31" s="429">
        <v>1</v>
      </c>
      <c r="C31" s="491" t="s">
        <v>53</v>
      </c>
      <c r="D31" s="492"/>
      <c r="E31" s="492"/>
      <c r="F31" s="492"/>
      <c r="G31" s="492"/>
      <c r="H31" s="493"/>
      <c r="I31" s="285"/>
      <c r="J31" s="285"/>
      <c r="K31" s="285"/>
      <c r="L31" s="285"/>
    </row>
    <row r="32" spans="1:14" s="11" customFormat="1" ht="27" customHeight="1" x14ac:dyDescent="0.4">
      <c r="A32" s="283" t="s">
        <v>54</v>
      </c>
      <c r="B32" s="429">
        <v>1</v>
      </c>
      <c r="C32" s="491" t="s">
        <v>55</v>
      </c>
      <c r="D32" s="492"/>
      <c r="E32" s="492"/>
      <c r="F32" s="492"/>
      <c r="G32" s="492"/>
      <c r="H32" s="493"/>
      <c r="I32" s="285"/>
      <c r="J32" s="285"/>
      <c r="K32" s="285"/>
      <c r="L32" s="289"/>
      <c r="M32" s="289"/>
      <c r="N32" s="290"/>
    </row>
    <row r="33" spans="1:14" s="11" customFormat="1" ht="17.25" customHeight="1" x14ac:dyDescent="0.3">
      <c r="A33" s="283"/>
      <c r="B33" s="288"/>
      <c r="C33" s="291"/>
      <c r="D33" s="291"/>
      <c r="E33" s="291"/>
      <c r="F33" s="291"/>
      <c r="G33" s="291"/>
      <c r="H33" s="291"/>
      <c r="I33" s="285"/>
      <c r="J33" s="285"/>
      <c r="K33" s="285"/>
      <c r="L33" s="289"/>
      <c r="M33" s="289"/>
      <c r="N33" s="290"/>
    </row>
    <row r="34" spans="1:14" s="11" customFormat="1" ht="18.75" x14ac:dyDescent="0.3">
      <c r="A34" s="283" t="s">
        <v>56</v>
      </c>
      <c r="B34" s="292">
        <f>B31/B32</f>
        <v>1</v>
      </c>
      <c r="C34" s="275" t="s">
        <v>57</v>
      </c>
      <c r="D34" s="275"/>
      <c r="E34" s="275"/>
      <c r="F34" s="275"/>
      <c r="G34" s="275"/>
      <c r="I34" s="285"/>
      <c r="J34" s="285"/>
      <c r="K34" s="285"/>
      <c r="L34" s="289"/>
      <c r="M34" s="289"/>
      <c r="N34" s="290"/>
    </row>
    <row r="35" spans="1:14" s="11" customFormat="1" ht="19.5" customHeight="1" x14ac:dyDescent="0.3">
      <c r="A35" s="283"/>
      <c r="B35" s="282"/>
      <c r="G35" s="275"/>
      <c r="I35" s="285"/>
      <c r="J35" s="285"/>
      <c r="K35" s="285"/>
      <c r="L35" s="289"/>
      <c r="M35" s="289"/>
      <c r="N35" s="290"/>
    </row>
    <row r="36" spans="1:14" s="11" customFormat="1" ht="27" customHeight="1" x14ac:dyDescent="0.4">
      <c r="A36" s="293" t="s">
        <v>107</v>
      </c>
      <c r="B36" s="430">
        <v>100</v>
      </c>
      <c r="C36" s="275"/>
      <c r="D36" s="481" t="s">
        <v>58</v>
      </c>
      <c r="E36" s="500"/>
      <c r="F36" s="481" t="s">
        <v>59</v>
      </c>
      <c r="G36" s="482"/>
      <c r="J36" s="285"/>
      <c r="K36" s="285"/>
      <c r="L36" s="289"/>
      <c r="M36" s="289"/>
      <c r="N36" s="290"/>
    </row>
    <row r="37" spans="1:14" s="11" customFormat="1" ht="15.75" customHeight="1" x14ac:dyDescent="0.4">
      <c r="A37" s="294" t="s">
        <v>60</v>
      </c>
      <c r="B37" s="431">
        <v>20</v>
      </c>
      <c r="C37" s="296" t="s">
        <v>108</v>
      </c>
      <c r="D37" s="297" t="s">
        <v>62</v>
      </c>
      <c r="E37" s="356" t="s">
        <v>63</v>
      </c>
      <c r="F37" s="297" t="s">
        <v>62</v>
      </c>
      <c r="G37" s="298" t="s">
        <v>63</v>
      </c>
      <c r="J37" s="285"/>
      <c r="K37" s="285"/>
      <c r="L37" s="289"/>
      <c r="M37" s="289"/>
      <c r="N37" s="290"/>
    </row>
    <row r="38" spans="1:14" s="11" customFormat="1" ht="26.25" customHeight="1" x14ac:dyDescent="0.4">
      <c r="A38" s="294" t="s">
        <v>64</v>
      </c>
      <c r="B38" s="431">
        <v>100</v>
      </c>
      <c r="C38" s="299">
        <v>1</v>
      </c>
      <c r="D38" s="432">
        <v>7312417</v>
      </c>
      <c r="E38" s="372">
        <f>IF(ISBLANK(D38),"-",$D$48/$D$45*D38)</f>
        <v>7054066.3570237206</v>
      </c>
      <c r="F38" s="432">
        <v>6980827</v>
      </c>
      <c r="G38" s="375">
        <f>IF(ISBLANK(F38),"-",$D$48/$F$45*F38)</f>
        <v>6890589.8213244453</v>
      </c>
      <c r="J38" s="285"/>
      <c r="K38" s="285"/>
      <c r="L38" s="289"/>
      <c r="M38" s="289"/>
      <c r="N38" s="290"/>
    </row>
    <row r="39" spans="1:14" s="11" customFormat="1" ht="26.25" customHeight="1" x14ac:dyDescent="0.4">
      <c r="A39" s="294" t="s">
        <v>65</v>
      </c>
      <c r="B39" s="431">
        <v>1</v>
      </c>
      <c r="C39" s="295">
        <v>2</v>
      </c>
      <c r="D39" s="433">
        <v>7287165</v>
      </c>
      <c r="E39" s="373">
        <f>IF(ISBLANK(D39),"-",$D$48/$D$45*D39)</f>
        <v>7029706.5203722324</v>
      </c>
      <c r="F39" s="433">
        <v>7097694</v>
      </c>
      <c r="G39" s="376">
        <f>IF(ISBLANK(F39),"-",$D$48/$F$45*F39)</f>
        <v>7005946.1481104726</v>
      </c>
      <c r="J39" s="285"/>
      <c r="K39" s="285"/>
      <c r="L39" s="289"/>
      <c r="M39" s="289"/>
      <c r="N39" s="290"/>
    </row>
    <row r="40" spans="1:14" ht="26.25" customHeight="1" x14ac:dyDescent="0.4">
      <c r="A40" s="294" t="s">
        <v>66</v>
      </c>
      <c r="B40" s="431">
        <v>1</v>
      </c>
      <c r="C40" s="295">
        <v>3</v>
      </c>
      <c r="D40" s="433">
        <v>7324439</v>
      </c>
      <c r="E40" s="373">
        <f>IF(ISBLANK(D40),"-",$D$48/$D$45*D40)</f>
        <v>7065663.6149131628</v>
      </c>
      <c r="F40" s="433">
        <v>7111047</v>
      </c>
      <c r="G40" s="376">
        <f>IF(ISBLANK(F40),"-",$D$48/$F$45*F40)</f>
        <v>7019126.5414770674</v>
      </c>
      <c r="L40" s="289"/>
      <c r="M40" s="289"/>
      <c r="N40" s="301"/>
    </row>
    <row r="41" spans="1:14" ht="26.25" customHeight="1" x14ac:dyDescent="0.4">
      <c r="A41" s="294" t="s">
        <v>67</v>
      </c>
      <c r="B41" s="431">
        <v>1</v>
      </c>
      <c r="C41" s="302">
        <v>4</v>
      </c>
      <c r="D41" s="434"/>
      <c r="E41" s="374" t="str">
        <f>IF(ISBLANK(D41),"-",$D$48/$D$45*D41)</f>
        <v>-</v>
      </c>
      <c r="F41" s="434"/>
      <c r="G41" s="377" t="str">
        <f>IF(ISBLANK(F41),"-",$D$48/$F$45*F41)</f>
        <v>-</v>
      </c>
      <c r="L41" s="289"/>
      <c r="M41" s="289"/>
      <c r="N41" s="301"/>
    </row>
    <row r="42" spans="1:14" ht="27" customHeight="1" x14ac:dyDescent="0.4">
      <c r="A42" s="294" t="s">
        <v>68</v>
      </c>
      <c r="B42" s="431">
        <v>1</v>
      </c>
      <c r="C42" s="304" t="s">
        <v>69</v>
      </c>
      <c r="D42" s="406">
        <f>AVERAGE(D38:D41)</f>
        <v>7308007</v>
      </c>
      <c r="E42" s="329">
        <f>AVERAGE(E38:E41)</f>
        <v>7049812.1641030386</v>
      </c>
      <c r="F42" s="305">
        <f>AVERAGE(F38:F41)</f>
        <v>7063189.333333333</v>
      </c>
      <c r="G42" s="306">
        <f>AVERAGE(G38:G41)</f>
        <v>6971887.5036373287</v>
      </c>
      <c r="H42" s="392"/>
    </row>
    <row r="43" spans="1:14" ht="26.25" customHeight="1" x14ac:dyDescent="0.4">
      <c r="A43" s="294" t="s">
        <v>70</v>
      </c>
      <c r="B43" s="428">
        <v>1</v>
      </c>
      <c r="C43" s="407" t="s">
        <v>99</v>
      </c>
      <c r="D43" s="435">
        <v>30.4</v>
      </c>
      <c r="E43" s="301"/>
      <c r="F43" s="436">
        <v>29.71</v>
      </c>
      <c r="H43" s="392"/>
    </row>
    <row r="44" spans="1:14" ht="26.25" customHeight="1" x14ac:dyDescent="0.4">
      <c r="A44" s="294" t="s">
        <v>71</v>
      </c>
      <c r="B44" s="428">
        <v>1</v>
      </c>
      <c r="C44" s="408" t="s">
        <v>100</v>
      </c>
      <c r="D44" s="409">
        <f>D43*$B$34</f>
        <v>30.4</v>
      </c>
      <c r="E44" s="308"/>
      <c r="F44" s="307">
        <f>F43*$B$34</f>
        <v>29.71</v>
      </c>
      <c r="H44" s="392"/>
    </row>
    <row r="45" spans="1:14" ht="19.5" customHeight="1" x14ac:dyDescent="0.3">
      <c r="A45" s="294" t="s">
        <v>72</v>
      </c>
      <c r="B45" s="405">
        <f>(B44/B43)*(B42/B41)*(B40/B39)*(B38/B37)*B36</f>
        <v>500</v>
      </c>
      <c r="C45" s="408" t="s">
        <v>73</v>
      </c>
      <c r="D45" s="410">
        <f>D44*$B$30/100</f>
        <v>30.217600000000001</v>
      </c>
      <c r="E45" s="310"/>
      <c r="F45" s="309">
        <f>F44*$B$30/100</f>
        <v>29.531740000000003</v>
      </c>
      <c r="H45" s="392"/>
    </row>
    <row r="46" spans="1:14" ht="19.5" customHeight="1" x14ac:dyDescent="0.3">
      <c r="A46" s="476" t="s">
        <v>74</v>
      </c>
      <c r="B46" s="483"/>
      <c r="C46" s="408" t="s">
        <v>75</v>
      </c>
      <c r="D46" s="409">
        <f>D45/$B$45</f>
        <v>6.0435200000000001E-2</v>
      </c>
      <c r="E46" s="310"/>
      <c r="F46" s="311">
        <f>F45/$B$45</f>
        <v>5.9063480000000008E-2</v>
      </c>
      <c r="H46" s="392"/>
    </row>
    <row r="47" spans="1:14" ht="27" customHeight="1" x14ac:dyDescent="0.4">
      <c r="A47" s="478"/>
      <c r="B47" s="484"/>
      <c r="C47" s="408" t="s">
        <v>109</v>
      </c>
      <c r="D47" s="437">
        <v>5.8299999999999998E-2</v>
      </c>
      <c r="F47" s="313"/>
      <c r="H47" s="392"/>
    </row>
    <row r="48" spans="1:14" ht="18.75" x14ac:dyDescent="0.3">
      <c r="C48" s="408" t="s">
        <v>76</v>
      </c>
      <c r="D48" s="409">
        <f>D47*$B$45</f>
        <v>29.15</v>
      </c>
      <c r="F48" s="313"/>
      <c r="H48" s="392"/>
    </row>
    <row r="49" spans="1:12" ht="19.5" customHeight="1" x14ac:dyDescent="0.3">
      <c r="C49" s="411" t="s">
        <v>77</v>
      </c>
      <c r="D49" s="412">
        <f>D48/B34</f>
        <v>29.15</v>
      </c>
      <c r="F49" s="316"/>
      <c r="H49" s="392"/>
    </row>
    <row r="50" spans="1:12" ht="18.75" x14ac:dyDescent="0.3">
      <c r="C50" s="413" t="s">
        <v>78</v>
      </c>
      <c r="D50" s="414">
        <f>AVERAGE(E38:E41,G38:G41)</f>
        <v>7010849.8338701837</v>
      </c>
      <c r="F50" s="316"/>
      <c r="H50" s="392"/>
    </row>
    <row r="51" spans="1:12" ht="18.75" x14ac:dyDescent="0.3">
      <c r="C51" s="312" t="s">
        <v>79</v>
      </c>
      <c r="D51" s="317">
        <f>STDEV(E38:E41,G38:G41)/D50</f>
        <v>8.9719813829892726E-3</v>
      </c>
      <c r="F51" s="316"/>
    </row>
    <row r="52" spans="1:12" ht="19.5" customHeight="1" x14ac:dyDescent="0.3">
      <c r="C52" s="314" t="s">
        <v>20</v>
      </c>
      <c r="D52" s="318">
        <f>COUNT(E38:E41,G38:G41)</f>
        <v>6</v>
      </c>
      <c r="F52" s="316"/>
    </row>
    <row r="54" spans="1:12" ht="18.75" x14ac:dyDescent="0.3">
      <c r="A54" s="274" t="s">
        <v>1</v>
      </c>
      <c r="B54" s="319" t="s">
        <v>80</v>
      </c>
    </row>
    <row r="55" spans="1:12" ht="18.75" x14ac:dyDescent="0.3">
      <c r="A55" s="275" t="s">
        <v>81</v>
      </c>
      <c r="B55" s="278" t="str">
        <f>B21</f>
        <v>Each film coated tablet contains Atazanavir 300 mg and Ritonavir 100 mg</v>
      </c>
    </row>
    <row r="56" spans="1:12" ht="26.25" customHeight="1" x14ac:dyDescent="0.4">
      <c r="A56" s="277" t="s">
        <v>82</v>
      </c>
      <c r="B56" s="427">
        <v>100</v>
      </c>
      <c r="C56" s="275" t="str">
        <f>B20</f>
        <v>ATAZANAVIR, RITONAVIR</v>
      </c>
      <c r="H56" s="284"/>
    </row>
    <row r="57" spans="1:12" ht="18.75" x14ac:dyDescent="0.3">
      <c r="A57" s="278" t="s">
        <v>83</v>
      </c>
      <c r="B57" s="426">
        <f>Uniformity!C46</f>
        <v>1992.681</v>
      </c>
      <c r="H57" s="284"/>
    </row>
    <row r="58" spans="1:12" ht="19.5" customHeight="1" x14ac:dyDescent="0.3">
      <c r="H58" s="284"/>
    </row>
    <row r="59" spans="1:12" s="11" customFormat="1" ht="27" customHeight="1" thickBot="1" x14ac:dyDescent="0.45">
      <c r="A59" s="293" t="s">
        <v>110</v>
      </c>
      <c r="B59" s="430">
        <v>250</v>
      </c>
      <c r="C59" s="275"/>
      <c r="D59" s="321" t="s">
        <v>84</v>
      </c>
      <c r="E59" s="320" t="s">
        <v>61</v>
      </c>
      <c r="F59" s="320" t="s">
        <v>62</v>
      </c>
      <c r="G59" s="320" t="s">
        <v>85</v>
      </c>
      <c r="H59" s="296" t="s">
        <v>86</v>
      </c>
      <c r="L59" s="285"/>
    </row>
    <row r="60" spans="1:12" s="11" customFormat="1" ht="22.5" customHeight="1" x14ac:dyDescent="0.4">
      <c r="A60" s="294" t="s">
        <v>104</v>
      </c>
      <c r="B60" s="431">
        <v>1</v>
      </c>
      <c r="C60" s="485" t="s">
        <v>87</v>
      </c>
      <c r="D60" s="488">
        <v>293.04000000000002</v>
      </c>
      <c r="E60" s="322">
        <v>1</v>
      </c>
      <c r="F60" s="438">
        <v>7300617</v>
      </c>
      <c r="G60" s="360">
        <f>IF(ISBLANK(F60),"-",(F60/$D$50*$D$47*$B$68)*($B$57/$D$60))</f>
        <v>103.20680602614591</v>
      </c>
      <c r="H60" s="362">
        <f t="shared" ref="H60:H71" si="0">IF(ISBLANK(F60),"-",G60/$B$56)</f>
        <v>1.0320680602614591</v>
      </c>
      <c r="L60" s="285"/>
    </row>
    <row r="61" spans="1:12" s="11" customFormat="1" ht="26.25" customHeight="1" x14ac:dyDescent="0.4">
      <c r="A61" s="294" t="s">
        <v>88</v>
      </c>
      <c r="B61" s="431">
        <v>1</v>
      </c>
      <c r="C61" s="486"/>
      <c r="D61" s="489"/>
      <c r="E61" s="323">
        <v>2</v>
      </c>
      <c r="F61" s="433">
        <v>7302022</v>
      </c>
      <c r="G61" s="361">
        <f>IF(ISBLANK(F61),"-",(F61/$D$50*$D$47*$B$68)*($B$57/$D$60))</f>
        <v>103.22666812307098</v>
      </c>
      <c r="H61" s="363">
        <f t="shared" si="0"/>
        <v>1.0322666812307097</v>
      </c>
      <c r="L61" s="285"/>
    </row>
    <row r="62" spans="1:12" s="11" customFormat="1" ht="26.25" customHeight="1" x14ac:dyDescent="0.4">
      <c r="A62" s="294" t="s">
        <v>89</v>
      </c>
      <c r="B62" s="431">
        <v>1</v>
      </c>
      <c r="C62" s="486"/>
      <c r="D62" s="489"/>
      <c r="E62" s="323">
        <v>3</v>
      </c>
      <c r="F62" s="433">
        <v>7262280</v>
      </c>
      <c r="G62" s="361">
        <f>IF(ISBLANK(F62),"-",(F62/$D$50*$D$47*$B$68)*($B$57/$D$60))</f>
        <v>102.6648464462057</v>
      </c>
      <c r="H62" s="363">
        <f t="shared" si="0"/>
        <v>1.026648464462057</v>
      </c>
      <c r="L62" s="285"/>
    </row>
    <row r="63" spans="1:12" ht="21" customHeight="1" thickBot="1" x14ac:dyDescent="0.45">
      <c r="A63" s="294" t="s">
        <v>90</v>
      </c>
      <c r="B63" s="431">
        <v>1</v>
      </c>
      <c r="C63" s="499"/>
      <c r="D63" s="490"/>
      <c r="E63" s="324">
        <v>4</v>
      </c>
      <c r="F63" s="439"/>
      <c r="G63" s="361" t="str">
        <f>IF(ISBLANK(F63),"-",(F63/$D$50*$D$47*$B$68)*($B$57/$D$60))</f>
        <v>-</v>
      </c>
      <c r="H63" s="363" t="str">
        <f t="shared" si="0"/>
        <v>-</v>
      </c>
    </row>
    <row r="64" spans="1:12" ht="26.25" customHeight="1" x14ac:dyDescent="0.4">
      <c r="A64" s="294" t="s">
        <v>91</v>
      </c>
      <c r="B64" s="431">
        <v>1</v>
      </c>
      <c r="C64" s="485" t="s">
        <v>92</v>
      </c>
      <c r="D64" s="488">
        <v>293.24</v>
      </c>
      <c r="E64" s="322">
        <v>1</v>
      </c>
      <c r="F64" s="438"/>
      <c r="G64" s="388" t="str">
        <f>IF(ISBLANK(F64),"-",(F64/$D$50*$D$47*$B$68)*($B$57/$D$64))</f>
        <v>-</v>
      </c>
      <c r="H64" s="385" t="str">
        <f t="shared" si="0"/>
        <v>-</v>
      </c>
    </row>
    <row r="65" spans="1:8" ht="26.25" customHeight="1" x14ac:dyDescent="0.4">
      <c r="A65" s="294" t="s">
        <v>93</v>
      </c>
      <c r="B65" s="431">
        <v>1</v>
      </c>
      <c r="C65" s="486"/>
      <c r="D65" s="489"/>
      <c r="E65" s="323">
        <v>2</v>
      </c>
      <c r="F65" s="433"/>
      <c r="G65" s="389" t="str">
        <f>IF(ISBLANK(F65),"-",(F65/$D$50*$D$47*$B$68)*($B$57/$D$64))</f>
        <v>-</v>
      </c>
      <c r="H65" s="386" t="str">
        <f t="shared" si="0"/>
        <v>-</v>
      </c>
    </row>
    <row r="66" spans="1:8" ht="26.25" customHeight="1" x14ac:dyDescent="0.4">
      <c r="A66" s="294" t="s">
        <v>94</v>
      </c>
      <c r="B66" s="431">
        <v>1</v>
      </c>
      <c r="C66" s="486"/>
      <c r="D66" s="489"/>
      <c r="E66" s="323">
        <v>3</v>
      </c>
      <c r="F66" s="433"/>
      <c r="G66" s="389" t="str">
        <f>IF(ISBLANK(F66),"-",(F66/$D$50*$D$47*$B$68)*($B$57/$D$64))</f>
        <v>-</v>
      </c>
      <c r="H66" s="386" t="str">
        <f t="shared" si="0"/>
        <v>-</v>
      </c>
    </row>
    <row r="67" spans="1:8" ht="21" customHeight="1" thickBot="1" x14ac:dyDescent="0.45">
      <c r="A67" s="294" t="s">
        <v>95</v>
      </c>
      <c r="B67" s="431">
        <v>1</v>
      </c>
      <c r="C67" s="499"/>
      <c r="D67" s="490"/>
      <c r="E67" s="324">
        <v>4</v>
      </c>
      <c r="F67" s="439"/>
      <c r="G67" s="390" t="str">
        <f>IF(ISBLANK(F67),"-",(F67/$D$50*$D$47*$B$68)*($B$57/$D$64))</f>
        <v>-</v>
      </c>
      <c r="H67" s="387" t="str">
        <f t="shared" si="0"/>
        <v>-</v>
      </c>
    </row>
    <row r="68" spans="1:8" ht="21.75" customHeight="1" x14ac:dyDescent="0.4">
      <c r="A68" s="294" t="s">
        <v>96</v>
      </c>
      <c r="B68" s="397">
        <f>(B67/B66)*(B65/B64)*(B63/B62)*(B61/B60)*B59</f>
        <v>250</v>
      </c>
      <c r="C68" s="485" t="s">
        <v>97</v>
      </c>
      <c r="D68" s="488">
        <v>293.39</v>
      </c>
      <c r="E68" s="322">
        <v>1</v>
      </c>
      <c r="F68" s="438">
        <v>7215949</v>
      </c>
      <c r="G68" s="388">
        <f>IF(ISBLANK(F68),"-",(F68/$D$50*$D$47*$B$68)*($B$57/$D$68))</f>
        <v>101.88818507354756</v>
      </c>
      <c r="H68" s="363">
        <f t="shared" si="0"/>
        <v>1.0188818507354755</v>
      </c>
    </row>
    <row r="69" spans="1:8" ht="21.75" customHeight="1" thickBot="1" x14ac:dyDescent="0.45">
      <c r="A69" s="415" t="s">
        <v>98</v>
      </c>
      <c r="B69" s="416">
        <f>D47*B68/B56*B57</f>
        <v>290.43325575</v>
      </c>
      <c r="C69" s="486"/>
      <c r="D69" s="489"/>
      <c r="E69" s="323">
        <v>2</v>
      </c>
      <c r="F69" s="433">
        <v>7216602</v>
      </c>
      <c r="G69" s="389">
        <f>IF(ISBLANK(F69),"-",(F69/$D$50*$D$47*$B$68)*($B$57/$D$68))</f>
        <v>101.89740534171368</v>
      </c>
      <c r="H69" s="363">
        <f t="shared" si="0"/>
        <v>1.0189740534171368</v>
      </c>
    </row>
    <row r="70" spans="1:8" ht="22.5" customHeight="1" x14ac:dyDescent="0.4">
      <c r="A70" s="505" t="s">
        <v>74</v>
      </c>
      <c r="B70" s="506"/>
      <c r="C70" s="486"/>
      <c r="D70" s="489"/>
      <c r="E70" s="323">
        <v>3</v>
      </c>
      <c r="F70" s="433">
        <v>7244447</v>
      </c>
      <c r="G70" s="389">
        <f>IF(ISBLANK(F70),"-",(F70/$D$50*$D$47*$B$68)*($B$57/$D$68))</f>
        <v>102.29057282576504</v>
      </c>
      <c r="H70" s="363">
        <f t="shared" si="0"/>
        <v>1.0229057282576504</v>
      </c>
    </row>
    <row r="71" spans="1:8" ht="21.75" customHeight="1" thickBot="1" x14ac:dyDescent="0.45">
      <c r="A71" s="507"/>
      <c r="B71" s="508"/>
      <c r="C71" s="487"/>
      <c r="D71" s="490"/>
      <c r="E71" s="324">
        <v>4</v>
      </c>
      <c r="F71" s="439"/>
      <c r="G71" s="390" t="str">
        <f>IF(ISBLANK(F71),"-",(F71/$D$50*$D$47*$B$68)*($B$57/$D$68))</f>
        <v>-</v>
      </c>
      <c r="H71" s="364" t="str">
        <f t="shared" si="0"/>
        <v>-</v>
      </c>
    </row>
    <row r="72" spans="1:8" ht="26.25" customHeight="1" x14ac:dyDescent="0.4">
      <c r="A72" s="325"/>
      <c r="B72" s="325"/>
      <c r="C72" s="325"/>
      <c r="D72" s="325"/>
      <c r="E72" s="325"/>
      <c r="F72" s="326"/>
      <c r="G72" s="315" t="s">
        <v>69</v>
      </c>
      <c r="H72" s="440">
        <f>AVERAGE(H60:H71)</f>
        <v>1.0252908063940813</v>
      </c>
    </row>
    <row r="73" spans="1:8" ht="26.25" customHeight="1" x14ac:dyDescent="0.4">
      <c r="C73" s="325"/>
      <c r="D73" s="325"/>
      <c r="E73" s="325"/>
      <c r="F73" s="326"/>
      <c r="G73" s="312" t="s">
        <v>79</v>
      </c>
      <c r="H73" s="441">
        <f>STDEV(H60:H71)/H72</f>
        <v>5.9022061777139739E-3</v>
      </c>
    </row>
    <row r="74" spans="1:8" ht="27" customHeight="1" x14ac:dyDescent="0.4">
      <c r="A74" s="325"/>
      <c r="B74" s="325"/>
      <c r="C74" s="326"/>
      <c r="D74" s="326"/>
      <c r="E74" s="327"/>
      <c r="F74" s="326"/>
      <c r="G74" s="314" t="s">
        <v>20</v>
      </c>
      <c r="H74" s="442">
        <f>COUNT(H60:H71)</f>
        <v>6</v>
      </c>
    </row>
    <row r="75" spans="1:8" ht="18.75" x14ac:dyDescent="0.3">
      <c r="A75" s="325"/>
      <c r="B75" s="325"/>
      <c r="C75" s="326"/>
      <c r="D75" s="326"/>
      <c r="E75" s="327"/>
      <c r="F75" s="326"/>
      <c r="G75" s="348"/>
      <c r="H75" s="404"/>
    </row>
    <row r="76" spans="1:8" ht="18.75" x14ac:dyDescent="0.3">
      <c r="A76" s="281" t="s">
        <v>111</v>
      </c>
      <c r="B76" s="421" t="s">
        <v>105</v>
      </c>
      <c r="C76" s="480" t="str">
        <f>B20</f>
        <v>ATAZANAVIR, RITONAVIR</v>
      </c>
      <c r="D76" s="480"/>
      <c r="E76" s="423" t="s">
        <v>112</v>
      </c>
      <c r="F76" s="423"/>
      <c r="G76" s="424">
        <f>H72</f>
        <v>1.0252908063940813</v>
      </c>
      <c r="H76" s="404"/>
    </row>
    <row r="77" spans="1:8" ht="18.75" x14ac:dyDescent="0.3">
      <c r="A77" s="325"/>
      <c r="B77" s="325"/>
      <c r="C77" s="326"/>
      <c r="D77" s="326"/>
      <c r="E77" s="327"/>
      <c r="F77" s="326"/>
      <c r="G77" s="348"/>
      <c r="H77" s="404"/>
    </row>
    <row r="78" spans="1:8" ht="26.25" customHeight="1" x14ac:dyDescent="0.4">
      <c r="A78" s="280" t="s">
        <v>113</v>
      </c>
      <c r="B78" s="280" t="s">
        <v>114</v>
      </c>
      <c r="D78" s="460" t="s">
        <v>121</v>
      </c>
    </row>
    <row r="79" spans="1:8" ht="18.75" x14ac:dyDescent="0.3">
      <c r="A79" s="280"/>
      <c r="B79" s="280"/>
    </row>
    <row r="80" spans="1:8" ht="26.25" customHeight="1" x14ac:dyDescent="0.4">
      <c r="A80" s="281" t="s">
        <v>4</v>
      </c>
      <c r="B80" s="427" t="str">
        <f>B26</f>
        <v>Ritonavir</v>
      </c>
      <c r="C80" s="451"/>
    </row>
    <row r="81" spans="1:12" ht="26.25" customHeight="1" x14ac:dyDescent="0.4">
      <c r="A81" s="283" t="s">
        <v>48</v>
      </c>
      <c r="B81" s="459" t="s">
        <v>126</v>
      </c>
    </row>
    <row r="82" spans="1:12" ht="27" customHeight="1" x14ac:dyDescent="0.4">
      <c r="A82" s="283" t="s">
        <v>6</v>
      </c>
      <c r="B82" s="427">
        <f>B28</f>
        <v>99.4</v>
      </c>
    </row>
    <row r="83" spans="1:12" s="11" customFormat="1" ht="27" customHeight="1" x14ac:dyDescent="0.4">
      <c r="A83" s="283" t="s">
        <v>49</v>
      </c>
      <c r="B83" s="427">
        <f>B29</f>
        <v>0</v>
      </c>
      <c r="C83" s="501" t="s">
        <v>50</v>
      </c>
      <c r="D83" s="502"/>
      <c r="E83" s="502"/>
      <c r="F83" s="502"/>
      <c r="G83" s="503"/>
      <c r="I83" s="285"/>
      <c r="J83" s="285"/>
      <c r="K83" s="285"/>
      <c r="L83" s="285"/>
    </row>
    <row r="84" spans="1:12" s="11" customFormat="1" ht="18.75" x14ac:dyDescent="0.3">
      <c r="A84" s="283" t="s">
        <v>51</v>
      </c>
      <c r="B84" s="282">
        <f>B82-B83</f>
        <v>99.4</v>
      </c>
      <c r="C84" s="286"/>
      <c r="D84" s="286"/>
      <c r="E84" s="286"/>
      <c r="F84" s="286"/>
      <c r="G84" s="287"/>
      <c r="I84" s="285"/>
      <c r="J84" s="285"/>
      <c r="K84" s="285"/>
      <c r="L84" s="285"/>
    </row>
    <row r="85" spans="1:12" s="11" customFormat="1" ht="19.5" customHeight="1" x14ac:dyDescent="0.3">
      <c r="A85" s="283"/>
      <c r="B85" s="282"/>
      <c r="C85" s="286"/>
      <c r="D85" s="286"/>
      <c r="E85" s="286"/>
      <c r="F85" s="286"/>
      <c r="G85" s="287"/>
      <c r="I85" s="285"/>
      <c r="J85" s="285"/>
      <c r="K85" s="285"/>
      <c r="L85" s="285"/>
    </row>
    <row r="86" spans="1:12" s="11" customFormat="1" ht="27" customHeight="1" x14ac:dyDescent="0.4">
      <c r="A86" s="283" t="s">
        <v>52</v>
      </c>
      <c r="B86" s="429">
        <v>1</v>
      </c>
      <c r="C86" s="491" t="s">
        <v>53</v>
      </c>
      <c r="D86" s="492"/>
      <c r="E86" s="492"/>
      <c r="F86" s="492"/>
      <c r="G86" s="492"/>
      <c r="H86" s="493"/>
      <c r="I86" s="285"/>
      <c r="J86" s="285"/>
      <c r="K86" s="285"/>
      <c r="L86" s="285"/>
    </row>
    <row r="87" spans="1:12" s="11" customFormat="1" ht="27" customHeight="1" x14ac:dyDescent="0.4">
      <c r="A87" s="283" t="s">
        <v>54</v>
      </c>
      <c r="B87" s="429">
        <v>1</v>
      </c>
      <c r="C87" s="491" t="s">
        <v>55</v>
      </c>
      <c r="D87" s="492"/>
      <c r="E87" s="492"/>
      <c r="F87" s="492"/>
      <c r="G87" s="492"/>
      <c r="H87" s="493"/>
      <c r="I87" s="285"/>
      <c r="J87" s="285"/>
      <c r="K87" s="285"/>
      <c r="L87" s="285"/>
    </row>
    <row r="88" spans="1:12" s="11" customFormat="1" ht="18.75" x14ac:dyDescent="0.3">
      <c r="A88" s="283"/>
      <c r="B88" s="282"/>
      <c r="C88" s="286"/>
      <c r="D88" s="286"/>
      <c r="E88" s="286"/>
      <c r="F88" s="286"/>
      <c r="G88" s="287"/>
      <c r="I88" s="285"/>
      <c r="J88" s="285"/>
      <c r="K88" s="285"/>
      <c r="L88" s="285"/>
    </row>
    <row r="89" spans="1:12" ht="18.75" x14ac:dyDescent="0.3">
      <c r="A89" s="283" t="s">
        <v>56</v>
      </c>
      <c r="B89" s="292">
        <f>B86/B87</f>
        <v>1</v>
      </c>
      <c r="C89" s="275" t="s">
        <v>57</v>
      </c>
    </row>
    <row r="90" spans="1:12" ht="19.5" customHeight="1" x14ac:dyDescent="0.3">
      <c r="A90" s="283"/>
      <c r="B90" s="292"/>
    </row>
    <row r="91" spans="1:12" ht="27" customHeight="1" x14ac:dyDescent="0.4">
      <c r="A91" s="293" t="s">
        <v>107</v>
      </c>
      <c r="B91" s="430">
        <v>20</v>
      </c>
      <c r="D91" s="358" t="s">
        <v>58</v>
      </c>
      <c r="E91" s="359"/>
      <c r="F91" s="481" t="s">
        <v>59</v>
      </c>
      <c r="G91" s="482"/>
    </row>
    <row r="92" spans="1:12" ht="26.25" customHeight="1" x14ac:dyDescent="0.4">
      <c r="A92" s="294" t="s">
        <v>60</v>
      </c>
      <c r="B92" s="431">
        <v>5</v>
      </c>
      <c r="C92" s="355" t="s">
        <v>108</v>
      </c>
      <c r="D92" s="297" t="s">
        <v>62</v>
      </c>
      <c r="E92" s="356" t="s">
        <v>63</v>
      </c>
      <c r="F92" s="297" t="s">
        <v>62</v>
      </c>
      <c r="G92" s="298" t="s">
        <v>63</v>
      </c>
    </row>
    <row r="93" spans="1:12" ht="26.25" customHeight="1" x14ac:dyDescent="0.4">
      <c r="A93" s="294" t="s">
        <v>64</v>
      </c>
      <c r="B93" s="431">
        <v>25</v>
      </c>
      <c r="C93" s="353">
        <v>1</v>
      </c>
      <c r="D93" s="432">
        <v>8102901</v>
      </c>
      <c r="E93" s="372">
        <f>IF(ISBLANK(D93),"-",$D$103/$D$100*D93)</f>
        <v>7708569.1453686655</v>
      </c>
      <c r="F93" s="432">
        <v>7971307</v>
      </c>
      <c r="G93" s="375">
        <f>IF(ISBLANK(F93),"-",$D$103/$F$100*F93)</f>
        <v>7761733.9733328344</v>
      </c>
    </row>
    <row r="94" spans="1:12" ht="26.25" customHeight="1" x14ac:dyDescent="0.4">
      <c r="A94" s="294" t="s">
        <v>65</v>
      </c>
      <c r="B94" s="431">
        <v>1</v>
      </c>
      <c r="C94" s="326">
        <v>2</v>
      </c>
      <c r="D94" s="433">
        <v>7996301</v>
      </c>
      <c r="E94" s="373">
        <f>IF(ISBLANK(D94),"-",$D$103/$D$100*D94)</f>
        <v>7607156.8893265026</v>
      </c>
      <c r="F94" s="433">
        <v>7984552</v>
      </c>
      <c r="G94" s="376">
        <f>IF(ISBLANK(F94),"-",$D$103/$F$100*F94)</f>
        <v>7774630.7500442062</v>
      </c>
    </row>
    <row r="95" spans="1:12" ht="26.25" customHeight="1" x14ac:dyDescent="0.4">
      <c r="A95" s="294" t="s">
        <v>66</v>
      </c>
      <c r="B95" s="431">
        <v>1</v>
      </c>
      <c r="C95" s="326">
        <v>3</v>
      </c>
      <c r="D95" s="433">
        <v>8006387</v>
      </c>
      <c r="E95" s="373">
        <f>IF(ISBLANK(D95),"-",$D$103/$D$100*D95)</f>
        <v>7616752.0489366455</v>
      </c>
      <c r="F95" s="433">
        <v>7989262</v>
      </c>
      <c r="G95" s="376">
        <f>IF(ISBLANK(F95),"-",$D$103/$F$100*F95)</f>
        <v>7779216.9197920775</v>
      </c>
    </row>
    <row r="96" spans="1:12" ht="26.25" customHeight="1" x14ac:dyDescent="0.4">
      <c r="A96" s="294" t="s">
        <v>67</v>
      </c>
      <c r="B96" s="431">
        <v>1</v>
      </c>
      <c r="C96" s="357">
        <v>4</v>
      </c>
      <c r="D96" s="434"/>
      <c r="E96" s="374" t="str">
        <f>IF(ISBLANK(D96),"-",$D$103/$D$100*D96)</f>
        <v>-</v>
      </c>
      <c r="F96" s="444"/>
      <c r="G96" s="377" t="str">
        <f>IF(ISBLANK(F96),"-",$D$103/$F$100*F96)</f>
        <v>-</v>
      </c>
    </row>
    <row r="97" spans="1:10" ht="27" customHeight="1" x14ac:dyDescent="0.4">
      <c r="A97" s="294" t="s">
        <v>68</v>
      </c>
      <c r="B97" s="431">
        <v>1</v>
      </c>
      <c r="C97" s="348" t="s">
        <v>69</v>
      </c>
      <c r="D97" s="417">
        <f>AVERAGE(D93:D96)</f>
        <v>8035196.333333333</v>
      </c>
      <c r="E97" s="329">
        <f>AVERAGE(E93:E96)</f>
        <v>7644159.3612106042</v>
      </c>
      <c r="F97" s="354">
        <f>AVERAGE(F93:F96)</f>
        <v>7981707</v>
      </c>
      <c r="G97" s="378">
        <f>AVERAGE(G93:G96)</f>
        <v>7771860.54772304</v>
      </c>
    </row>
    <row r="98" spans="1:10" ht="26.25" customHeight="1" x14ac:dyDescent="0.4">
      <c r="A98" s="294" t="s">
        <v>70</v>
      </c>
      <c r="B98" s="428">
        <v>1</v>
      </c>
      <c r="C98" s="407" t="s">
        <v>99</v>
      </c>
      <c r="D98" s="435">
        <v>11.75</v>
      </c>
      <c r="E98" s="301"/>
      <c r="F98" s="436">
        <v>11.48</v>
      </c>
    </row>
    <row r="99" spans="1:10" ht="26.25" customHeight="1" x14ac:dyDescent="0.4">
      <c r="A99" s="294" t="s">
        <v>71</v>
      </c>
      <c r="B99" s="428">
        <v>1</v>
      </c>
      <c r="C99" s="408" t="s">
        <v>100</v>
      </c>
      <c r="D99" s="409">
        <f>D98*$B$89</f>
        <v>11.75</v>
      </c>
      <c r="E99" s="308"/>
      <c r="F99" s="307">
        <f>F98*$B$89</f>
        <v>11.48</v>
      </c>
    </row>
    <row r="100" spans="1:10" ht="19.5" customHeight="1" x14ac:dyDescent="0.3">
      <c r="A100" s="294" t="s">
        <v>72</v>
      </c>
      <c r="B100" s="405">
        <f>(B99/B98)*(B97/B96)*(B95/B94)*(B93/B92)*B91</f>
        <v>100</v>
      </c>
      <c r="C100" s="408" t="s">
        <v>73</v>
      </c>
      <c r="D100" s="410">
        <f>D99*$B$84/100</f>
        <v>11.679500000000001</v>
      </c>
      <c r="E100" s="310"/>
      <c r="F100" s="309">
        <f>F99*$B$84/100</f>
        <v>11.41112</v>
      </c>
    </row>
    <row r="101" spans="1:10" ht="19.5" customHeight="1" x14ac:dyDescent="0.3">
      <c r="A101" s="476" t="s">
        <v>74</v>
      </c>
      <c r="B101" s="483"/>
      <c r="C101" s="408" t="s">
        <v>75</v>
      </c>
      <c r="D101" s="409">
        <f>D100/$B$100</f>
        <v>0.11679500000000001</v>
      </c>
      <c r="E101" s="310"/>
      <c r="F101" s="311">
        <f>F100/$B$100</f>
        <v>0.11411120000000001</v>
      </c>
      <c r="G101" s="391"/>
      <c r="H101" s="392"/>
    </row>
    <row r="102" spans="1:10" ht="19.5" customHeight="1" x14ac:dyDescent="0.3">
      <c r="A102" s="478"/>
      <c r="B102" s="484"/>
      <c r="C102" s="408" t="s">
        <v>109</v>
      </c>
      <c r="D102" s="418">
        <f>$B$56/$B$118</f>
        <v>0.1111111111111111</v>
      </c>
      <c r="F102" s="313"/>
      <c r="G102" s="393"/>
      <c r="H102" s="392"/>
    </row>
    <row r="103" spans="1:10" ht="18.75" x14ac:dyDescent="0.3">
      <c r="C103" s="408" t="s">
        <v>76</v>
      </c>
      <c r="D103" s="409">
        <f>D102*$B$100</f>
        <v>11.111111111111111</v>
      </c>
      <c r="F103" s="313"/>
      <c r="G103" s="391"/>
      <c r="H103" s="392"/>
    </row>
    <row r="104" spans="1:10" ht="19.5" customHeight="1" x14ac:dyDescent="0.3">
      <c r="C104" s="411" t="s">
        <v>77</v>
      </c>
      <c r="D104" s="419">
        <f>D103/B34</f>
        <v>11.111111111111111</v>
      </c>
      <c r="F104" s="316"/>
      <c r="G104" s="391"/>
      <c r="H104" s="392"/>
      <c r="J104" s="330"/>
    </row>
    <row r="105" spans="1:10" ht="18.75" x14ac:dyDescent="0.3">
      <c r="C105" s="413" t="s">
        <v>78</v>
      </c>
      <c r="D105" s="414">
        <f>AVERAGE(E93:E96,G93:G96)</f>
        <v>7708009.9544668226</v>
      </c>
      <c r="F105" s="316"/>
      <c r="G105" s="394"/>
      <c r="H105" s="392"/>
      <c r="J105" s="332"/>
    </row>
    <row r="106" spans="1:10" ht="18.75" x14ac:dyDescent="0.3">
      <c r="C106" s="312" t="s">
        <v>79</v>
      </c>
      <c r="D106" s="331">
        <f>STDEV(E93:E96,G93:G96)/D105</f>
        <v>1.019799185817903E-2</v>
      </c>
      <c r="F106" s="316"/>
      <c r="G106" s="391"/>
      <c r="H106" s="392"/>
      <c r="J106" s="332"/>
    </row>
    <row r="107" spans="1:10" ht="19.5" customHeight="1" x14ac:dyDescent="0.3">
      <c r="C107" s="314" t="s">
        <v>20</v>
      </c>
      <c r="D107" s="333">
        <f>COUNT(E93:E96,G93:G96)</f>
        <v>6</v>
      </c>
      <c r="F107" s="316"/>
      <c r="G107" s="391"/>
      <c r="H107" s="392"/>
      <c r="J107" s="332"/>
    </row>
    <row r="108" spans="1:10" ht="19.5" customHeight="1" x14ac:dyDescent="0.3">
      <c r="A108" s="274"/>
      <c r="B108" s="274"/>
      <c r="C108" s="274"/>
      <c r="D108" s="274"/>
      <c r="E108" s="274"/>
    </row>
    <row r="109" spans="1:10" ht="26.25" customHeight="1" x14ac:dyDescent="0.4">
      <c r="A109" s="293" t="s">
        <v>101</v>
      </c>
      <c r="B109" s="430">
        <v>900</v>
      </c>
      <c r="C109" s="334" t="s">
        <v>115</v>
      </c>
      <c r="D109" s="335" t="s">
        <v>62</v>
      </c>
      <c r="E109" s="336" t="s">
        <v>102</v>
      </c>
      <c r="F109" s="337" t="s">
        <v>103</v>
      </c>
    </row>
    <row r="110" spans="1:10" ht="26.25" customHeight="1" x14ac:dyDescent="0.4">
      <c r="A110" s="294" t="s">
        <v>104</v>
      </c>
      <c r="B110" s="431">
        <v>1</v>
      </c>
      <c r="C110" s="300">
        <v>1</v>
      </c>
      <c r="D110" s="445">
        <v>3709929</v>
      </c>
      <c r="E110" s="338">
        <f t="shared" ref="E110:E115" si="1">IF(ISBLANK(D110),"-",D110/$D$105*$D$102*$B$118)</f>
        <v>48.130827826060099</v>
      </c>
      <c r="F110" s="339">
        <f t="shared" ref="F110:F115" si="2">IF(ISBLANK(D110), "-", E110/$B$56)</f>
        <v>0.48130827826060096</v>
      </c>
    </row>
    <row r="111" spans="1:10" ht="26.25" customHeight="1" x14ac:dyDescent="0.4">
      <c r="A111" s="294" t="s">
        <v>88</v>
      </c>
      <c r="B111" s="431">
        <v>1</v>
      </c>
      <c r="C111" s="300">
        <v>2</v>
      </c>
      <c r="D111" s="445">
        <v>3882844</v>
      </c>
      <c r="E111" s="340">
        <f t="shared" si="1"/>
        <v>50.374143558933469</v>
      </c>
      <c r="F111" s="365">
        <f t="shared" si="2"/>
        <v>0.50374143558933471</v>
      </c>
    </row>
    <row r="112" spans="1:10" ht="26.25" customHeight="1" x14ac:dyDescent="0.4">
      <c r="A112" s="294" t="s">
        <v>89</v>
      </c>
      <c r="B112" s="431">
        <v>1</v>
      </c>
      <c r="C112" s="300">
        <v>3</v>
      </c>
      <c r="D112" s="445">
        <v>3709382</v>
      </c>
      <c r="E112" s="340">
        <f t="shared" si="1"/>
        <v>48.123731312131973</v>
      </c>
      <c r="F112" s="365">
        <f t="shared" si="2"/>
        <v>0.48123731312131973</v>
      </c>
    </row>
    <row r="113" spans="1:10" ht="26.25" customHeight="1" x14ac:dyDescent="0.4">
      <c r="A113" s="294" t="s">
        <v>90</v>
      </c>
      <c r="B113" s="431">
        <v>1</v>
      </c>
      <c r="C113" s="300">
        <v>4</v>
      </c>
      <c r="D113" s="445">
        <v>3680578</v>
      </c>
      <c r="E113" s="340">
        <f t="shared" si="1"/>
        <v>47.750042121664492</v>
      </c>
      <c r="F113" s="365">
        <f t="shared" si="2"/>
        <v>0.47750042121664493</v>
      </c>
    </row>
    <row r="114" spans="1:10" ht="26.25" customHeight="1" x14ac:dyDescent="0.4">
      <c r="A114" s="294" t="s">
        <v>91</v>
      </c>
      <c r="B114" s="431">
        <v>1</v>
      </c>
      <c r="C114" s="300">
        <v>5</v>
      </c>
      <c r="D114" s="445">
        <v>3724632</v>
      </c>
      <c r="E114" s="340">
        <f t="shared" si="1"/>
        <v>48.321577449981895</v>
      </c>
      <c r="F114" s="365">
        <f t="shared" si="2"/>
        <v>0.48321577449981895</v>
      </c>
    </row>
    <row r="115" spans="1:10" ht="26.25" customHeight="1" x14ac:dyDescent="0.4">
      <c r="A115" s="294" t="s">
        <v>93</v>
      </c>
      <c r="B115" s="431">
        <v>1</v>
      </c>
      <c r="C115" s="303">
        <v>6</v>
      </c>
      <c r="D115" s="446">
        <v>3794526</v>
      </c>
      <c r="E115" s="341">
        <f t="shared" si="1"/>
        <v>49.228348463679097</v>
      </c>
      <c r="F115" s="366">
        <f t="shared" si="2"/>
        <v>0.49228348463679095</v>
      </c>
    </row>
    <row r="116" spans="1:10" ht="26.25" customHeight="1" x14ac:dyDescent="0.4">
      <c r="A116" s="294" t="s">
        <v>94</v>
      </c>
      <c r="B116" s="431">
        <v>1</v>
      </c>
      <c r="C116" s="300"/>
      <c r="D116" s="326"/>
      <c r="E116" s="328"/>
      <c r="F116" s="342"/>
    </row>
    <row r="117" spans="1:10" ht="26.25" customHeight="1" x14ac:dyDescent="0.4">
      <c r="A117" s="294" t="s">
        <v>95</v>
      </c>
      <c r="B117" s="431">
        <v>1</v>
      </c>
      <c r="C117" s="300"/>
      <c r="D117" s="343"/>
      <c r="E117" s="344" t="s">
        <v>69</v>
      </c>
      <c r="F117" s="345">
        <f>AVERAGE(F110:F115)</f>
        <v>0.48654778455408509</v>
      </c>
    </row>
    <row r="118" spans="1:10" ht="19.5" customHeight="1" x14ac:dyDescent="0.3">
      <c r="A118" s="294" t="s">
        <v>96</v>
      </c>
      <c r="B118" s="396">
        <f>(B117/B116)*(B115/B114)*(B113/B112)*(B111/B110)*B109</f>
        <v>900</v>
      </c>
      <c r="C118" s="346"/>
      <c r="D118" s="347"/>
      <c r="E118" s="348" t="s">
        <v>79</v>
      </c>
      <c r="F118" s="349">
        <f>STDEV(F110:F115)/F117</f>
        <v>2.0077428477912856E-2</v>
      </c>
      <c r="I118" s="328"/>
    </row>
    <row r="119" spans="1:10" ht="19.5" customHeight="1" x14ac:dyDescent="0.3">
      <c r="A119" s="476" t="s">
        <v>74</v>
      </c>
      <c r="B119" s="477"/>
      <c r="C119" s="350"/>
      <c r="D119" s="351"/>
      <c r="E119" s="352" t="s">
        <v>20</v>
      </c>
      <c r="F119" s="333">
        <f>COUNT(F110:F115)</f>
        <v>6</v>
      </c>
      <c r="I119" s="328"/>
      <c r="J119" s="332"/>
    </row>
    <row r="120" spans="1:10" ht="19.5" customHeight="1" x14ac:dyDescent="0.3">
      <c r="A120" s="478"/>
      <c r="B120" s="479"/>
      <c r="C120" s="328"/>
      <c r="D120" s="328"/>
      <c r="E120" s="328"/>
      <c r="F120" s="326"/>
      <c r="G120" s="328"/>
      <c r="H120" s="328"/>
      <c r="I120" s="328"/>
    </row>
    <row r="121" spans="1:10" ht="18.75" x14ac:dyDescent="0.3">
      <c r="A121" s="291"/>
      <c r="B121" s="291"/>
      <c r="C121" s="328"/>
      <c r="D121" s="328"/>
      <c r="E121" s="328"/>
      <c r="F121" s="326"/>
      <c r="G121" s="328"/>
      <c r="H121" s="328"/>
      <c r="I121" s="328"/>
    </row>
    <row r="122" spans="1:10" ht="18.75" x14ac:dyDescent="0.3">
      <c r="A122" s="281" t="s">
        <v>111</v>
      </c>
      <c r="B122" s="421" t="s">
        <v>105</v>
      </c>
      <c r="C122" s="480" t="str">
        <f>B20</f>
        <v>ATAZANAVIR, RITONAVIR</v>
      </c>
      <c r="D122" s="480"/>
      <c r="E122" s="423" t="s">
        <v>106</v>
      </c>
      <c r="F122" s="423"/>
      <c r="G122" s="424">
        <f>F117</f>
        <v>0.48654778455408509</v>
      </c>
      <c r="H122" s="328"/>
      <c r="I122" s="328"/>
    </row>
    <row r="123" spans="1:10" ht="18.75" x14ac:dyDescent="0.3">
      <c r="A123" s="291"/>
      <c r="B123" s="291"/>
      <c r="C123" s="328"/>
      <c r="D123" s="328"/>
      <c r="E123" s="328"/>
      <c r="F123" s="326"/>
      <c r="G123" s="328"/>
      <c r="H123" s="328"/>
      <c r="I123" s="328"/>
    </row>
    <row r="124" spans="1:10" ht="26.25" customHeight="1" x14ac:dyDescent="0.4">
      <c r="A124" s="280" t="s">
        <v>113</v>
      </c>
      <c r="B124" s="280" t="s">
        <v>114</v>
      </c>
      <c r="D124" s="460" t="s">
        <v>122</v>
      </c>
    </row>
    <row r="125" spans="1:10" ht="19.5" customHeight="1" x14ac:dyDescent="0.3">
      <c r="A125" s="274"/>
      <c r="B125" s="274"/>
      <c r="C125" s="274"/>
      <c r="D125" s="274"/>
      <c r="E125" s="274"/>
    </row>
    <row r="126" spans="1:10" ht="26.25" customHeight="1" x14ac:dyDescent="0.4">
      <c r="A126" s="293" t="s">
        <v>101</v>
      </c>
      <c r="B126" s="430">
        <v>900</v>
      </c>
      <c r="C126" s="334" t="s">
        <v>115</v>
      </c>
      <c r="D126" s="335" t="s">
        <v>62</v>
      </c>
      <c r="E126" s="336" t="s">
        <v>102</v>
      </c>
      <c r="F126" s="337" t="s">
        <v>103</v>
      </c>
    </row>
    <row r="127" spans="1:10" ht="26.25" customHeight="1" x14ac:dyDescent="0.4">
      <c r="A127" s="294" t="s">
        <v>104</v>
      </c>
      <c r="B127" s="431">
        <v>1</v>
      </c>
      <c r="C127" s="300">
        <v>1</v>
      </c>
      <c r="D127" s="445">
        <v>6982606</v>
      </c>
      <c r="E127" s="401">
        <f t="shared" ref="E127:E132" si="3">IF(ISBLANK(D127),"-",D127/$D$105*$D$102*$B$135)</f>
        <v>90.588959293618345</v>
      </c>
      <c r="F127" s="398">
        <f t="shared" ref="F127:F132" si="4">IF(ISBLANK(D127), "-", E127/$B$56)</f>
        <v>0.90588959293618343</v>
      </c>
    </row>
    <row r="128" spans="1:10" ht="26.25" customHeight="1" x14ac:dyDescent="0.4">
      <c r="A128" s="294" t="s">
        <v>88</v>
      </c>
      <c r="B128" s="431">
        <v>1</v>
      </c>
      <c r="C128" s="300">
        <v>2</v>
      </c>
      <c r="D128" s="445">
        <v>6962712</v>
      </c>
      <c r="E128" s="402">
        <f t="shared" si="3"/>
        <v>90.330864141724163</v>
      </c>
      <c r="F128" s="399">
        <f t="shared" si="4"/>
        <v>0.90330864141724165</v>
      </c>
    </row>
    <row r="129" spans="1:10" ht="26.25" customHeight="1" x14ac:dyDescent="0.4">
      <c r="A129" s="294" t="s">
        <v>89</v>
      </c>
      <c r="B129" s="431">
        <v>1</v>
      </c>
      <c r="C129" s="300">
        <v>3</v>
      </c>
      <c r="D129" s="445">
        <v>7134594</v>
      </c>
      <c r="E129" s="402">
        <f t="shared" si="3"/>
        <v>92.560778231292673</v>
      </c>
      <c r="F129" s="399">
        <f t="shared" si="4"/>
        <v>0.92560778231292673</v>
      </c>
    </row>
    <row r="130" spans="1:10" ht="26.25" customHeight="1" x14ac:dyDescent="0.4">
      <c r="A130" s="294" t="s">
        <v>90</v>
      </c>
      <c r="B130" s="431">
        <v>1</v>
      </c>
      <c r="C130" s="300">
        <v>4</v>
      </c>
      <c r="D130" s="445">
        <v>7120074</v>
      </c>
      <c r="E130" s="402">
        <f t="shared" si="3"/>
        <v>92.372402761025072</v>
      </c>
      <c r="F130" s="399">
        <f t="shared" si="4"/>
        <v>0.92372402761025074</v>
      </c>
    </row>
    <row r="131" spans="1:10" ht="26.25" customHeight="1" x14ac:dyDescent="0.4">
      <c r="A131" s="294" t="s">
        <v>91</v>
      </c>
      <c r="B131" s="431">
        <v>1</v>
      </c>
      <c r="C131" s="300">
        <v>5</v>
      </c>
      <c r="D131" s="445">
        <v>6993091</v>
      </c>
      <c r="E131" s="402">
        <f t="shared" si="3"/>
        <v>90.72498662183844</v>
      </c>
      <c r="F131" s="399">
        <f t="shared" si="4"/>
        <v>0.90724986621838444</v>
      </c>
    </row>
    <row r="132" spans="1:10" ht="26.25" customHeight="1" x14ac:dyDescent="0.4">
      <c r="A132" s="294" t="s">
        <v>93</v>
      </c>
      <c r="B132" s="431">
        <v>1</v>
      </c>
      <c r="C132" s="303">
        <v>6</v>
      </c>
      <c r="D132" s="446">
        <v>7014947</v>
      </c>
      <c r="E132" s="403">
        <f t="shared" si="3"/>
        <v>91.008535814549774</v>
      </c>
      <c r="F132" s="400">
        <f t="shared" si="4"/>
        <v>0.91008535814549774</v>
      </c>
    </row>
    <row r="133" spans="1:10" ht="26.25" customHeight="1" x14ac:dyDescent="0.4">
      <c r="A133" s="294" t="s">
        <v>94</v>
      </c>
      <c r="B133" s="431">
        <v>1</v>
      </c>
      <c r="C133" s="300"/>
      <c r="D133" s="326"/>
      <c r="E133" s="328"/>
      <c r="F133" s="342"/>
    </row>
    <row r="134" spans="1:10" ht="26.25" customHeight="1" x14ac:dyDescent="0.4">
      <c r="A134" s="294" t="s">
        <v>95</v>
      </c>
      <c r="B134" s="431">
        <v>1</v>
      </c>
      <c r="C134" s="300"/>
      <c r="D134" s="343"/>
      <c r="E134" s="344" t="s">
        <v>69</v>
      </c>
      <c r="F134" s="447">
        <f>AVERAGE(F127:F132)</f>
        <v>0.91264421144008079</v>
      </c>
    </row>
    <row r="135" spans="1:10" ht="27" customHeight="1" x14ac:dyDescent="0.4">
      <c r="A135" s="294" t="s">
        <v>96</v>
      </c>
      <c r="B135" s="431">
        <f>(B134/B133)*(B132/B131)*(B130/B129)*(B128/B127)*B126</f>
        <v>900</v>
      </c>
      <c r="C135" s="346"/>
      <c r="D135" s="347"/>
      <c r="E135" s="348" t="s">
        <v>79</v>
      </c>
      <c r="F135" s="448">
        <f>STDEV(F127:F132)/F134</f>
        <v>1.0501075621846273E-2</v>
      </c>
      <c r="I135" s="328"/>
    </row>
    <row r="136" spans="1:10" ht="27" customHeight="1" x14ac:dyDescent="0.4">
      <c r="A136" s="476" t="s">
        <v>74</v>
      </c>
      <c r="B136" s="477"/>
      <c r="C136" s="350"/>
      <c r="D136" s="351"/>
      <c r="E136" s="352" t="s">
        <v>20</v>
      </c>
      <c r="F136" s="449">
        <f>COUNT(F127:F132)</f>
        <v>6</v>
      </c>
      <c r="I136" s="328"/>
      <c r="J136" s="332"/>
    </row>
    <row r="137" spans="1:10" ht="19.5" customHeight="1" x14ac:dyDescent="0.3">
      <c r="A137" s="478"/>
      <c r="B137" s="479"/>
      <c r="C137" s="328"/>
      <c r="D137" s="328"/>
      <c r="E137" s="328"/>
      <c r="F137" s="326"/>
      <c r="G137" s="328"/>
      <c r="H137" s="328"/>
      <c r="I137" s="328"/>
    </row>
    <row r="138" spans="1:10" ht="18.75" x14ac:dyDescent="0.3">
      <c r="A138" s="291"/>
      <c r="B138" s="291"/>
      <c r="C138" s="328"/>
      <c r="D138" s="328"/>
      <c r="E138" s="328"/>
      <c r="F138" s="326"/>
      <c r="G138" s="328"/>
      <c r="H138" s="328"/>
      <c r="I138" s="328"/>
    </row>
    <row r="139" spans="1:10" ht="26.25" customHeight="1" x14ac:dyDescent="0.4">
      <c r="A139" s="281" t="s">
        <v>111</v>
      </c>
      <c r="B139" s="421" t="s">
        <v>105</v>
      </c>
      <c r="C139" s="480" t="str">
        <f>B20</f>
        <v>ATAZANAVIR, RITONAVIR</v>
      </c>
      <c r="D139" s="480"/>
      <c r="E139" s="423" t="s">
        <v>106</v>
      </c>
      <c r="F139" s="423"/>
      <c r="G139" s="450">
        <f>F134</f>
        <v>0.91264421144008079</v>
      </c>
      <c r="H139" s="328"/>
      <c r="I139" s="328"/>
    </row>
    <row r="140" spans="1:10" ht="18.75" x14ac:dyDescent="0.3">
      <c r="A140" s="281"/>
      <c r="B140" s="421"/>
      <c r="C140" s="422"/>
      <c r="D140" s="422"/>
      <c r="E140" s="423"/>
      <c r="F140" s="423"/>
      <c r="G140" s="424"/>
      <c r="H140" s="328"/>
      <c r="I140" s="328"/>
    </row>
    <row r="141" spans="1:10" ht="26.25" customHeight="1" x14ac:dyDescent="0.4">
      <c r="A141" s="280" t="s">
        <v>113</v>
      </c>
      <c r="B141" s="280" t="s">
        <v>114</v>
      </c>
      <c r="D141" s="443"/>
      <c r="H141" s="328"/>
      <c r="I141" s="328"/>
    </row>
    <row r="142" spans="1:10" ht="19.5" customHeight="1" x14ac:dyDescent="0.3">
      <c r="A142" s="274"/>
      <c r="B142" s="274"/>
      <c r="C142" s="274"/>
      <c r="D142" s="274"/>
      <c r="E142" s="274"/>
      <c r="H142" s="328"/>
      <c r="I142" s="328"/>
    </row>
    <row r="143" spans="1:10" ht="26.25" customHeight="1" x14ac:dyDescent="0.4">
      <c r="A143" s="293" t="s">
        <v>101</v>
      </c>
      <c r="B143" s="430">
        <v>1</v>
      </c>
      <c r="C143" s="334" t="s">
        <v>115</v>
      </c>
      <c r="D143" s="335" t="s">
        <v>62</v>
      </c>
      <c r="E143" s="336" t="s">
        <v>102</v>
      </c>
      <c r="F143" s="337" t="s">
        <v>103</v>
      </c>
      <c r="H143" s="328"/>
      <c r="I143" s="328"/>
    </row>
    <row r="144" spans="1:10" ht="26.25" customHeight="1" x14ac:dyDescent="0.4">
      <c r="A144" s="294" t="s">
        <v>104</v>
      </c>
      <c r="B144" s="431">
        <v>1</v>
      </c>
      <c r="C144" s="300">
        <v>1</v>
      </c>
      <c r="D144" s="445"/>
      <c r="E144" s="401" t="str">
        <f t="shared" ref="E144:E149" si="5">IF(ISBLANK(D144),"-",D144/$D$105*$D$102*$B$152)</f>
        <v>-</v>
      </c>
      <c r="F144" s="398" t="str">
        <f t="shared" ref="F144:F149" si="6">IF(ISBLANK(D144), "-", E144/$B$56)</f>
        <v>-</v>
      </c>
      <c r="H144" s="328"/>
      <c r="I144" s="328"/>
    </row>
    <row r="145" spans="1:9" ht="26.25" customHeight="1" x14ac:dyDescent="0.4">
      <c r="A145" s="294" t="s">
        <v>88</v>
      </c>
      <c r="B145" s="431">
        <v>1</v>
      </c>
      <c r="C145" s="300">
        <v>2</v>
      </c>
      <c r="D145" s="445"/>
      <c r="E145" s="402" t="str">
        <f t="shared" si="5"/>
        <v>-</v>
      </c>
      <c r="F145" s="399" t="str">
        <f t="shared" si="6"/>
        <v>-</v>
      </c>
      <c r="H145" s="328"/>
      <c r="I145" s="328"/>
    </row>
    <row r="146" spans="1:9" ht="26.25" customHeight="1" x14ac:dyDescent="0.4">
      <c r="A146" s="294" t="s">
        <v>89</v>
      </c>
      <c r="B146" s="431">
        <v>1</v>
      </c>
      <c r="C146" s="300">
        <v>3</v>
      </c>
      <c r="D146" s="445"/>
      <c r="E146" s="402" t="str">
        <f t="shared" si="5"/>
        <v>-</v>
      </c>
      <c r="F146" s="399" t="str">
        <f t="shared" si="6"/>
        <v>-</v>
      </c>
      <c r="H146" s="328"/>
      <c r="I146" s="328"/>
    </row>
    <row r="147" spans="1:9" ht="26.25" customHeight="1" x14ac:dyDescent="0.4">
      <c r="A147" s="294" t="s">
        <v>90</v>
      </c>
      <c r="B147" s="431">
        <v>1</v>
      </c>
      <c r="C147" s="300">
        <v>4</v>
      </c>
      <c r="D147" s="445"/>
      <c r="E147" s="402" t="str">
        <f t="shared" si="5"/>
        <v>-</v>
      </c>
      <c r="F147" s="399" t="str">
        <f t="shared" si="6"/>
        <v>-</v>
      </c>
      <c r="H147" s="328"/>
      <c r="I147" s="328"/>
    </row>
    <row r="148" spans="1:9" ht="26.25" customHeight="1" x14ac:dyDescent="0.4">
      <c r="A148" s="294" t="s">
        <v>91</v>
      </c>
      <c r="B148" s="431">
        <v>1</v>
      </c>
      <c r="C148" s="300">
        <v>5</v>
      </c>
      <c r="D148" s="445"/>
      <c r="E148" s="402" t="str">
        <f t="shared" si="5"/>
        <v>-</v>
      </c>
      <c r="F148" s="399" t="str">
        <f t="shared" si="6"/>
        <v>-</v>
      </c>
      <c r="H148" s="328"/>
      <c r="I148" s="328"/>
    </row>
    <row r="149" spans="1:9" ht="26.25" customHeight="1" x14ac:dyDescent="0.4">
      <c r="A149" s="294" t="s">
        <v>93</v>
      </c>
      <c r="B149" s="431">
        <v>1</v>
      </c>
      <c r="C149" s="303">
        <v>6</v>
      </c>
      <c r="D149" s="446"/>
      <c r="E149" s="403" t="str">
        <f t="shared" si="5"/>
        <v>-</v>
      </c>
      <c r="F149" s="400" t="str">
        <f t="shared" si="6"/>
        <v>-</v>
      </c>
      <c r="H149" s="328"/>
      <c r="I149" s="328"/>
    </row>
    <row r="150" spans="1:9" ht="26.25" customHeight="1" x14ac:dyDescent="0.4">
      <c r="A150" s="294" t="s">
        <v>94</v>
      </c>
      <c r="B150" s="431">
        <v>1</v>
      </c>
      <c r="C150" s="300"/>
      <c r="D150" s="326"/>
      <c r="E150" s="328"/>
      <c r="F150" s="342"/>
      <c r="H150" s="328"/>
      <c r="I150" s="328"/>
    </row>
    <row r="151" spans="1:9" ht="26.25" customHeight="1" x14ac:dyDescent="0.4">
      <c r="A151" s="294" t="s">
        <v>95</v>
      </c>
      <c r="B151" s="431">
        <v>1</v>
      </c>
      <c r="C151" s="300"/>
      <c r="D151" s="343"/>
      <c r="E151" s="344" t="s">
        <v>69</v>
      </c>
      <c r="F151" s="447" t="e">
        <f>AVERAGE(F144:F149)</f>
        <v>#DIV/0!</v>
      </c>
      <c r="H151" s="328"/>
      <c r="I151" s="328"/>
    </row>
    <row r="152" spans="1:9" ht="27" customHeight="1" x14ac:dyDescent="0.4">
      <c r="A152" s="294" t="s">
        <v>96</v>
      </c>
      <c r="B152" s="431">
        <f>(B151/B150)*(B149/B148)*(B147/B146)*(B145/B144)*B143</f>
        <v>1</v>
      </c>
      <c r="C152" s="346"/>
      <c r="D152" s="347"/>
      <c r="E152" s="348" t="s">
        <v>79</v>
      </c>
      <c r="F152" s="448" t="e">
        <f>STDEV(F144:F149)/F151</f>
        <v>#DIV/0!</v>
      </c>
      <c r="H152" s="328"/>
      <c r="I152" s="328"/>
    </row>
    <row r="153" spans="1:9" ht="27" customHeight="1" x14ac:dyDescent="0.4">
      <c r="A153" s="476" t="s">
        <v>74</v>
      </c>
      <c r="B153" s="477"/>
      <c r="C153" s="350"/>
      <c r="D153" s="351"/>
      <c r="E153" s="352" t="s">
        <v>20</v>
      </c>
      <c r="F153" s="449">
        <f>COUNT(F144:F149)</f>
        <v>0</v>
      </c>
      <c r="H153" s="328"/>
      <c r="I153" s="328"/>
    </row>
    <row r="154" spans="1:9" ht="19.5" customHeight="1" x14ac:dyDescent="0.3">
      <c r="A154" s="478"/>
      <c r="B154" s="479"/>
      <c r="C154" s="328"/>
      <c r="D154" s="328"/>
      <c r="E154" s="328"/>
      <c r="F154" s="326"/>
      <c r="G154" s="328"/>
      <c r="H154" s="328"/>
      <c r="I154" s="328"/>
    </row>
    <row r="155" spans="1:9" ht="18.75" x14ac:dyDescent="0.3">
      <c r="A155" s="291"/>
      <c r="B155" s="291"/>
      <c r="C155" s="328"/>
      <c r="D155" s="328"/>
      <c r="E155" s="328"/>
      <c r="F155" s="326"/>
      <c r="G155" s="328"/>
      <c r="H155" s="328"/>
      <c r="I155" s="328"/>
    </row>
    <row r="156" spans="1:9" ht="26.25" customHeight="1" x14ac:dyDescent="0.4">
      <c r="A156" s="281" t="s">
        <v>111</v>
      </c>
      <c r="B156" s="421" t="s">
        <v>105</v>
      </c>
      <c r="C156" s="480" t="str">
        <f>B20</f>
        <v>ATAZANAVIR, RITONAVIR</v>
      </c>
      <c r="D156" s="480"/>
      <c r="E156" s="423" t="s">
        <v>106</v>
      </c>
      <c r="F156" s="423"/>
      <c r="G156" s="450" t="e">
        <f>F151</f>
        <v>#DIV/0!</v>
      </c>
      <c r="H156" s="328"/>
      <c r="I156" s="328"/>
    </row>
    <row r="157" spans="1:9" ht="18.75" x14ac:dyDescent="0.3">
      <c r="A157" s="281"/>
      <c r="B157" s="421"/>
      <c r="C157" s="425"/>
      <c r="D157" s="425"/>
      <c r="E157" s="423"/>
      <c r="F157" s="423"/>
      <c r="G157" s="424"/>
      <c r="H157" s="328"/>
      <c r="I157" s="328"/>
    </row>
    <row r="158" spans="1:9" ht="26.25" customHeight="1" x14ac:dyDescent="0.4">
      <c r="A158" s="280" t="s">
        <v>113</v>
      </c>
      <c r="B158" s="280" t="s">
        <v>114</v>
      </c>
      <c r="D158" s="443"/>
      <c r="H158" s="328"/>
      <c r="I158" s="328"/>
    </row>
    <row r="159" spans="1:9" ht="19.5" customHeight="1" x14ac:dyDescent="0.3">
      <c r="A159" s="274"/>
      <c r="B159" s="274"/>
      <c r="C159" s="274"/>
      <c r="D159" s="274"/>
      <c r="E159" s="274"/>
      <c r="H159" s="328"/>
      <c r="I159" s="328"/>
    </row>
    <row r="160" spans="1:9" ht="26.25" customHeight="1" x14ac:dyDescent="0.4">
      <c r="A160" s="293" t="s">
        <v>101</v>
      </c>
      <c r="B160" s="430">
        <v>1</v>
      </c>
      <c r="C160" s="334" t="s">
        <v>115</v>
      </c>
      <c r="D160" s="335" t="s">
        <v>62</v>
      </c>
      <c r="E160" s="336" t="s">
        <v>102</v>
      </c>
      <c r="F160" s="337" t="s">
        <v>103</v>
      </c>
      <c r="H160" s="328"/>
      <c r="I160" s="328"/>
    </row>
    <row r="161" spans="1:9" ht="26.25" customHeight="1" x14ac:dyDescent="0.4">
      <c r="A161" s="294" t="s">
        <v>104</v>
      </c>
      <c r="B161" s="431">
        <v>1</v>
      </c>
      <c r="C161" s="300">
        <v>1</v>
      </c>
      <c r="D161" s="445"/>
      <c r="E161" s="401" t="str">
        <f t="shared" ref="E161:E166" si="7">IF(ISBLANK(D161),"-",D161/$D$105*$D$102*$B$169)</f>
        <v>-</v>
      </c>
      <c r="F161" s="398" t="str">
        <f t="shared" ref="F161:F166" si="8">IF(ISBLANK(D161), "-", E161/$B$56)</f>
        <v>-</v>
      </c>
      <c r="H161" s="328"/>
      <c r="I161" s="328"/>
    </row>
    <row r="162" spans="1:9" ht="26.25" customHeight="1" x14ac:dyDescent="0.4">
      <c r="A162" s="294" t="s">
        <v>88</v>
      </c>
      <c r="B162" s="431">
        <v>1</v>
      </c>
      <c r="C162" s="300">
        <v>2</v>
      </c>
      <c r="D162" s="445"/>
      <c r="E162" s="402" t="str">
        <f t="shared" si="7"/>
        <v>-</v>
      </c>
      <c r="F162" s="399" t="str">
        <f t="shared" si="8"/>
        <v>-</v>
      </c>
      <c r="H162" s="328"/>
      <c r="I162" s="328"/>
    </row>
    <row r="163" spans="1:9" ht="26.25" customHeight="1" x14ac:dyDescent="0.4">
      <c r="A163" s="294" t="s">
        <v>89</v>
      </c>
      <c r="B163" s="431">
        <v>1</v>
      </c>
      <c r="C163" s="300">
        <v>3</v>
      </c>
      <c r="D163" s="445"/>
      <c r="E163" s="402" t="str">
        <f t="shared" si="7"/>
        <v>-</v>
      </c>
      <c r="F163" s="399" t="str">
        <f t="shared" si="8"/>
        <v>-</v>
      </c>
      <c r="H163" s="328"/>
      <c r="I163" s="328"/>
    </row>
    <row r="164" spans="1:9" ht="26.25" customHeight="1" x14ac:dyDescent="0.4">
      <c r="A164" s="294" t="s">
        <v>90</v>
      </c>
      <c r="B164" s="431">
        <v>1</v>
      </c>
      <c r="C164" s="300">
        <v>4</v>
      </c>
      <c r="D164" s="445"/>
      <c r="E164" s="402" t="str">
        <f t="shared" si="7"/>
        <v>-</v>
      </c>
      <c r="F164" s="399" t="str">
        <f t="shared" si="8"/>
        <v>-</v>
      </c>
      <c r="H164" s="328"/>
      <c r="I164" s="328"/>
    </row>
    <row r="165" spans="1:9" ht="26.25" customHeight="1" x14ac:dyDescent="0.4">
      <c r="A165" s="294" t="s">
        <v>91</v>
      </c>
      <c r="B165" s="431">
        <v>1</v>
      </c>
      <c r="C165" s="300">
        <v>5</v>
      </c>
      <c r="D165" s="445"/>
      <c r="E165" s="402" t="str">
        <f t="shared" si="7"/>
        <v>-</v>
      </c>
      <c r="F165" s="399" t="str">
        <f t="shared" si="8"/>
        <v>-</v>
      </c>
      <c r="H165" s="328"/>
      <c r="I165" s="328"/>
    </row>
    <row r="166" spans="1:9" ht="26.25" customHeight="1" x14ac:dyDescent="0.4">
      <c r="A166" s="294" t="s">
        <v>93</v>
      </c>
      <c r="B166" s="431">
        <v>1</v>
      </c>
      <c r="C166" s="303">
        <v>6</v>
      </c>
      <c r="D166" s="446"/>
      <c r="E166" s="403" t="str">
        <f t="shared" si="7"/>
        <v>-</v>
      </c>
      <c r="F166" s="400" t="str">
        <f t="shared" si="8"/>
        <v>-</v>
      </c>
      <c r="H166" s="328"/>
      <c r="I166" s="328"/>
    </row>
    <row r="167" spans="1:9" ht="26.25" customHeight="1" x14ac:dyDescent="0.4">
      <c r="A167" s="294" t="s">
        <v>94</v>
      </c>
      <c r="B167" s="431">
        <v>1</v>
      </c>
      <c r="C167" s="300"/>
      <c r="D167" s="326"/>
      <c r="E167" s="328"/>
      <c r="F167" s="342"/>
      <c r="H167" s="328"/>
      <c r="I167" s="328"/>
    </row>
    <row r="168" spans="1:9" ht="26.25" customHeight="1" x14ac:dyDescent="0.4">
      <c r="A168" s="294" t="s">
        <v>95</v>
      </c>
      <c r="B168" s="431">
        <v>1</v>
      </c>
      <c r="C168" s="300"/>
      <c r="D168" s="343"/>
      <c r="E168" s="344" t="s">
        <v>69</v>
      </c>
      <c r="F168" s="447" t="e">
        <f>AVERAGE(F161:F166)</f>
        <v>#DIV/0!</v>
      </c>
      <c r="H168" s="328"/>
      <c r="I168" s="328"/>
    </row>
    <row r="169" spans="1:9" ht="27" customHeight="1" x14ac:dyDescent="0.4">
      <c r="A169" s="294" t="s">
        <v>96</v>
      </c>
      <c r="B169" s="431">
        <f>(B168/B167)*(B166/B165)*(B164/B163)*(B162/B161)*B160</f>
        <v>1</v>
      </c>
      <c r="C169" s="346"/>
      <c r="D169" s="347"/>
      <c r="E169" s="348" t="s">
        <v>79</v>
      </c>
      <c r="F169" s="448" t="e">
        <f>STDEV(F161:F166)/F168</f>
        <v>#DIV/0!</v>
      </c>
      <c r="H169" s="328"/>
      <c r="I169" s="328"/>
    </row>
    <row r="170" spans="1:9" ht="27" customHeight="1" x14ac:dyDescent="0.4">
      <c r="A170" s="476" t="s">
        <v>74</v>
      </c>
      <c r="B170" s="477"/>
      <c r="C170" s="350"/>
      <c r="D170" s="351"/>
      <c r="E170" s="352" t="s">
        <v>20</v>
      </c>
      <c r="F170" s="449">
        <f>COUNT(F161:F166)</f>
        <v>0</v>
      </c>
      <c r="H170" s="328"/>
      <c r="I170" s="328"/>
    </row>
    <row r="171" spans="1:9" ht="19.5" customHeight="1" x14ac:dyDescent="0.3">
      <c r="A171" s="478"/>
      <c r="B171" s="479"/>
      <c r="C171" s="328"/>
      <c r="D171" s="328"/>
      <c r="E171" s="328"/>
      <c r="F171" s="326"/>
      <c r="G171" s="328"/>
      <c r="H171" s="328"/>
      <c r="I171" s="328"/>
    </row>
    <row r="172" spans="1:9" ht="18.75" x14ac:dyDescent="0.3">
      <c r="A172" s="291"/>
      <c r="B172" s="291"/>
      <c r="C172" s="328"/>
      <c r="D172" s="328"/>
      <c r="E172" s="328"/>
      <c r="F172" s="326"/>
      <c r="G172" s="328"/>
      <c r="H172" s="328"/>
      <c r="I172" s="328"/>
    </row>
    <row r="173" spans="1:9" ht="26.25" customHeight="1" x14ac:dyDescent="0.4">
      <c r="A173" s="281" t="s">
        <v>111</v>
      </c>
      <c r="B173" s="421" t="s">
        <v>105</v>
      </c>
      <c r="C173" s="480" t="str">
        <f>B20</f>
        <v>ATAZANAVIR, RITONAVIR</v>
      </c>
      <c r="D173" s="480"/>
      <c r="E173" s="423" t="s">
        <v>106</v>
      </c>
      <c r="F173" s="423"/>
      <c r="G173" s="450" t="e">
        <f>F168</f>
        <v>#DIV/0!</v>
      </c>
      <c r="H173" s="328"/>
      <c r="I173" s="328"/>
    </row>
    <row r="174" spans="1:9" ht="18.75" x14ac:dyDescent="0.3">
      <c r="A174" s="281"/>
      <c r="B174" s="421"/>
      <c r="C174" s="425"/>
      <c r="D174" s="425"/>
      <c r="E174" s="423"/>
      <c r="F174" s="423"/>
      <c r="G174" s="424"/>
      <c r="H174" s="328"/>
      <c r="I174" s="328"/>
    </row>
    <row r="175" spans="1:9" ht="19.5" customHeight="1" x14ac:dyDescent="0.3">
      <c r="A175" s="367"/>
      <c r="B175" s="367"/>
      <c r="C175" s="368"/>
      <c r="D175" s="368"/>
      <c r="E175" s="368"/>
      <c r="F175" s="368"/>
      <c r="G175" s="368"/>
      <c r="H175" s="368"/>
    </row>
    <row r="176" spans="1:9" ht="18.75" x14ac:dyDescent="0.3">
      <c r="B176" s="475" t="s">
        <v>26</v>
      </c>
      <c r="C176" s="475"/>
      <c r="E176" s="355" t="s">
        <v>27</v>
      </c>
      <c r="F176" s="383"/>
      <c r="G176" s="475" t="s">
        <v>28</v>
      </c>
      <c r="H176" s="475"/>
    </row>
    <row r="177" spans="1:9" ht="83.1" customHeight="1" x14ac:dyDescent="0.3">
      <c r="A177" s="384" t="s">
        <v>29</v>
      </c>
      <c r="B177" s="461" t="s">
        <v>117</v>
      </c>
      <c r="C177" s="461" t="s">
        <v>118</v>
      </c>
      <c r="E177" s="379"/>
      <c r="F177" s="328"/>
      <c r="G177" s="381"/>
      <c r="H177" s="381"/>
    </row>
    <row r="178" spans="1:9" ht="83.1" customHeight="1" x14ac:dyDescent="0.3">
      <c r="A178" s="384" t="s">
        <v>30</v>
      </c>
      <c r="B178" s="420"/>
      <c r="C178" s="420"/>
      <c r="E178" s="380"/>
      <c r="F178" s="328"/>
      <c r="G178" s="382"/>
      <c r="H178" s="382"/>
    </row>
    <row r="179" spans="1:9" ht="18.75" x14ac:dyDescent="0.3">
      <c r="A179" s="325"/>
      <c r="B179" s="325"/>
      <c r="C179" s="326"/>
      <c r="D179" s="326"/>
      <c r="E179" s="326"/>
      <c r="F179" s="327"/>
      <c r="G179" s="326"/>
      <c r="H179" s="326"/>
      <c r="I179" s="328"/>
    </row>
    <row r="180" spans="1:9" ht="18.75" x14ac:dyDescent="0.3">
      <c r="A180" s="325"/>
      <c r="B180" s="325"/>
      <c r="C180" s="326"/>
      <c r="D180" s="326"/>
      <c r="E180" s="326"/>
      <c r="F180" s="327"/>
      <c r="G180" s="326"/>
      <c r="H180" s="326"/>
      <c r="I180" s="328"/>
    </row>
    <row r="181" spans="1:9" ht="18.75" x14ac:dyDescent="0.3">
      <c r="A181" s="325"/>
      <c r="B181" s="325"/>
      <c r="C181" s="326"/>
      <c r="D181" s="326"/>
      <c r="E181" s="326"/>
      <c r="F181" s="327"/>
      <c r="G181" s="326"/>
      <c r="H181" s="326"/>
      <c r="I181" s="328"/>
    </row>
    <row r="182" spans="1:9" ht="18.75" x14ac:dyDescent="0.3">
      <c r="A182" s="325"/>
      <c r="B182" s="325"/>
      <c r="C182" s="326"/>
      <c r="D182" s="326"/>
      <c r="E182" s="326"/>
      <c r="F182" s="327"/>
      <c r="G182" s="326"/>
      <c r="H182" s="326"/>
      <c r="I182" s="328"/>
    </row>
    <row r="183" spans="1:9" ht="18.75" x14ac:dyDescent="0.3">
      <c r="A183" s="325"/>
      <c r="B183" s="325"/>
      <c r="C183" s="326"/>
      <c r="D183" s="326"/>
      <c r="E183" s="326"/>
      <c r="F183" s="327"/>
      <c r="G183" s="326"/>
      <c r="H183" s="326"/>
      <c r="I183" s="328"/>
    </row>
    <row r="184" spans="1:9" ht="18.75" x14ac:dyDescent="0.3">
      <c r="A184" s="325"/>
      <c r="B184" s="325"/>
      <c r="C184" s="326"/>
      <c r="D184" s="326"/>
      <c r="E184" s="326"/>
      <c r="F184" s="327"/>
      <c r="G184" s="326"/>
      <c r="H184" s="326"/>
      <c r="I184" s="328"/>
    </row>
    <row r="185" spans="1:9" ht="18.75" x14ac:dyDescent="0.3">
      <c r="A185" s="325"/>
      <c r="B185" s="325"/>
      <c r="C185" s="326"/>
      <c r="D185" s="326"/>
      <c r="E185" s="326"/>
      <c r="F185" s="327"/>
      <c r="G185" s="326"/>
      <c r="H185" s="326"/>
      <c r="I185" s="328"/>
    </row>
    <row r="186" spans="1:9" ht="18.75" x14ac:dyDescent="0.3">
      <c r="A186" s="325"/>
      <c r="B186" s="325"/>
      <c r="C186" s="326"/>
      <c r="D186" s="326"/>
      <c r="E186" s="326"/>
      <c r="F186" s="327"/>
      <c r="G186" s="326"/>
      <c r="H186" s="326"/>
      <c r="I186" s="328"/>
    </row>
    <row r="187" spans="1:9" ht="18.75" x14ac:dyDescent="0.3">
      <c r="A187" s="325"/>
      <c r="B187" s="325"/>
      <c r="C187" s="326"/>
      <c r="D187" s="326"/>
      <c r="E187" s="326"/>
      <c r="F187" s="327"/>
      <c r="G187" s="326"/>
      <c r="H187" s="326"/>
      <c r="I187" s="328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8:C18"/>
    <mergeCell ref="A46:B47"/>
    <mergeCell ref="C83:G83"/>
    <mergeCell ref="A70:B71"/>
    <mergeCell ref="C76:D76"/>
    <mergeCell ref="A1:H7"/>
    <mergeCell ref="A8:H14"/>
    <mergeCell ref="A16:H16"/>
    <mergeCell ref="C122:D122"/>
    <mergeCell ref="C156:D156"/>
    <mergeCell ref="C139:D139"/>
    <mergeCell ref="C64:C67"/>
    <mergeCell ref="D64:D67"/>
    <mergeCell ref="D60:D63"/>
    <mergeCell ref="D36:E36"/>
    <mergeCell ref="C29:G29"/>
    <mergeCell ref="F36:G36"/>
    <mergeCell ref="C31:H31"/>
    <mergeCell ref="C32:H32"/>
    <mergeCell ref="C60:C63"/>
    <mergeCell ref="C86:H86"/>
    <mergeCell ref="F91:G91"/>
    <mergeCell ref="A101:B102"/>
    <mergeCell ref="A119:B120"/>
    <mergeCell ref="C68:C71"/>
    <mergeCell ref="D68:D71"/>
    <mergeCell ref="C87:H87"/>
    <mergeCell ref="B176:C176"/>
    <mergeCell ref="A136:B137"/>
    <mergeCell ref="A170:B171"/>
    <mergeCell ref="A153:B154"/>
    <mergeCell ref="G176:H176"/>
    <mergeCell ref="C173:D173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RITONAVIR SST</vt:lpstr>
      <vt:lpstr>ATAZANAVIR SST</vt:lpstr>
      <vt:lpstr>Uniformity</vt:lpstr>
      <vt:lpstr>Atazanavir</vt:lpstr>
      <vt:lpstr>Ritonavir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2018-01-19T09:10:19Z</cp:lastPrinted>
  <dcterms:created xsi:type="dcterms:W3CDTF">2005-07-05T10:19:27Z</dcterms:created>
  <dcterms:modified xsi:type="dcterms:W3CDTF">2018-01-19T09:33:58Z</dcterms:modified>
</cp:coreProperties>
</file>