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525" windowWidth="21840" windowHeight="11445" activeTab="4"/>
  </bookViews>
  <sheets>
    <sheet name="RITONAVIR SST" sheetId="5" r:id="rId1"/>
    <sheet name="ATAZANAVIR SST" sheetId="1" r:id="rId2"/>
    <sheet name="Uniformity" sheetId="2" r:id="rId3"/>
    <sheet name="Atazanavir" sheetId="3" r:id="rId4"/>
    <sheet name="Ritonavir" sheetId="4" r:id="rId5"/>
  </sheets>
  <definedNames>
    <definedName name="_xlnm.Print_Area" localSheetId="3">Atazanavir!$A$1:$H$178</definedName>
    <definedName name="_xlnm.Print_Area" localSheetId="4">Ritonavir!$A$1:$H$178</definedName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53" i="5" l="1"/>
  <c r="E51" i="5"/>
  <c r="D51" i="5"/>
  <c r="C51" i="5"/>
  <c r="B51" i="5"/>
  <c r="B52" i="5" s="1"/>
  <c r="B32" i="5"/>
  <c r="E30" i="5"/>
  <c r="D30" i="5"/>
  <c r="C30" i="5"/>
  <c r="B30" i="5"/>
  <c r="B31" i="5" s="1"/>
  <c r="C173" i="4"/>
  <c r="B169" i="4"/>
  <c r="C156" i="4"/>
  <c r="B152" i="4"/>
  <c r="C139" i="4"/>
  <c r="B135" i="4"/>
  <c r="C122" i="4"/>
  <c r="B118" i="4"/>
  <c r="D102" i="4"/>
  <c r="D103" i="4" s="1"/>
  <c r="B100" i="4"/>
  <c r="F97" i="4"/>
  <c r="D97" i="4"/>
  <c r="G96" i="4"/>
  <c r="E96" i="4"/>
  <c r="B89" i="4"/>
  <c r="F99" i="4"/>
  <c r="B83" i="4"/>
  <c r="B84" i="4" s="1"/>
  <c r="C76" i="4"/>
  <c r="H71" i="4"/>
  <c r="G71" i="4"/>
  <c r="B68" i="4"/>
  <c r="H67" i="4"/>
  <c r="G67" i="4"/>
  <c r="H63" i="4"/>
  <c r="G63" i="4"/>
  <c r="C56" i="4"/>
  <c r="B55" i="4"/>
  <c r="B45" i="4"/>
  <c r="D48" i="4" s="1"/>
  <c r="F42" i="4"/>
  <c r="D42" i="4"/>
  <c r="G41" i="4"/>
  <c r="E41" i="4"/>
  <c r="B34" i="4"/>
  <c r="F44" i="4" s="1"/>
  <c r="F45" i="4" s="1"/>
  <c r="B30" i="4"/>
  <c r="C173" i="3"/>
  <c r="B169" i="3"/>
  <c r="C156" i="3"/>
  <c r="B152" i="3"/>
  <c r="C139" i="3"/>
  <c r="B135" i="3"/>
  <c r="C122" i="3"/>
  <c r="B118" i="3"/>
  <c r="D102" i="3" s="1"/>
  <c r="D103" i="3" s="1"/>
  <c r="D104" i="3" s="1"/>
  <c r="B100" i="3"/>
  <c r="F99" i="3"/>
  <c r="D99" i="3"/>
  <c r="F97" i="3"/>
  <c r="D97" i="3"/>
  <c r="G96" i="3"/>
  <c r="E96" i="3"/>
  <c r="B89" i="3"/>
  <c r="B83" i="3"/>
  <c r="B82" i="3"/>
  <c r="B81" i="3"/>
  <c r="B80" i="3"/>
  <c r="C76" i="3"/>
  <c r="H71" i="3"/>
  <c r="G71" i="3"/>
  <c r="B68" i="3"/>
  <c r="B69" i="3" s="1"/>
  <c r="H67" i="3"/>
  <c r="G67" i="3"/>
  <c r="H63" i="3"/>
  <c r="G63" i="3"/>
  <c r="B57" i="3"/>
  <c r="C56" i="3"/>
  <c r="B55" i="3"/>
  <c r="B45" i="3"/>
  <c r="D48" i="3" s="1"/>
  <c r="F42" i="3"/>
  <c r="D42" i="3"/>
  <c r="G41" i="3"/>
  <c r="E41" i="3"/>
  <c r="B34" i="3"/>
  <c r="F44" i="3" s="1"/>
  <c r="B30" i="3"/>
  <c r="C49" i="2"/>
  <c r="C46" i="2"/>
  <c r="D49" i="2" s="1"/>
  <c r="B49" i="2"/>
  <c r="C45" i="2"/>
  <c r="D40" i="2"/>
  <c r="D39" i="2"/>
  <c r="D37" i="2"/>
  <c r="D32" i="2"/>
  <c r="D31" i="2"/>
  <c r="D29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33" i="2"/>
  <c r="D26" i="2"/>
  <c r="D34" i="2"/>
  <c r="D42" i="2"/>
  <c r="D50" i="2"/>
  <c r="B57" i="4"/>
  <c r="B69" i="4" s="1"/>
  <c r="C50" i="2"/>
  <c r="D27" i="2"/>
  <c r="D35" i="2"/>
  <c r="D43" i="2"/>
  <c r="D25" i="2"/>
  <c r="D41" i="2"/>
  <c r="D28" i="2"/>
  <c r="D36" i="2"/>
  <c r="D99" i="4"/>
  <c r="D30" i="2"/>
  <c r="D38" i="2"/>
  <c r="E164" i="4"/>
  <c r="F164" i="4"/>
  <c r="E148" i="4"/>
  <c r="F148" i="4"/>
  <c r="E144" i="4"/>
  <c r="F144" i="4"/>
  <c r="E149" i="4"/>
  <c r="F149" i="4"/>
  <c r="E162" i="4"/>
  <c r="F162" i="4"/>
  <c r="E165" i="4"/>
  <c r="F165" i="4"/>
  <c r="E145" i="4"/>
  <c r="F145" i="4"/>
  <c r="E163" i="4"/>
  <c r="F163" i="4"/>
  <c r="E147" i="4"/>
  <c r="F147" i="4"/>
  <c r="E161" i="4"/>
  <c r="F161" i="4"/>
  <c r="E166" i="4"/>
  <c r="F166" i="4"/>
  <c r="E146" i="4"/>
  <c r="F146" i="4"/>
  <c r="F45" i="3" l="1"/>
  <c r="B84" i="3"/>
  <c r="D100" i="3" s="1"/>
  <c r="F46" i="3"/>
  <c r="D49" i="4"/>
  <c r="D44" i="4"/>
  <c r="D45" i="4" s="1"/>
  <c r="D46" i="4" s="1"/>
  <c r="D100" i="4"/>
  <c r="D101" i="4" s="1"/>
  <c r="F151" i="4"/>
  <c r="F152" i="4" s="1"/>
  <c r="F153" i="4"/>
  <c r="F170" i="4"/>
  <c r="F100" i="4"/>
  <c r="F101" i="4" s="1"/>
  <c r="G39" i="3"/>
  <c r="D49" i="3"/>
  <c r="G38" i="3"/>
  <c r="G40" i="3"/>
  <c r="E93" i="4"/>
  <c r="D104" i="4"/>
  <c r="E163" i="3"/>
  <c r="F163" i="3" s="1"/>
  <c r="E164" i="3"/>
  <c r="F164" i="3" s="1"/>
  <c r="E166" i="3"/>
  <c r="F166" i="3" s="1"/>
  <c r="E165" i="3"/>
  <c r="F165" i="3" s="1"/>
  <c r="E161" i="3"/>
  <c r="F161" i="3" s="1"/>
  <c r="E162" i="3"/>
  <c r="F162" i="3" s="1"/>
  <c r="G40" i="4"/>
  <c r="F46" i="4"/>
  <c r="G39" i="4"/>
  <c r="D44" i="3"/>
  <c r="D45" i="3" s="1"/>
  <c r="D46" i="3" s="1"/>
  <c r="F168" i="4"/>
  <c r="G38" i="4"/>
  <c r="E39" i="4" l="1"/>
  <c r="E38" i="4"/>
  <c r="E40" i="4"/>
  <c r="D52" i="4" s="1"/>
  <c r="F100" i="3"/>
  <c r="G95" i="4"/>
  <c r="G93" i="4"/>
  <c r="G97" i="4" s="1"/>
  <c r="G156" i="4"/>
  <c r="G94" i="4"/>
  <c r="G42" i="4"/>
  <c r="E94" i="4"/>
  <c r="E95" i="4"/>
  <c r="D107" i="4" s="1"/>
  <c r="D101" i="3"/>
  <c r="E95" i="3"/>
  <c r="E94" i="3"/>
  <c r="E93" i="3"/>
  <c r="E40" i="3"/>
  <c r="G173" i="4"/>
  <c r="F169" i="4"/>
  <c r="F168" i="3"/>
  <c r="F170" i="3"/>
  <c r="G42" i="3"/>
  <c r="E39" i="3"/>
  <c r="E38" i="3"/>
  <c r="D50" i="4" l="1"/>
  <c r="D51" i="4" s="1"/>
  <c r="E42" i="4"/>
  <c r="F101" i="3"/>
  <c r="G95" i="3"/>
  <c r="G93" i="3"/>
  <c r="G97" i="3" s="1"/>
  <c r="G94" i="3"/>
  <c r="E97" i="4"/>
  <c r="D105" i="4"/>
  <c r="E113" i="4" s="1"/>
  <c r="F113" i="4" s="1"/>
  <c r="D106" i="4"/>
  <c r="E97" i="3"/>
  <c r="D105" i="3"/>
  <c r="D106" i="3" s="1"/>
  <c r="G65" i="4"/>
  <c r="H65" i="4" s="1"/>
  <c r="G70" i="4"/>
  <c r="H70" i="4" s="1"/>
  <c r="G61" i="4"/>
  <c r="H61" i="4" s="1"/>
  <c r="G62" i="4"/>
  <c r="H62" i="4" s="1"/>
  <c r="G60" i="4"/>
  <c r="H60" i="4" s="1"/>
  <c r="G69" i="4"/>
  <c r="H69" i="4" s="1"/>
  <c r="G64" i="4"/>
  <c r="H64" i="4" s="1"/>
  <c r="G68" i="4"/>
  <c r="H68" i="4" s="1"/>
  <c r="G66" i="4"/>
  <c r="H66" i="4" s="1"/>
  <c r="D50" i="3"/>
  <c r="E42" i="3"/>
  <c r="D52" i="3"/>
  <c r="G173" i="3"/>
  <c r="F169" i="3"/>
  <c r="D107" i="3" l="1"/>
  <c r="E112" i="4"/>
  <c r="F112" i="4" s="1"/>
  <c r="E115" i="3"/>
  <c r="F115" i="3" s="1"/>
  <c r="E110" i="3"/>
  <c r="F110" i="3" s="1"/>
  <c r="E111" i="3"/>
  <c r="F111" i="3" s="1"/>
  <c r="E113" i="3"/>
  <c r="F113" i="3" s="1"/>
  <c r="E114" i="3"/>
  <c r="F114" i="3" s="1"/>
  <c r="E112" i="3"/>
  <c r="F112" i="3" s="1"/>
  <c r="E131" i="4"/>
  <c r="F131" i="4" s="1"/>
  <c r="E115" i="4"/>
  <c r="F115" i="4" s="1"/>
  <c r="E132" i="4"/>
  <c r="F132" i="4" s="1"/>
  <c r="E114" i="4"/>
  <c r="F114" i="4" s="1"/>
  <c r="E130" i="4"/>
  <c r="F130" i="4" s="1"/>
  <c r="E128" i="4"/>
  <c r="F128" i="4" s="1"/>
  <c r="E127" i="4"/>
  <c r="F127" i="4" s="1"/>
  <c r="E129" i="4"/>
  <c r="F129" i="4" s="1"/>
  <c r="E111" i="4"/>
  <c r="F111" i="4" s="1"/>
  <c r="E110" i="4"/>
  <c r="F110" i="4" s="1"/>
  <c r="E127" i="3"/>
  <c r="F127" i="3" s="1"/>
  <c r="E146" i="3"/>
  <c r="F146" i="3" s="1"/>
  <c r="E129" i="3"/>
  <c r="F129" i="3" s="1"/>
  <c r="E147" i="3"/>
  <c r="F147" i="3" s="1"/>
  <c r="E130" i="3"/>
  <c r="F130" i="3" s="1"/>
  <c r="E144" i="3"/>
  <c r="F144" i="3" s="1"/>
  <c r="E145" i="3"/>
  <c r="F145" i="3" s="1"/>
  <c r="E148" i="3"/>
  <c r="F148" i="3" s="1"/>
  <c r="E128" i="3"/>
  <c r="F128" i="3" s="1"/>
  <c r="E149" i="3"/>
  <c r="F149" i="3" s="1"/>
  <c r="E131" i="3"/>
  <c r="F131" i="3" s="1"/>
  <c r="E132" i="3"/>
  <c r="F132" i="3" s="1"/>
  <c r="H72" i="4"/>
  <c r="H74" i="4"/>
  <c r="G60" i="3"/>
  <c r="H60" i="3" s="1"/>
  <c r="G66" i="3"/>
  <c r="H66" i="3" s="1"/>
  <c r="G62" i="3"/>
  <c r="H62" i="3" s="1"/>
  <c r="G70" i="3"/>
  <c r="H70" i="3" s="1"/>
  <c r="D51" i="3"/>
  <c r="G68" i="3"/>
  <c r="H68" i="3" s="1"/>
  <c r="G64" i="3"/>
  <c r="H64" i="3" s="1"/>
  <c r="G69" i="3"/>
  <c r="H69" i="3" s="1"/>
  <c r="G61" i="3"/>
  <c r="H61" i="3" s="1"/>
  <c r="G65" i="3"/>
  <c r="H65" i="3" s="1"/>
  <c r="F117" i="4" l="1"/>
  <c r="G122" i="4" s="1"/>
  <c r="F117" i="3"/>
  <c r="F119" i="3"/>
  <c r="F118" i="4"/>
  <c r="F119" i="4"/>
  <c r="F134" i="4"/>
  <c r="F136" i="4"/>
  <c r="F151" i="3"/>
  <c r="G156" i="3" s="1"/>
  <c r="F153" i="3"/>
  <c r="F136" i="3"/>
  <c r="F134" i="3"/>
  <c r="G139" i="3" s="1"/>
  <c r="H73" i="4"/>
  <c r="G76" i="4"/>
  <c r="H74" i="3"/>
  <c r="H72" i="3"/>
  <c r="F118" i="3" l="1"/>
  <c r="G122" i="3"/>
  <c r="F135" i="4"/>
  <c r="G139" i="4"/>
  <c r="F135" i="3"/>
  <c r="F152" i="3"/>
  <c r="H73" i="3"/>
  <c r="G76" i="3"/>
</calcChain>
</file>

<file path=xl/sharedStrings.xml><?xml version="1.0" encoding="utf-8"?>
<sst xmlns="http://schemas.openxmlformats.org/spreadsheetml/2006/main" count="590" uniqueCount="127">
  <si>
    <t>HPLC System Suitability Report</t>
  </si>
  <si>
    <t>Analysis Data</t>
  </si>
  <si>
    <t>Assay</t>
  </si>
  <si>
    <t>Sample(s)</t>
  </si>
  <si>
    <t>Reference Substance:</t>
  </si>
  <si>
    <t>ATAZANAVIR (AS SULFATE)/RITONAVIR TABLETS</t>
  </si>
  <si>
    <t>% age Purity:</t>
  </si>
  <si>
    <t>NDQB201707035</t>
  </si>
  <si>
    <t>Weight (mg):</t>
  </si>
  <si>
    <t>ATAZANAVIR, RITONAVIR</t>
  </si>
  <si>
    <t>Standard Conc (mg/mL):</t>
  </si>
  <si>
    <t>Each film coated tablet contains Atazanavir 300 mg and Ritonavir 100 mg</t>
  </si>
  <si>
    <t>2017-07-19 12:09:49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</si>
  <si>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</si>
  <si>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</si>
  <si>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</si>
  <si>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</si>
  <si>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</si>
  <si>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</si>
  <si>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</si>
  <si>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</si>
  <si>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</si>
  <si>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indexed="8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</si>
  <si>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indexed="8"/>
        <rFont val="Book Antiqua"/>
        <family val="1"/>
      </rPr>
      <t>greater than 2000</t>
    </r>
  </si>
  <si>
    <r>
      <t>The Assymetry of all peaks were below</t>
    </r>
    <r>
      <rPr>
        <b/>
        <sz val="12"/>
        <color indexed="8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</si>
  <si>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</si>
  <si>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</si>
  <si>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</si>
  <si>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</si>
  <si>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</si>
  <si>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</si>
  <si>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</si>
  <si>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</si>
  <si>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</si>
  <si>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</si>
  <si>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</si>
  <si>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</si>
  <si>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</si>
  <si>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</si>
  <si>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</si>
  <si>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</si>
  <si>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</si>
  <si>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</si>
  <si>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</si>
  <si>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</si>
  <si>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</si>
  <si>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</si>
  <si>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</si>
  <si>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</si>
  <si>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</si>
  <si>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</si>
  <si>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</si>
  <si>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</si>
  <si>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</si>
  <si>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</si>
  <si>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</si>
  <si>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</si>
  <si>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</si>
  <si>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</t>
  </si>
  <si>
    <t>Standard A</t>
  </si>
  <si>
    <t>Standard B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</si>
  <si>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</si>
  <si>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</si>
  <si>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</si>
  <si>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</si>
  <si>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</si>
  <si>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</si>
  <si>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</si>
  <si>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</si>
  <si>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</si>
  <si>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</si>
  <si>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</si>
  <si>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</si>
  <si>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</si>
  <si>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</si>
  <si>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</si>
  <si>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</si>
  <si>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</si>
  <si>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</si>
  <si>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</si>
  <si>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</si>
  <si>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</si>
  <si>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</si>
  <si>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</si>
  <si>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</si>
  <si>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</si>
  <si>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</si>
  <si>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</si>
  <si>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   Sample dilution</t>
  </si>
  <si>
    <t>Powder Weight (mg)</t>
  </si>
  <si>
    <t>Injection</t>
  </si>
  <si>
    <t>Determined Amt (mg)</t>
  </si>
  <si>
    <t>% Assay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</si>
  <si>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</si>
  <si>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</si>
  <si>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indexed="8"/>
        <rFont val="Book Antiqua"/>
        <family val="1"/>
      </rPr>
      <t>st</t>
    </r>
    <r>
      <rPr>
        <sz val="14"/>
        <color indexed="8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</si>
  <si>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</si>
  <si>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indexed="8"/>
        <rFont val="Book Antiqua"/>
        <family val="1"/>
      </rPr>
      <t>nd</t>
    </r>
    <r>
      <rPr>
        <sz val="14"/>
        <color indexed="8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</si>
  <si>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</si>
  <si>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</si>
  <si>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indexed="8"/>
        <rFont val="Book Antiqua"/>
        <family val="1"/>
      </rPr>
      <t>rd</t>
    </r>
    <r>
      <rPr>
        <sz val="14"/>
        <color indexed="8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</si>
  <si>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</si>
  <si>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indexed="8"/>
        <rFont val="Book Antiqua"/>
        <family val="1"/>
      </rPr>
      <t>th</t>
    </r>
    <r>
      <rPr>
        <sz val="14"/>
        <color indexed="8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</si>
  <si>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</si>
  <si>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</si>
  <si>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</si>
  <si>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</t>
  </si>
  <si>
    <t xml:space="preserve">The amount  of </t>
  </si>
  <si>
    <t xml:space="preserve">I the sample as a percentage of the stated  label claim is </t>
  </si>
  <si>
    <t>Analysis Data:</t>
  </si>
  <si>
    <t>Determination of Active Ingredient Dissolved after</t>
  </si>
  <si>
    <t>Medium Volume (mL):</t>
  </si>
  <si>
    <t>tablet No.</t>
  </si>
  <si>
    <t>Amt Released (mg):</t>
  </si>
  <si>
    <t>%age Released:</t>
  </si>
  <si>
    <t xml:space="preserve">dissolved as a percentage of the stated  label claim is </t>
  </si>
  <si>
    <t>DR.</t>
  </si>
  <si>
    <t>PETER NGUMO</t>
  </si>
  <si>
    <t>45 MINUTES</t>
  </si>
  <si>
    <t>90 MINUTES</t>
  </si>
  <si>
    <t>Atazanavir Sulfate</t>
  </si>
  <si>
    <t>Ritonavir</t>
  </si>
  <si>
    <t>PETER</t>
  </si>
  <si>
    <t>NGUMO</t>
  </si>
  <si>
    <t>R6-1</t>
  </si>
  <si>
    <t>RITONAVIR</t>
  </si>
  <si>
    <t>A48-3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</si>
</sst>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"/>
    <numFmt numFmtId="165" formatCode="0.0%"/>
    <numFmt numFmtId="166" formatCode="0.0000"/>
    <numFmt numFmtId="167" formatCode="[$-409]d/mmm/yy;@"/>
    <numFmt numFmtId="168" formatCode="0.0000\ &quot;mg&quot;"/>
    <numFmt numFmtId="169" formatCode="0.000"/>
  </numFmts>
  <fonts count="26" x14ac:knownFonts="1">
    <font>
      <sz val="10"/>
      <color rgb="FF000000"/>
      <name val="Arial"/>
      <family val="2"/>
    </font>
    <font>
      <b/>
      <sz val="12"/>
      <color indexed="8"/>
      <name val="Book Antiqua"/>
      <family val="1"/>
    </font>
    <font>
      <sz val="14"/>
      <color indexed="8"/>
      <name val="Book Antiqua"/>
      <family val="1"/>
    </font>
    <font>
      <vertAlign val="superscript"/>
      <sz val="14"/>
      <color indexed="8"/>
      <name val="Book Antiqua"/>
      <family val="1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b/>
      <u/>
      <sz val="20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i/>
      <sz val="12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3"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8" fillId="0" borderId="0" xfId="0" applyFont="1" applyFill="1"/>
    <xf numFmtId="0" fontId="7" fillId="0" borderId="0" xfId="0" applyFont="1" applyFill="1"/>
    <xf numFmtId="2" fontId="7" fillId="0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9" fillId="2" borderId="3" xfId="0" applyFont="1" applyFill="1" applyBorder="1" applyAlignment="1" applyProtection="1">
      <alignment horizontal="center"/>
      <protection locked="0"/>
    </xf>
    <xf numFmtId="2" fontId="9" fillId="2" borderId="3" xfId="0" applyNumberFormat="1" applyFont="1" applyFill="1" applyBorder="1" applyAlignment="1" applyProtection="1">
      <alignment horizontal="center"/>
      <protection locked="0"/>
    </xf>
    <xf numFmtId="2" fontId="9" fillId="2" borderId="4" xfId="0" applyNumberFormat="1" applyFont="1" applyFill="1" applyBorder="1" applyAlignment="1" applyProtection="1">
      <alignment horizontal="center"/>
      <protection locked="0"/>
    </xf>
    <xf numFmtId="0" fontId="9" fillId="2" borderId="5" xfId="0" applyFont="1" applyFill="1" applyBorder="1" applyAlignment="1" applyProtection="1">
      <alignment horizontal="center"/>
      <protection locked="0"/>
    </xf>
    <xf numFmtId="2" fontId="9" fillId="2" borderId="5" xfId="0" applyNumberFormat="1" applyFont="1" applyFill="1" applyBorder="1" applyAlignment="1" applyProtection="1">
      <alignment horizontal="center"/>
      <protection locked="0"/>
    </xf>
    <xf numFmtId="0" fontId="8" fillId="0" borderId="4" xfId="0" applyFont="1" applyFill="1" applyBorder="1"/>
    <xf numFmtId="1" fontId="7" fillId="3" borderId="2" xfId="0" applyNumberFormat="1" applyFont="1" applyFill="1" applyBorder="1" applyAlignment="1">
      <alignment horizontal="center"/>
    </xf>
    <xf numFmtId="1" fontId="7" fillId="3" borderId="1" xfId="0" applyNumberFormat="1" applyFont="1" applyFill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0" fontId="8" fillId="0" borderId="3" xfId="0" applyFont="1" applyFill="1" applyBorder="1"/>
    <xf numFmtId="10" fontId="7" fillId="4" borderId="1" xfId="0" applyNumberFormat="1" applyFont="1" applyFill="1" applyBorder="1" applyAlignment="1">
      <alignment horizontal="center"/>
    </xf>
    <xf numFmtId="165" fontId="7" fillId="0" borderId="0" xfId="0" applyNumberFormat="1" applyFont="1" applyFill="1" applyAlignment="1">
      <alignment horizontal="center"/>
    </xf>
    <xf numFmtId="0" fontId="8" fillId="0" borderId="6" xfId="0" applyFont="1" applyFill="1" applyBorder="1"/>
    <xf numFmtId="0" fontId="8" fillId="0" borderId="5" xfId="0" applyFont="1" applyFill="1" applyBorder="1"/>
    <xf numFmtId="0" fontId="7" fillId="3" borderId="1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8" fillId="0" borderId="7" xfId="0" applyFont="1" applyFill="1" applyBorder="1"/>
    <xf numFmtId="0" fontId="8" fillId="0" borderId="8" xfId="0" applyFont="1" applyFill="1" applyBorder="1"/>
    <xf numFmtId="0" fontId="8" fillId="0" borderId="0" xfId="0" applyFont="1" applyFill="1"/>
    <xf numFmtId="0" fontId="8" fillId="0" borderId="0" xfId="0" applyFont="1" applyFill="1" applyAlignment="1" applyProtection="1">
      <alignment horizontal="left"/>
      <protection locked="0"/>
    </xf>
    <xf numFmtId="0" fontId="8" fillId="0" borderId="0" xfId="0" applyFont="1" applyFill="1" applyProtection="1">
      <protection locked="0"/>
    </xf>
    <xf numFmtId="0" fontId="8" fillId="0" borderId="0" xfId="0" applyFont="1" applyFill="1" applyProtection="1">
      <protection locked="0"/>
    </xf>
    <xf numFmtId="0" fontId="8" fillId="0" borderId="0" xfId="0" applyFont="1" applyFill="1" applyAlignment="1" applyProtection="1">
      <alignment horizontal="left"/>
      <protection locked="0"/>
    </xf>
    <xf numFmtId="0" fontId="5" fillId="0" borderId="9" xfId="0" applyFont="1" applyFill="1" applyBorder="1"/>
    <xf numFmtId="0" fontId="5" fillId="0" borderId="0" xfId="0" applyFont="1" applyFill="1" applyAlignment="1">
      <alignment horizontal="center"/>
    </xf>
    <xf numFmtId="10" fontId="5" fillId="0" borderId="9" xfId="0" applyNumberFormat="1" applyFont="1" applyFill="1" applyBorder="1"/>
    <xf numFmtId="0" fontId="0" fillId="0" borderId="0" xfId="0" applyFill="1"/>
    <xf numFmtId="0" fontId="4" fillId="0" borderId="10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7" xfId="0" applyFont="1" applyFill="1" applyBorder="1"/>
    <xf numFmtId="0" fontId="5" fillId="0" borderId="7" xfId="0" applyFont="1" applyFill="1" applyBorder="1"/>
    <xf numFmtId="0" fontId="4" fillId="0" borderId="11" xfId="0" applyFont="1" applyFill="1" applyBorder="1"/>
    <xf numFmtId="0" fontId="5" fillId="0" borderId="11" xfId="0" applyFont="1" applyFill="1" applyBorder="1"/>
    <xf numFmtId="0" fontId="5" fillId="0" borderId="0" xfId="0" applyFont="1" applyFill="1" applyAlignment="1">
      <alignment horizontal="center"/>
    </xf>
    <xf numFmtId="10" fontId="8" fillId="0" borderId="0" xfId="0" applyNumberFormat="1" applyFont="1" applyFill="1" applyAlignment="1">
      <alignment horizontal="center"/>
    </xf>
    <xf numFmtId="166" fontId="5" fillId="0" borderId="0" xfId="0" applyNumberFormat="1" applyFont="1" applyFill="1" applyAlignment="1">
      <alignment horizontal="center"/>
    </xf>
    <xf numFmtId="10" fontId="5" fillId="0" borderId="0" xfId="0" applyNumberFormat="1" applyFont="1" applyFill="1" applyAlignment="1">
      <alignment horizontal="center"/>
    </xf>
    <xf numFmtId="2" fontId="10" fillId="0" borderId="0" xfId="0" applyNumberFormat="1" applyFont="1" applyFill="1" applyAlignment="1">
      <alignment horizontal="right"/>
    </xf>
    <xf numFmtId="164" fontId="4" fillId="0" borderId="0" xfId="0" applyNumberFormat="1" applyFont="1" applyFill="1"/>
    <xf numFmtId="2" fontId="10" fillId="0" borderId="0" xfId="0" applyNumberFormat="1" applyFont="1" applyFill="1"/>
    <xf numFmtId="0" fontId="6" fillId="0" borderId="0" xfId="0" applyFont="1" applyFill="1" applyAlignment="1">
      <alignment horizontal="left"/>
    </xf>
    <xf numFmtId="0" fontId="8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right"/>
    </xf>
    <xf numFmtId="0" fontId="8" fillId="0" borderId="9" xfId="0" applyFont="1" applyFill="1" applyBorder="1"/>
    <xf numFmtId="0" fontId="8" fillId="0" borderId="0" xfId="0" applyFont="1" applyFill="1" applyAlignment="1">
      <alignment horizontal="center"/>
    </xf>
    <xf numFmtId="10" fontId="8" fillId="0" borderId="9" xfId="0" applyNumberFormat="1" applyFont="1" applyFill="1" applyBorder="1"/>
    <xf numFmtId="0" fontId="11" fillId="0" borderId="0" xfId="0" applyFont="1" applyFill="1"/>
    <xf numFmtId="0" fontId="7" fillId="0" borderId="10" xfId="0" applyFont="1" applyFill="1" applyBorder="1"/>
    <xf numFmtId="0" fontId="7" fillId="0" borderId="10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0" fontId="8" fillId="0" borderId="7" xfId="0" applyFont="1" applyFill="1" applyBorder="1"/>
    <xf numFmtId="0" fontId="8" fillId="0" borderId="0" xfId="0" applyFont="1" applyFill="1"/>
    <xf numFmtId="0" fontId="8" fillId="0" borderId="7" xfId="0" applyFont="1" applyFill="1" applyBorder="1"/>
    <xf numFmtId="0" fontId="7" fillId="0" borderId="11" xfId="0" applyFont="1" applyFill="1" applyBorder="1"/>
    <xf numFmtId="0" fontId="7" fillId="0" borderId="0" xfId="0" applyFont="1" applyFill="1"/>
    <xf numFmtId="0" fontId="8" fillId="0" borderId="11" xfId="0" applyFont="1" applyFill="1" applyBorder="1"/>
    <xf numFmtId="167" fontId="8" fillId="0" borderId="0" xfId="0" applyNumberFormat="1" applyFont="1" applyFill="1"/>
    <xf numFmtId="166" fontId="8" fillId="0" borderId="0" xfId="0" applyNumberFormat="1" applyFont="1" applyFill="1" applyAlignment="1">
      <alignment horizontal="center"/>
    </xf>
    <xf numFmtId="2" fontId="7" fillId="0" borderId="0" xfId="0" applyNumberFormat="1" applyFont="1" applyFill="1"/>
    <xf numFmtId="10" fontId="5" fillId="0" borderId="0" xfId="0" applyNumberFormat="1" applyFont="1" applyFill="1"/>
    <xf numFmtId="2" fontId="7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right" vertical="center"/>
    </xf>
    <xf numFmtId="166" fontId="8" fillId="0" borderId="12" xfId="0" applyNumberFormat="1" applyFont="1" applyFill="1" applyBorder="1" applyAlignment="1">
      <alignment horizontal="center" vertical="center"/>
    </xf>
    <xf numFmtId="164" fontId="7" fillId="0" borderId="12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wrapText="1"/>
    </xf>
    <xf numFmtId="164" fontId="7" fillId="0" borderId="12" xfId="0" applyNumberFormat="1" applyFont="1" applyFill="1" applyBorder="1" applyAlignment="1">
      <alignment horizontal="center" wrapText="1"/>
    </xf>
    <xf numFmtId="10" fontId="8" fillId="0" borderId="13" xfId="0" applyNumberFormat="1" applyFont="1" applyFill="1" applyBorder="1" applyAlignment="1">
      <alignment horizontal="center"/>
    </xf>
    <xf numFmtId="10" fontId="8" fillId="0" borderId="14" xfId="0" applyNumberFormat="1" applyFont="1" applyFill="1" applyBorder="1" applyAlignment="1">
      <alignment horizontal="center"/>
    </xf>
    <xf numFmtId="10" fontId="8" fillId="0" borderId="15" xfId="0" applyNumberFormat="1" applyFont="1" applyFill="1" applyBorder="1" applyAlignment="1">
      <alignment horizontal="center"/>
    </xf>
    <xf numFmtId="0" fontId="6" fillId="0" borderId="0" xfId="0" applyFont="1" applyFill="1"/>
    <xf numFmtId="0" fontId="12" fillId="0" borderId="0" xfId="0" applyFont="1" applyFill="1" applyAlignment="1">
      <alignment wrapText="1"/>
    </xf>
    <xf numFmtId="0" fontId="7" fillId="0" borderId="12" xfId="0" applyFont="1" applyFill="1" applyBorder="1" applyAlignment="1">
      <alignment horizontal="center" vertical="center"/>
    </xf>
    <xf numFmtId="165" fontId="7" fillId="0" borderId="16" xfId="0" applyNumberFormat="1" applyFont="1" applyFill="1" applyBorder="1" applyAlignment="1">
      <alignment horizontal="center"/>
    </xf>
    <xf numFmtId="165" fontId="7" fillId="0" borderId="17" xfId="0" applyNumberFormat="1" applyFont="1" applyFill="1" applyBorder="1" applyAlignment="1">
      <alignment horizontal="center"/>
    </xf>
    <xf numFmtId="2" fontId="8" fillId="2" borderId="14" xfId="0" applyNumberFormat="1" applyFont="1" applyFill="1" applyBorder="1" applyProtection="1">
      <protection locked="0"/>
    </xf>
    <xf numFmtId="2" fontId="8" fillId="2" borderId="15" xfId="0" applyNumberFormat="1" applyFont="1" applyFill="1" applyBorder="1" applyProtection="1">
      <protection locked="0"/>
    </xf>
    <xf numFmtId="167" fontId="8" fillId="0" borderId="0" xfId="0" applyNumberFormat="1" applyFont="1" applyFill="1" applyAlignment="1">
      <alignment horizontal="center"/>
    </xf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15" fontId="14" fillId="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5" fillId="0" borderId="0" xfId="0" applyFont="1" applyFill="1" applyAlignment="1">
      <alignment horizontal="right"/>
    </xf>
    <xf numFmtId="0" fontId="15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4" fillId="0" borderId="0" xfId="0" applyFont="1" applyFill="1" applyAlignment="1">
      <alignment horizontal="center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/>
    <xf numFmtId="0" fontId="18" fillId="0" borderId="0" xfId="0" applyFont="1" applyFill="1"/>
    <xf numFmtId="2" fontId="15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vertical="center" wrapText="1"/>
    </xf>
    <xf numFmtId="0" fontId="19" fillId="0" borderId="0" xfId="0" applyFont="1" applyFill="1"/>
    <xf numFmtId="0" fontId="20" fillId="0" borderId="0" xfId="0" applyFont="1" applyFill="1" applyAlignment="1">
      <alignment horizontal="left" vertical="center" wrapText="1"/>
    </xf>
    <xf numFmtId="168" fontId="15" fillId="0" borderId="0" xfId="0" applyNumberFormat="1" applyFont="1" applyFill="1" applyAlignment="1">
      <alignment horizontal="center"/>
    </xf>
    <xf numFmtId="0" fontId="14" fillId="0" borderId="18" xfId="0" applyFont="1" applyFill="1" applyBorder="1" applyAlignment="1">
      <alignment horizontal="right"/>
    </xf>
    <xf numFmtId="0" fontId="14" fillId="0" borderId="19" xfId="0" applyFont="1" applyFill="1" applyBorder="1" applyAlignment="1">
      <alignment horizontal="right"/>
    </xf>
    <xf numFmtId="0" fontId="14" fillId="0" borderId="20" xfId="0" applyFont="1" applyFill="1" applyBorder="1" applyAlignment="1">
      <alignment horizontal="center"/>
    </xf>
    <xf numFmtId="0" fontId="15" fillId="0" borderId="21" xfId="0" applyFont="1" applyFill="1" applyBorder="1" applyAlignment="1">
      <alignment horizontal="center"/>
    </xf>
    <xf numFmtId="0" fontId="15" fillId="0" borderId="22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4" fillId="0" borderId="24" xfId="0" applyFont="1" applyFill="1" applyBorder="1" applyAlignment="1">
      <alignment horizontal="center"/>
    </xf>
    <xf numFmtId="0" fontId="14" fillId="0" borderId="19" xfId="0" applyFont="1" applyFill="1" applyBorder="1" applyAlignment="1">
      <alignment horizontal="center"/>
    </xf>
    <xf numFmtId="0" fontId="14" fillId="0" borderId="0" xfId="0" applyFont="1" applyFill="1"/>
    <xf numFmtId="0" fontId="14" fillId="0" borderId="25" xfId="0" applyFont="1" applyFill="1" applyBorder="1" applyAlignment="1">
      <alignment horizontal="center"/>
    </xf>
    <xf numFmtId="0" fontId="14" fillId="0" borderId="26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right"/>
    </xf>
    <xf numFmtId="1" fontId="15" fillId="5" borderId="27" xfId="0" applyNumberFormat="1" applyFont="1" applyFill="1" applyBorder="1" applyAlignment="1">
      <alignment horizontal="center"/>
    </xf>
    <xf numFmtId="169" fontId="15" fillId="5" borderId="28" xfId="0" applyNumberFormat="1" applyFont="1" applyFill="1" applyBorder="1" applyAlignment="1">
      <alignment horizontal="center"/>
    </xf>
    <xf numFmtId="2" fontId="14" fillId="5" borderId="29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2" fontId="14" fillId="6" borderId="29" xfId="0" applyNumberFormat="1" applyFont="1" applyFill="1" applyBorder="1" applyAlignment="1">
      <alignment horizontal="center"/>
    </xf>
    <xf numFmtId="2" fontId="14" fillId="0" borderId="0" xfId="0" applyNumberFormat="1" applyFont="1" applyFill="1" applyAlignment="1">
      <alignment horizontal="center"/>
    </xf>
    <xf numFmtId="2" fontId="14" fillId="5" borderId="17" xfId="0" applyNumberFormat="1" applyFont="1" applyFill="1" applyBorder="1" applyAlignment="1">
      <alignment horizontal="center"/>
    </xf>
    <xf numFmtId="0" fontId="14" fillId="0" borderId="29" xfId="0" applyFont="1" applyFill="1" applyBorder="1" applyAlignment="1">
      <alignment horizontal="right"/>
    </xf>
    <xf numFmtId="1" fontId="14" fillId="0" borderId="0" xfId="0" applyNumberFormat="1" applyFont="1" applyFill="1" applyAlignment="1">
      <alignment horizontal="center"/>
    </xf>
    <xf numFmtId="0" fontId="14" fillId="0" borderId="17" xfId="0" applyFont="1" applyFill="1" applyBorder="1" applyAlignment="1">
      <alignment horizontal="right"/>
    </xf>
    <xf numFmtId="0" fontId="14" fillId="0" borderId="30" xfId="0" applyFont="1" applyFill="1" applyBorder="1" applyAlignment="1">
      <alignment horizontal="right"/>
    </xf>
    <xf numFmtId="169" fontId="14" fillId="0" borderId="0" xfId="0" applyNumberFormat="1" applyFont="1" applyFill="1" applyAlignment="1">
      <alignment horizontal="center"/>
    </xf>
    <xf numFmtId="10" fontId="14" fillId="5" borderId="29" xfId="0" applyNumberFormat="1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5" fillId="0" borderId="0" xfId="0" applyFont="1" applyFill="1" applyAlignment="1">
      <alignment horizontal="left"/>
    </xf>
    <xf numFmtId="0" fontId="15" fillId="0" borderId="13" xfId="0" applyFont="1" applyFill="1" applyBorder="1" applyAlignment="1">
      <alignment horizontal="center"/>
    </xf>
    <xf numFmtId="2" fontId="15" fillId="0" borderId="13" xfId="0" applyNumberFormat="1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0" fontId="14" fillId="0" borderId="0" xfId="0" applyFont="1" applyFill="1"/>
    <xf numFmtId="169" fontId="15" fillId="5" borderId="31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 wrapText="1"/>
    </xf>
    <xf numFmtId="10" fontId="15" fillId="5" borderId="29" xfId="0" applyNumberFormat="1" applyFont="1" applyFill="1" applyBorder="1" applyAlignment="1">
      <alignment horizontal="center"/>
    </xf>
    <xf numFmtId="10" fontId="14" fillId="0" borderId="0" xfId="0" applyNumberFormat="1" applyFont="1" applyFill="1" applyAlignment="1">
      <alignment horizontal="center"/>
    </xf>
    <xf numFmtId="0" fontId="15" fillId="6" borderId="17" xfId="0" applyFont="1" applyFill="1" applyBorder="1" applyAlignment="1">
      <alignment horizontal="center"/>
    </xf>
    <xf numFmtId="0" fontId="15" fillId="0" borderId="32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15" fillId="0" borderId="34" xfId="0" applyFont="1" applyFill="1" applyBorder="1"/>
    <xf numFmtId="0" fontId="15" fillId="0" borderId="21" xfId="0" applyFont="1" applyFill="1" applyBorder="1" applyAlignment="1">
      <alignment horizontal="center" wrapText="1"/>
    </xf>
    <xf numFmtId="2" fontId="14" fillId="0" borderId="35" xfId="0" applyNumberFormat="1" applyFont="1" applyFill="1" applyBorder="1" applyAlignment="1">
      <alignment horizontal="center"/>
    </xf>
    <xf numFmtId="10" fontId="14" fillId="0" borderId="23" xfId="0" applyNumberFormat="1" applyFont="1" applyFill="1" applyBorder="1" applyAlignment="1">
      <alignment horizontal="center"/>
    </xf>
    <xf numFmtId="2" fontId="14" fillId="0" borderId="36" xfId="0" applyNumberFormat="1" applyFont="1" applyFill="1" applyBorder="1" applyAlignment="1">
      <alignment horizontal="center"/>
    </xf>
    <xf numFmtId="2" fontId="14" fillId="0" borderId="37" xfId="0" applyNumberFormat="1" applyFont="1" applyFill="1" applyBorder="1" applyAlignment="1">
      <alignment horizontal="center"/>
    </xf>
    <xf numFmtId="2" fontId="14" fillId="0" borderId="20" xfId="0" applyNumberFormat="1" applyFont="1" applyFill="1" applyBorder="1" applyAlignment="1">
      <alignment horizontal="center"/>
    </xf>
    <xf numFmtId="169" fontId="15" fillId="0" borderId="0" xfId="0" applyNumberFormat="1" applyFont="1" applyFill="1" applyAlignment="1">
      <alignment horizontal="center"/>
    </xf>
    <xf numFmtId="169" fontId="14" fillId="0" borderId="2" xfId="0" applyNumberFormat="1" applyFont="1" applyFill="1" applyBorder="1" applyAlignment="1">
      <alignment horizontal="right"/>
    </xf>
    <xf numFmtId="10" fontId="15" fillId="6" borderId="38" xfId="0" applyNumberFormat="1" applyFont="1" applyFill="1" applyBorder="1" applyAlignment="1">
      <alignment horizontal="center"/>
    </xf>
    <xf numFmtId="0" fontId="14" fillId="0" borderId="19" xfId="0" applyFont="1" applyFill="1" applyBorder="1"/>
    <xf numFmtId="0" fontId="14" fillId="0" borderId="6" xfId="0" applyFont="1" applyFill="1" applyBorder="1"/>
    <xf numFmtId="0" fontId="14" fillId="0" borderId="0" xfId="0" applyFont="1" applyFill="1" applyAlignment="1">
      <alignment horizontal="right"/>
    </xf>
    <xf numFmtId="10" fontId="15" fillId="5" borderId="38" xfId="0" applyNumberFormat="1" applyFont="1" applyFill="1" applyBorder="1" applyAlignment="1">
      <alignment horizontal="center"/>
    </xf>
    <xf numFmtId="0" fontId="14" fillId="0" borderId="39" xfId="0" applyFont="1" applyFill="1" applyBorder="1"/>
    <xf numFmtId="0" fontId="14" fillId="0" borderId="40" xfId="0" applyFont="1" applyFill="1" applyBorder="1" applyAlignment="1">
      <alignment horizontal="center"/>
    </xf>
    <xf numFmtId="0" fontId="14" fillId="0" borderId="41" xfId="0" applyFont="1" applyFill="1" applyBorder="1" applyAlignment="1">
      <alignment horizontal="right"/>
    </xf>
    <xf numFmtId="0" fontId="14" fillId="0" borderId="42" xfId="0" applyFont="1" applyFill="1" applyBorder="1" applyAlignment="1">
      <alignment horizontal="center"/>
    </xf>
    <xf numFmtId="1" fontId="15" fillId="5" borderId="43" xfId="0" applyNumberFormat="1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35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5" fillId="0" borderId="32" xfId="0" applyFont="1" applyFill="1" applyBorder="1" applyAlignment="1">
      <alignment horizontal="center"/>
    </xf>
    <xf numFmtId="0" fontId="15" fillId="0" borderId="44" xfId="0" applyFont="1" applyFill="1" applyBorder="1" applyAlignment="1">
      <alignment horizontal="center"/>
    </xf>
    <xf numFmtId="2" fontId="14" fillId="0" borderId="18" xfId="0" applyNumberFormat="1" applyFont="1" applyFill="1" applyBorder="1" applyAlignment="1">
      <alignment horizontal="center"/>
    </xf>
    <xf numFmtId="2" fontId="14" fillId="0" borderId="19" xfId="0" applyNumberFormat="1" applyFont="1" applyFill="1" applyBorder="1" applyAlignment="1">
      <alignment horizontal="center"/>
    </xf>
    <xf numFmtId="10" fontId="14" fillId="0" borderId="13" xfId="0" applyNumberFormat="1" applyFont="1" applyFill="1" applyBorder="1" applyAlignment="1">
      <alignment horizontal="center" vertical="center"/>
    </xf>
    <xf numFmtId="10" fontId="14" fillId="0" borderId="14" xfId="0" applyNumberFormat="1" applyFont="1" applyFill="1" applyBorder="1" applyAlignment="1">
      <alignment horizontal="center" vertical="center"/>
    </xf>
    <xf numFmtId="10" fontId="14" fillId="0" borderId="15" xfId="0" applyNumberFormat="1" applyFont="1" applyFill="1" applyBorder="1" applyAlignment="1">
      <alignment horizontal="center" vertical="center"/>
    </xf>
    <xf numFmtId="10" fontId="14" fillId="0" borderId="45" xfId="0" applyNumberFormat="1" applyFont="1" applyFill="1" applyBorder="1" applyAlignment="1">
      <alignment horizontal="center"/>
    </xf>
    <xf numFmtId="10" fontId="14" fillId="0" borderId="46" xfId="0" applyNumberFormat="1" applyFont="1" applyFill="1" applyBorder="1" applyAlignment="1">
      <alignment horizontal="center"/>
    </xf>
    <xf numFmtId="0" fontId="20" fillId="0" borderId="9" xfId="0" applyFont="1" applyFill="1" applyBorder="1" applyAlignment="1">
      <alignment horizontal="left" vertical="center" wrapText="1"/>
    </xf>
    <xf numFmtId="0" fontId="14" fillId="0" borderId="9" xfId="0" applyFont="1" applyFill="1" applyBorder="1"/>
    <xf numFmtId="0" fontId="15" fillId="2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 applyProtection="1">
      <alignment horizontal="left"/>
      <protection locked="0"/>
    </xf>
    <xf numFmtId="15" fontId="14" fillId="2" borderId="0" xfId="0" applyNumberFormat="1" applyFont="1" applyFill="1" applyAlignment="1" applyProtection="1">
      <alignment horizontal="left"/>
      <protection locked="0"/>
    </xf>
    <xf numFmtId="169" fontId="14" fillId="0" borderId="35" xfId="0" applyNumberFormat="1" applyFont="1" applyFill="1" applyBorder="1" applyAlignment="1">
      <alignment horizontal="center"/>
    </xf>
    <xf numFmtId="169" fontId="14" fillId="0" borderId="36" xfId="0" applyNumberFormat="1" applyFont="1" applyFill="1" applyBorder="1" applyAlignment="1">
      <alignment horizontal="center"/>
    </xf>
    <xf numFmtId="169" fontId="14" fillId="0" borderId="37" xfId="0" applyNumberFormat="1" applyFont="1" applyFill="1" applyBorder="1" applyAlignment="1">
      <alignment horizontal="center"/>
    </xf>
    <xf numFmtId="169" fontId="14" fillId="0" borderId="23" xfId="0" applyNumberFormat="1" applyFont="1" applyFill="1" applyBorder="1" applyAlignment="1">
      <alignment horizontal="center"/>
    </xf>
    <xf numFmtId="169" fontId="14" fillId="0" borderId="45" xfId="0" applyNumberFormat="1" applyFont="1" applyFill="1" applyBorder="1" applyAlignment="1">
      <alignment horizontal="center"/>
    </xf>
    <xf numFmtId="169" fontId="14" fillId="0" borderId="46" xfId="0" applyNumberFormat="1" applyFont="1" applyFill="1" applyBorder="1" applyAlignment="1">
      <alignment horizontal="center"/>
    </xf>
    <xf numFmtId="1" fontId="15" fillId="5" borderId="15" xfId="0" applyNumberFormat="1" applyFont="1" applyFill="1" applyBorder="1" applyAlignment="1">
      <alignment horizontal="center"/>
    </xf>
    <xf numFmtId="0" fontId="14" fillId="0" borderId="7" xfId="0" applyFont="1" applyFill="1" applyBorder="1"/>
    <xf numFmtId="0" fontId="15" fillId="0" borderId="11" xfId="0" applyFont="1" applyFill="1" applyBorder="1"/>
    <xf numFmtId="0" fontId="14" fillId="0" borderId="7" xfId="0" applyFont="1" applyFill="1" applyBorder="1"/>
    <xf numFmtId="0" fontId="14" fillId="0" borderId="11" xfId="0" applyFont="1" applyFill="1" applyBorder="1"/>
    <xf numFmtId="0" fontId="14" fillId="0" borderId="10" xfId="0" applyFont="1" applyFill="1" applyBorder="1" applyAlignment="1">
      <alignment horizontal="center"/>
    </xf>
    <xf numFmtId="0" fontId="15" fillId="0" borderId="0" xfId="0" applyFont="1" applyFill="1" applyAlignment="1">
      <alignment horizontal="right"/>
    </xf>
    <xf numFmtId="10" fontId="14" fillId="0" borderId="21" xfId="0" applyNumberFormat="1" applyFont="1" applyFill="1" applyBorder="1" applyAlignment="1">
      <alignment horizontal="center" vertical="center"/>
    </xf>
    <xf numFmtId="10" fontId="14" fillId="0" borderId="20" xfId="0" applyNumberFormat="1" applyFont="1" applyFill="1" applyBorder="1" applyAlignment="1">
      <alignment horizontal="center" vertical="center"/>
    </xf>
    <xf numFmtId="10" fontId="14" fillId="0" borderId="47" xfId="0" applyNumberFormat="1" applyFont="1" applyFill="1" applyBorder="1" applyAlignment="1">
      <alignment horizontal="center" vertical="center"/>
    </xf>
    <xf numFmtId="2" fontId="14" fillId="0" borderId="13" xfId="0" applyNumberFormat="1" applyFont="1" applyFill="1" applyBorder="1" applyAlignment="1">
      <alignment horizontal="center"/>
    </xf>
    <xf numFmtId="2" fontId="14" fillId="0" borderId="14" xfId="0" applyNumberFormat="1" applyFont="1" applyFill="1" applyBorder="1" applyAlignment="1">
      <alignment horizontal="center"/>
    </xf>
    <xf numFmtId="2" fontId="14" fillId="0" borderId="15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14" fillId="2" borderId="0" xfId="0" applyFont="1" applyFill="1" applyProtection="1">
      <protection locked="0"/>
    </xf>
    <xf numFmtId="0" fontId="15" fillId="0" borderId="20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10" fontId="14" fillId="0" borderId="24" xfId="0" applyNumberFormat="1" applyFont="1" applyFill="1" applyBorder="1" applyAlignment="1">
      <alignment horizontal="center"/>
    </xf>
    <xf numFmtId="10" fontId="14" fillId="0" borderId="20" xfId="0" applyNumberFormat="1" applyFont="1" applyFill="1" applyBorder="1" applyAlignment="1">
      <alignment horizontal="center"/>
    </xf>
    <xf numFmtId="10" fontId="14" fillId="0" borderId="25" xfId="0" applyNumberFormat="1" applyFont="1" applyFill="1" applyBorder="1" applyAlignment="1">
      <alignment horizontal="center"/>
    </xf>
    <xf numFmtId="2" fontId="14" fillId="0" borderId="4" xfId="0" applyNumberFormat="1" applyFont="1" applyFill="1" applyBorder="1" applyAlignment="1">
      <alignment horizontal="center"/>
    </xf>
    <xf numFmtId="2" fontId="14" fillId="0" borderId="3" xfId="0" applyNumberFormat="1" applyFont="1" applyFill="1" applyBorder="1" applyAlignment="1">
      <alignment horizontal="center"/>
    </xf>
    <xf numFmtId="2" fontId="14" fillId="0" borderId="5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" fontId="15" fillId="5" borderId="48" xfId="0" applyNumberFormat="1" applyFont="1" applyFill="1" applyBorder="1" applyAlignment="1">
      <alignment horizontal="center"/>
    </xf>
    <xf numFmtId="0" fontId="14" fillId="0" borderId="49" xfId="0" applyFont="1" applyFill="1" applyBorder="1" applyAlignment="1">
      <alignment horizontal="right"/>
    </xf>
    <xf numFmtId="0" fontId="14" fillId="0" borderId="22" xfId="0" applyFont="1" applyFill="1" applyBorder="1" applyAlignment="1">
      <alignment horizontal="right"/>
    </xf>
    <xf numFmtId="2" fontId="14" fillId="5" borderId="38" xfId="0" applyNumberFormat="1" applyFont="1" applyFill="1" applyBorder="1" applyAlignment="1">
      <alignment horizontal="center"/>
    </xf>
    <xf numFmtId="2" fontId="14" fillId="6" borderId="38" xfId="0" applyNumberFormat="1" applyFont="1" applyFill="1" applyBorder="1" applyAlignment="1">
      <alignment horizontal="center"/>
    </xf>
    <xf numFmtId="0" fontId="14" fillId="0" borderId="48" xfId="0" applyFont="1" applyFill="1" applyBorder="1" applyAlignment="1">
      <alignment horizontal="right"/>
    </xf>
    <xf numFmtId="2" fontId="14" fillId="6" borderId="23" xfId="0" applyNumberFormat="1" applyFont="1" applyFill="1" applyBorder="1" applyAlignment="1">
      <alignment horizontal="center"/>
    </xf>
    <xf numFmtId="0" fontId="14" fillId="0" borderId="16" xfId="0" applyFont="1" applyFill="1" applyBorder="1" applyAlignment="1">
      <alignment horizontal="right"/>
    </xf>
    <xf numFmtId="169" fontId="15" fillId="6" borderId="16" xfId="0" applyNumberFormat="1" applyFont="1" applyFill="1" applyBorder="1" applyAlignment="1">
      <alignment horizontal="center"/>
    </xf>
    <xf numFmtId="0" fontId="14" fillId="0" borderId="39" xfId="0" applyFont="1" applyFill="1" applyBorder="1" applyAlignment="1">
      <alignment horizontal="right"/>
    </xf>
    <xf numFmtId="2" fontId="14" fillId="0" borderId="47" xfId="0" applyNumberFormat="1" applyFont="1" applyFill="1" applyBorder="1" applyAlignment="1">
      <alignment horizontal="center"/>
    </xf>
    <xf numFmtId="1" fontId="15" fillId="5" borderId="50" xfId="0" applyNumberFormat="1" applyFont="1" applyFill="1" applyBorder="1" applyAlignment="1">
      <alignment horizontal="center"/>
    </xf>
    <xf numFmtId="2" fontId="14" fillId="6" borderId="38" xfId="0" applyNumberFormat="1" applyFont="1" applyFill="1" applyBorder="1" applyAlignment="1">
      <alignment horizontal="center"/>
    </xf>
    <xf numFmtId="2" fontId="14" fillId="6" borderId="23" xfId="0" applyNumberFormat="1" applyFont="1" applyFill="1" applyBorder="1" applyAlignment="1">
      <alignment horizontal="center"/>
    </xf>
    <xf numFmtId="0" fontId="14" fillId="0" borderId="7" xfId="0" applyFont="1" applyFill="1" applyBorder="1" applyProtection="1">
      <protection locked="0"/>
    </xf>
    <xf numFmtId="0" fontId="15" fillId="0" borderId="11" xfId="0" applyFont="1" applyFill="1" applyBorder="1" applyProtection="1">
      <protection locked="0"/>
    </xf>
    <xf numFmtId="0" fontId="14" fillId="0" borderId="0" xfId="0" applyFont="1" applyFill="1" applyAlignment="1">
      <alignment horizontal="right"/>
    </xf>
    <xf numFmtId="0" fontId="15" fillId="0" borderId="0" xfId="0" applyFont="1" applyFill="1" applyAlignment="1">
      <alignment horizontal="center"/>
    </xf>
    <xf numFmtId="0" fontId="14" fillId="0" borderId="0" xfId="0" applyFont="1" applyFill="1"/>
    <xf numFmtId="165" fontId="15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66" fontId="15" fillId="0" borderId="0" xfId="0" applyNumberFormat="1" applyFont="1" applyFill="1" applyAlignment="1" applyProtection="1">
      <alignment horizontal="center"/>
      <protection locked="0"/>
    </xf>
    <xf numFmtId="0" fontId="21" fillId="2" borderId="0" xfId="0" applyFont="1" applyFill="1" applyAlignment="1" applyProtection="1">
      <alignment horizontal="center"/>
      <protection locked="0"/>
    </xf>
    <xf numFmtId="0" fontId="21" fillId="2" borderId="0" xfId="0" applyFont="1" applyFill="1" applyAlignment="1" applyProtection="1">
      <alignment horizontal="center"/>
      <protection locked="0"/>
    </xf>
    <xf numFmtId="2" fontId="21" fillId="2" borderId="0" xfId="0" applyNumberFormat="1" applyFont="1" applyFill="1" applyAlignment="1" applyProtection="1">
      <alignment horizontal="center"/>
      <protection locked="0"/>
    </xf>
    <xf numFmtId="0" fontId="21" fillId="2" borderId="21" xfId="0" applyFont="1" applyFill="1" applyBorder="1" applyAlignment="1" applyProtection="1">
      <alignment horizontal="center"/>
      <protection locked="0"/>
    </xf>
    <xf numFmtId="0" fontId="21" fillId="2" borderId="20" xfId="0" applyFont="1" applyFill="1" applyBorder="1" applyAlignment="1" applyProtection="1">
      <alignment horizontal="center"/>
      <protection locked="0"/>
    </xf>
    <xf numFmtId="0" fontId="21" fillId="2" borderId="51" xfId="0" applyFont="1" applyFill="1" applyBorder="1" applyAlignment="1" applyProtection="1">
      <alignment horizontal="center"/>
      <protection locked="0"/>
    </xf>
    <xf numFmtId="0" fontId="21" fillId="2" borderId="19" xfId="0" applyFont="1" applyFill="1" applyBorder="1" applyAlignment="1" applyProtection="1">
      <alignment horizontal="center"/>
      <protection locked="0"/>
    </xf>
    <xf numFmtId="0" fontId="21" fillId="2" borderId="26" xfId="0" applyFont="1" applyFill="1" applyBorder="1" applyAlignment="1" applyProtection="1">
      <alignment horizontal="center"/>
      <protection locked="0"/>
    </xf>
    <xf numFmtId="0" fontId="21" fillId="2" borderId="52" xfId="0" applyFont="1" applyFill="1" applyBorder="1" applyAlignment="1" applyProtection="1">
      <alignment horizontal="center"/>
      <protection locked="0"/>
    </xf>
    <xf numFmtId="0" fontId="21" fillId="2" borderId="16" xfId="0" applyFont="1" applyFill="1" applyBorder="1" applyAlignment="1" applyProtection="1">
      <alignment horizontal="center"/>
      <protection locked="0"/>
    </xf>
    <xf numFmtId="0" fontId="21" fillId="2" borderId="38" xfId="0" applyFont="1" applyFill="1" applyBorder="1" applyAlignment="1" applyProtection="1">
      <alignment horizontal="center"/>
      <protection locked="0"/>
    </xf>
    <xf numFmtId="0" fontId="21" fillId="2" borderId="18" xfId="0" applyFont="1" applyFill="1" applyBorder="1" applyAlignment="1" applyProtection="1">
      <alignment horizontal="center"/>
      <protection locked="0"/>
    </xf>
    <xf numFmtId="0" fontId="21" fillId="2" borderId="39" xfId="0" applyFont="1" applyFill="1" applyBorder="1" applyAlignment="1" applyProtection="1">
      <alignment horizontal="center"/>
      <protection locked="0"/>
    </xf>
    <xf numFmtId="10" fontId="21" fillId="6" borderId="25" xfId="0" applyNumberFormat="1" applyFont="1" applyFill="1" applyBorder="1" applyAlignment="1">
      <alignment horizontal="center"/>
    </xf>
    <xf numFmtId="10" fontId="21" fillId="5" borderId="53" xfId="0" applyNumberFormat="1" applyFont="1" applyFill="1" applyBorder="1" applyAlignment="1">
      <alignment horizontal="center"/>
    </xf>
    <xf numFmtId="0" fontId="21" fillId="6" borderId="54" xfId="0" applyFont="1" applyFill="1" applyBorder="1" applyAlignment="1">
      <alignment horizontal="center"/>
    </xf>
    <xf numFmtId="0" fontId="22" fillId="2" borderId="0" xfId="0" applyFont="1" applyFill="1" applyAlignment="1" applyProtection="1">
      <alignment horizontal="center"/>
      <protection locked="0"/>
    </xf>
    <xf numFmtId="169" fontId="21" fillId="2" borderId="26" xfId="0" applyNumberFormat="1" applyFont="1" applyFill="1" applyBorder="1" applyAlignment="1" applyProtection="1">
      <alignment horizontal="center"/>
      <protection locked="0"/>
    </xf>
    <xf numFmtId="1" fontId="21" fillId="2" borderId="36" xfId="0" applyNumberFormat="1" applyFont="1" applyFill="1" applyBorder="1" applyAlignment="1" applyProtection="1">
      <alignment horizontal="center"/>
      <protection locked="0"/>
    </xf>
    <xf numFmtId="1" fontId="21" fillId="2" borderId="37" xfId="0" applyNumberFormat="1" applyFont="1" applyFill="1" applyBorder="1" applyAlignment="1" applyProtection="1">
      <alignment horizontal="center"/>
      <protection locked="0"/>
    </xf>
    <xf numFmtId="10" fontId="21" fillId="6" borderId="38" xfId="0" applyNumberFormat="1" applyFont="1" applyFill="1" applyBorder="1" applyAlignment="1">
      <alignment horizontal="center"/>
    </xf>
    <xf numFmtId="10" fontId="21" fillId="5" borderId="38" xfId="0" applyNumberFormat="1" applyFont="1" applyFill="1" applyBorder="1" applyAlignment="1">
      <alignment horizontal="center"/>
    </xf>
    <xf numFmtId="0" fontId="21" fillId="6" borderId="17" xfId="0" applyFont="1" applyFill="1" applyBorder="1" applyAlignment="1">
      <alignment horizontal="center"/>
    </xf>
    <xf numFmtId="165" fontId="21" fillId="0" borderId="0" xfId="0" applyNumberFormat="1" applyFont="1" applyFill="1" applyAlignment="1">
      <alignment horizontal="center"/>
    </xf>
    <xf numFmtId="0" fontId="14" fillId="2" borderId="0" xfId="0" applyFont="1" applyFill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15" fontId="14" fillId="0" borderId="0" xfId="0" applyNumberFormat="1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5" fillId="0" borderId="0" xfId="0" applyFont="1" applyFill="1" applyAlignment="1">
      <alignment horizontal="right"/>
    </xf>
    <xf numFmtId="0" fontId="15" fillId="0" borderId="0" xfId="0" applyFont="1" applyFill="1" applyAlignment="1">
      <alignment horizontal="center"/>
    </xf>
    <xf numFmtId="0" fontId="14" fillId="0" borderId="0" xfId="0" applyFont="1" applyFill="1" applyAlignment="1">
      <alignment horizontal="right"/>
    </xf>
    <xf numFmtId="0" fontId="14" fillId="0" borderId="0" xfId="0" applyFont="1" applyFill="1" applyAlignment="1">
      <alignment horizontal="center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/>
    <xf numFmtId="0" fontId="18" fillId="0" borderId="0" xfId="0" applyFont="1" applyFill="1"/>
    <xf numFmtId="2" fontId="15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vertical="center" wrapText="1"/>
    </xf>
    <xf numFmtId="0" fontId="19" fillId="0" borderId="0" xfId="0" applyFont="1" applyFill="1"/>
    <xf numFmtId="0" fontId="20" fillId="0" borderId="0" xfId="0" applyFont="1" applyFill="1" applyAlignment="1">
      <alignment horizontal="left" vertical="center" wrapText="1"/>
    </xf>
    <xf numFmtId="168" fontId="15" fillId="0" borderId="0" xfId="0" applyNumberFormat="1" applyFont="1" applyFill="1" applyAlignment="1">
      <alignment horizontal="center"/>
    </xf>
    <xf numFmtId="0" fontId="14" fillId="0" borderId="18" xfId="0" applyFont="1" applyFill="1" applyBorder="1" applyAlignment="1">
      <alignment horizontal="right"/>
    </xf>
    <xf numFmtId="0" fontId="14" fillId="0" borderId="19" xfId="0" applyFont="1" applyFill="1" applyBorder="1" applyAlignment="1">
      <alignment horizontal="right"/>
    </xf>
    <xf numFmtId="0" fontId="14" fillId="0" borderId="20" xfId="0" applyFont="1" applyFill="1" applyBorder="1" applyAlignment="1">
      <alignment horizontal="center"/>
    </xf>
    <xf numFmtId="0" fontId="15" fillId="0" borderId="21" xfId="0" applyFont="1" applyFill="1" applyBorder="1" applyAlignment="1">
      <alignment horizontal="center"/>
    </xf>
    <xf numFmtId="0" fontId="15" fillId="0" borderId="22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4" fillId="0" borderId="24" xfId="0" applyFont="1" applyFill="1" applyBorder="1" applyAlignment="1">
      <alignment horizontal="center"/>
    </xf>
    <xf numFmtId="0" fontId="14" fillId="0" borderId="19" xfId="0" applyFont="1" applyFill="1" applyBorder="1" applyAlignment="1">
      <alignment horizontal="center"/>
    </xf>
    <xf numFmtId="0" fontId="14" fillId="0" borderId="0" xfId="0" applyFont="1" applyFill="1"/>
    <xf numFmtId="0" fontId="14" fillId="0" borderId="25" xfId="0" applyFont="1" applyFill="1" applyBorder="1" applyAlignment="1">
      <alignment horizontal="center"/>
    </xf>
    <xf numFmtId="0" fontId="14" fillId="0" borderId="26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right"/>
    </xf>
    <xf numFmtId="1" fontId="15" fillId="5" borderId="27" xfId="0" applyNumberFormat="1" applyFont="1" applyFill="1" applyBorder="1" applyAlignment="1">
      <alignment horizontal="center"/>
    </xf>
    <xf numFmtId="169" fontId="15" fillId="5" borderId="28" xfId="0" applyNumberFormat="1" applyFont="1" applyFill="1" applyBorder="1" applyAlignment="1">
      <alignment horizontal="center"/>
    </xf>
    <xf numFmtId="2" fontId="14" fillId="5" borderId="29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2" fontId="14" fillId="6" borderId="29" xfId="0" applyNumberFormat="1" applyFont="1" applyFill="1" applyBorder="1" applyAlignment="1">
      <alignment horizontal="center"/>
    </xf>
    <xf numFmtId="2" fontId="14" fillId="0" borderId="0" xfId="0" applyNumberFormat="1" applyFont="1" applyFill="1" applyAlignment="1">
      <alignment horizontal="center"/>
    </xf>
    <xf numFmtId="2" fontId="14" fillId="5" borderId="17" xfId="0" applyNumberFormat="1" applyFont="1" applyFill="1" applyBorder="1" applyAlignment="1">
      <alignment horizontal="center"/>
    </xf>
    <xf numFmtId="0" fontId="14" fillId="0" borderId="29" xfId="0" applyFont="1" applyFill="1" applyBorder="1" applyAlignment="1">
      <alignment horizontal="right"/>
    </xf>
    <xf numFmtId="1" fontId="14" fillId="0" borderId="0" xfId="0" applyNumberFormat="1" applyFont="1" applyFill="1" applyAlignment="1">
      <alignment horizontal="center"/>
    </xf>
    <xf numFmtId="0" fontId="14" fillId="0" borderId="17" xfId="0" applyFont="1" applyFill="1" applyBorder="1" applyAlignment="1">
      <alignment horizontal="right"/>
    </xf>
    <xf numFmtId="0" fontId="14" fillId="0" borderId="30" xfId="0" applyFont="1" applyFill="1" applyBorder="1" applyAlignment="1">
      <alignment horizontal="right"/>
    </xf>
    <xf numFmtId="169" fontId="14" fillId="0" borderId="0" xfId="0" applyNumberFormat="1" applyFont="1" applyFill="1" applyAlignment="1">
      <alignment horizontal="center"/>
    </xf>
    <xf numFmtId="10" fontId="14" fillId="5" borderId="29" xfId="0" applyNumberFormat="1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5" fillId="0" borderId="0" xfId="0" applyFont="1" applyFill="1" applyAlignment="1">
      <alignment horizontal="left"/>
    </xf>
    <xf numFmtId="0" fontId="15" fillId="0" borderId="13" xfId="0" applyFont="1" applyFill="1" applyBorder="1" applyAlignment="1">
      <alignment horizontal="center"/>
    </xf>
    <xf numFmtId="2" fontId="15" fillId="0" borderId="13" xfId="0" applyNumberFormat="1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0" fontId="14" fillId="0" borderId="0" xfId="0" applyFont="1" applyFill="1"/>
    <xf numFmtId="169" fontId="15" fillId="5" borderId="31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 wrapText="1"/>
    </xf>
    <xf numFmtId="10" fontId="15" fillId="5" borderId="29" xfId="0" applyNumberFormat="1" applyFont="1" applyFill="1" applyBorder="1" applyAlignment="1">
      <alignment horizontal="center"/>
    </xf>
    <xf numFmtId="10" fontId="14" fillId="0" borderId="0" xfId="0" applyNumberFormat="1" applyFont="1" applyFill="1" applyAlignment="1">
      <alignment horizontal="center"/>
    </xf>
    <xf numFmtId="0" fontId="15" fillId="6" borderId="17" xfId="0" applyFont="1" applyFill="1" applyBorder="1" applyAlignment="1">
      <alignment horizontal="center"/>
    </xf>
    <xf numFmtId="0" fontId="15" fillId="0" borderId="32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15" fillId="0" borderId="34" xfId="0" applyFont="1" applyFill="1" applyBorder="1"/>
    <xf numFmtId="0" fontId="15" fillId="0" borderId="21" xfId="0" applyFont="1" applyFill="1" applyBorder="1" applyAlignment="1">
      <alignment horizontal="center" wrapText="1"/>
    </xf>
    <xf numFmtId="2" fontId="14" fillId="0" borderId="35" xfId="0" applyNumberFormat="1" applyFont="1" applyFill="1" applyBorder="1" applyAlignment="1">
      <alignment horizontal="center"/>
    </xf>
    <xf numFmtId="10" fontId="14" fillId="0" borderId="23" xfId="0" applyNumberFormat="1" applyFont="1" applyFill="1" applyBorder="1" applyAlignment="1">
      <alignment horizontal="center"/>
    </xf>
    <xf numFmtId="2" fontId="14" fillId="0" borderId="36" xfId="0" applyNumberFormat="1" applyFont="1" applyFill="1" applyBorder="1" applyAlignment="1">
      <alignment horizontal="center"/>
    </xf>
    <xf numFmtId="2" fontId="14" fillId="0" borderId="37" xfId="0" applyNumberFormat="1" applyFont="1" applyFill="1" applyBorder="1" applyAlignment="1">
      <alignment horizontal="center"/>
    </xf>
    <xf numFmtId="2" fontId="14" fillId="0" borderId="20" xfId="0" applyNumberFormat="1" applyFont="1" applyFill="1" applyBorder="1" applyAlignment="1">
      <alignment horizontal="center"/>
    </xf>
    <xf numFmtId="169" fontId="15" fillId="0" borderId="0" xfId="0" applyNumberFormat="1" applyFont="1" applyFill="1" applyAlignment="1">
      <alignment horizontal="center"/>
    </xf>
    <xf numFmtId="169" fontId="14" fillId="0" borderId="2" xfId="0" applyNumberFormat="1" applyFont="1" applyFill="1" applyBorder="1" applyAlignment="1">
      <alignment horizontal="right"/>
    </xf>
    <xf numFmtId="10" fontId="15" fillId="6" borderId="38" xfId="0" applyNumberFormat="1" applyFont="1" applyFill="1" applyBorder="1" applyAlignment="1">
      <alignment horizontal="center"/>
    </xf>
    <xf numFmtId="0" fontId="14" fillId="0" borderId="19" xfId="0" applyFont="1" applyFill="1" applyBorder="1"/>
    <xf numFmtId="0" fontId="14" fillId="0" borderId="6" xfId="0" applyFont="1" applyFill="1" applyBorder="1"/>
    <xf numFmtId="0" fontId="14" fillId="0" borderId="0" xfId="0" applyFont="1" applyFill="1" applyAlignment="1">
      <alignment horizontal="right"/>
    </xf>
    <xf numFmtId="10" fontId="15" fillId="5" borderId="38" xfId="0" applyNumberFormat="1" applyFont="1" applyFill="1" applyBorder="1" applyAlignment="1">
      <alignment horizontal="center"/>
    </xf>
    <xf numFmtId="0" fontId="14" fillId="0" borderId="39" xfId="0" applyFont="1" applyFill="1" applyBorder="1"/>
    <xf numFmtId="0" fontId="14" fillId="0" borderId="40" xfId="0" applyFont="1" applyFill="1" applyBorder="1" applyAlignment="1">
      <alignment horizontal="center"/>
    </xf>
    <xf numFmtId="0" fontId="14" fillId="0" borderId="41" xfId="0" applyFont="1" applyFill="1" applyBorder="1" applyAlignment="1">
      <alignment horizontal="right"/>
    </xf>
    <xf numFmtId="0" fontId="14" fillId="0" borderId="42" xfId="0" applyFont="1" applyFill="1" applyBorder="1" applyAlignment="1">
      <alignment horizontal="center"/>
    </xf>
    <xf numFmtId="1" fontId="15" fillId="5" borderId="43" xfId="0" applyNumberFormat="1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35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5" fillId="0" borderId="32" xfId="0" applyFont="1" applyFill="1" applyBorder="1" applyAlignment="1">
      <alignment horizontal="center"/>
    </xf>
    <xf numFmtId="0" fontId="15" fillId="0" borderId="44" xfId="0" applyFont="1" applyFill="1" applyBorder="1" applyAlignment="1">
      <alignment horizontal="center"/>
    </xf>
    <xf numFmtId="2" fontId="14" fillId="0" borderId="18" xfId="0" applyNumberFormat="1" applyFont="1" applyFill="1" applyBorder="1" applyAlignment="1">
      <alignment horizontal="center"/>
    </xf>
    <xf numFmtId="2" fontId="14" fillId="0" borderId="19" xfId="0" applyNumberFormat="1" applyFont="1" applyFill="1" applyBorder="1" applyAlignment="1">
      <alignment horizontal="center"/>
    </xf>
    <xf numFmtId="10" fontId="14" fillId="0" borderId="13" xfId="0" applyNumberFormat="1" applyFont="1" applyFill="1" applyBorder="1" applyAlignment="1">
      <alignment horizontal="center" vertical="center"/>
    </xf>
    <xf numFmtId="10" fontId="14" fillId="0" borderId="14" xfId="0" applyNumberFormat="1" applyFont="1" applyFill="1" applyBorder="1" applyAlignment="1">
      <alignment horizontal="center" vertical="center"/>
    </xf>
    <xf numFmtId="10" fontId="14" fillId="0" borderId="15" xfId="0" applyNumberFormat="1" applyFont="1" applyFill="1" applyBorder="1" applyAlignment="1">
      <alignment horizontal="center" vertical="center"/>
    </xf>
    <xf numFmtId="10" fontId="14" fillId="0" borderId="45" xfId="0" applyNumberFormat="1" applyFont="1" applyFill="1" applyBorder="1" applyAlignment="1">
      <alignment horizontal="center"/>
    </xf>
    <xf numFmtId="10" fontId="14" fillId="0" borderId="46" xfId="0" applyNumberFormat="1" applyFont="1" applyFill="1" applyBorder="1" applyAlignment="1">
      <alignment horizontal="center"/>
    </xf>
    <xf numFmtId="0" fontId="20" fillId="0" borderId="9" xfId="0" applyFont="1" applyFill="1" applyBorder="1" applyAlignment="1">
      <alignment horizontal="left" vertical="center" wrapText="1"/>
    </xf>
    <xf numFmtId="0" fontId="14" fillId="0" borderId="9" xfId="0" applyFont="1" applyFill="1" applyBorder="1"/>
    <xf numFmtId="0" fontId="15" fillId="2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 applyProtection="1">
      <alignment horizontal="left"/>
      <protection locked="0"/>
    </xf>
    <xf numFmtId="15" fontId="14" fillId="2" borderId="0" xfId="0" applyNumberFormat="1" applyFont="1" applyFill="1" applyAlignment="1" applyProtection="1">
      <alignment horizontal="left"/>
      <protection locked="0"/>
    </xf>
    <xf numFmtId="169" fontId="14" fillId="0" borderId="35" xfId="0" applyNumberFormat="1" applyFont="1" applyFill="1" applyBorder="1" applyAlignment="1">
      <alignment horizontal="center"/>
    </xf>
    <xf numFmtId="169" fontId="14" fillId="0" borderId="36" xfId="0" applyNumberFormat="1" applyFont="1" applyFill="1" applyBorder="1" applyAlignment="1">
      <alignment horizontal="center"/>
    </xf>
    <xf numFmtId="169" fontId="14" fillId="0" borderId="37" xfId="0" applyNumberFormat="1" applyFont="1" applyFill="1" applyBorder="1" applyAlignment="1">
      <alignment horizontal="center"/>
    </xf>
    <xf numFmtId="169" fontId="14" fillId="0" borderId="23" xfId="0" applyNumberFormat="1" applyFont="1" applyFill="1" applyBorder="1" applyAlignment="1">
      <alignment horizontal="center"/>
    </xf>
    <xf numFmtId="169" fontId="14" fillId="0" borderId="45" xfId="0" applyNumberFormat="1" applyFont="1" applyFill="1" applyBorder="1" applyAlignment="1">
      <alignment horizontal="center"/>
    </xf>
    <xf numFmtId="169" fontId="14" fillId="0" borderId="46" xfId="0" applyNumberFormat="1" applyFont="1" applyFill="1" applyBorder="1" applyAlignment="1">
      <alignment horizontal="center"/>
    </xf>
    <xf numFmtId="1" fontId="15" fillId="5" borderId="15" xfId="0" applyNumberFormat="1" applyFont="1" applyFill="1" applyBorder="1" applyAlignment="1">
      <alignment horizontal="center"/>
    </xf>
    <xf numFmtId="0" fontId="14" fillId="0" borderId="7" xfId="0" applyFont="1" applyFill="1" applyBorder="1"/>
    <xf numFmtId="0" fontId="15" fillId="0" borderId="11" xfId="0" applyFont="1" applyFill="1" applyBorder="1"/>
    <xf numFmtId="0" fontId="14" fillId="0" borderId="7" xfId="0" applyFont="1" applyFill="1" applyBorder="1"/>
    <xf numFmtId="0" fontId="14" fillId="0" borderId="11" xfId="0" applyFont="1" applyFill="1" applyBorder="1"/>
    <xf numFmtId="0" fontId="14" fillId="0" borderId="10" xfId="0" applyFont="1" applyFill="1" applyBorder="1" applyAlignment="1">
      <alignment horizontal="center"/>
    </xf>
    <xf numFmtId="0" fontId="15" fillId="0" borderId="0" xfId="0" applyFont="1" applyFill="1" applyAlignment="1">
      <alignment horizontal="right"/>
    </xf>
    <xf numFmtId="10" fontId="14" fillId="0" borderId="21" xfId="0" applyNumberFormat="1" applyFont="1" applyFill="1" applyBorder="1" applyAlignment="1">
      <alignment horizontal="center" vertical="center"/>
    </xf>
    <xf numFmtId="10" fontId="14" fillId="0" borderId="20" xfId="0" applyNumberFormat="1" applyFont="1" applyFill="1" applyBorder="1" applyAlignment="1">
      <alignment horizontal="center" vertical="center"/>
    </xf>
    <xf numFmtId="10" fontId="14" fillId="0" borderId="47" xfId="0" applyNumberFormat="1" applyFont="1" applyFill="1" applyBorder="1" applyAlignment="1">
      <alignment horizontal="center" vertical="center"/>
    </xf>
    <xf numFmtId="2" fontId="14" fillId="0" borderId="13" xfId="0" applyNumberFormat="1" applyFont="1" applyFill="1" applyBorder="1" applyAlignment="1">
      <alignment horizontal="center"/>
    </xf>
    <xf numFmtId="2" fontId="14" fillId="0" borderId="14" xfId="0" applyNumberFormat="1" applyFont="1" applyFill="1" applyBorder="1" applyAlignment="1">
      <alignment horizontal="center"/>
    </xf>
    <xf numFmtId="2" fontId="14" fillId="0" borderId="15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14" fillId="2" borderId="0" xfId="0" applyFont="1" applyFill="1" applyProtection="1">
      <protection locked="0"/>
    </xf>
    <xf numFmtId="0" fontId="15" fillId="0" borderId="20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10" fontId="14" fillId="0" borderId="24" xfId="0" applyNumberFormat="1" applyFont="1" applyFill="1" applyBorder="1" applyAlignment="1">
      <alignment horizontal="center"/>
    </xf>
    <xf numFmtId="10" fontId="14" fillId="0" borderId="20" xfId="0" applyNumberFormat="1" applyFont="1" applyFill="1" applyBorder="1" applyAlignment="1">
      <alignment horizontal="center"/>
    </xf>
    <xf numFmtId="10" fontId="14" fillId="0" borderId="25" xfId="0" applyNumberFormat="1" applyFont="1" applyFill="1" applyBorder="1" applyAlignment="1">
      <alignment horizontal="center"/>
    </xf>
    <xf numFmtId="2" fontId="14" fillId="0" borderId="4" xfId="0" applyNumberFormat="1" applyFont="1" applyFill="1" applyBorder="1" applyAlignment="1">
      <alignment horizontal="center"/>
    </xf>
    <xf numFmtId="2" fontId="14" fillId="0" borderId="3" xfId="0" applyNumberFormat="1" applyFont="1" applyFill="1" applyBorder="1" applyAlignment="1">
      <alignment horizontal="center"/>
    </xf>
    <xf numFmtId="2" fontId="14" fillId="0" borderId="5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" fontId="15" fillId="5" borderId="48" xfId="0" applyNumberFormat="1" applyFont="1" applyFill="1" applyBorder="1" applyAlignment="1">
      <alignment horizontal="center"/>
    </xf>
    <xf numFmtId="0" fontId="14" fillId="0" borderId="49" xfId="0" applyFont="1" applyFill="1" applyBorder="1" applyAlignment="1">
      <alignment horizontal="right"/>
    </xf>
    <xf numFmtId="0" fontId="14" fillId="0" borderId="22" xfId="0" applyFont="1" applyFill="1" applyBorder="1" applyAlignment="1">
      <alignment horizontal="right"/>
    </xf>
    <xf numFmtId="2" fontId="14" fillId="5" borderId="38" xfId="0" applyNumberFormat="1" applyFont="1" applyFill="1" applyBorder="1" applyAlignment="1">
      <alignment horizontal="center"/>
    </xf>
    <xf numFmtId="2" fontId="14" fillId="6" borderId="38" xfId="0" applyNumberFormat="1" applyFont="1" applyFill="1" applyBorder="1" applyAlignment="1">
      <alignment horizontal="center"/>
    </xf>
    <xf numFmtId="0" fontId="14" fillId="0" borderId="48" xfId="0" applyFont="1" applyFill="1" applyBorder="1" applyAlignment="1">
      <alignment horizontal="right"/>
    </xf>
    <xf numFmtId="2" fontId="14" fillId="6" borderId="23" xfId="0" applyNumberFormat="1" applyFont="1" applyFill="1" applyBorder="1" applyAlignment="1">
      <alignment horizontal="center"/>
    </xf>
    <xf numFmtId="0" fontId="14" fillId="0" borderId="16" xfId="0" applyFont="1" applyFill="1" applyBorder="1" applyAlignment="1">
      <alignment horizontal="right"/>
    </xf>
    <xf numFmtId="169" fontId="15" fillId="6" borderId="16" xfId="0" applyNumberFormat="1" applyFont="1" applyFill="1" applyBorder="1" applyAlignment="1">
      <alignment horizontal="center"/>
    </xf>
    <xf numFmtId="0" fontId="14" fillId="0" borderId="39" xfId="0" applyFont="1" applyFill="1" applyBorder="1" applyAlignment="1">
      <alignment horizontal="right"/>
    </xf>
    <xf numFmtId="2" fontId="14" fillId="0" borderId="47" xfId="0" applyNumberFormat="1" applyFont="1" applyFill="1" applyBorder="1" applyAlignment="1">
      <alignment horizontal="center"/>
    </xf>
    <xf numFmtId="1" fontId="15" fillId="5" borderId="50" xfId="0" applyNumberFormat="1" applyFont="1" applyFill="1" applyBorder="1" applyAlignment="1">
      <alignment horizontal="center"/>
    </xf>
    <xf numFmtId="2" fontId="14" fillId="6" borderId="38" xfId="0" applyNumberFormat="1" applyFont="1" applyFill="1" applyBorder="1" applyAlignment="1">
      <alignment horizontal="center"/>
    </xf>
    <xf numFmtId="2" fontId="14" fillId="6" borderId="23" xfId="0" applyNumberFormat="1" applyFont="1" applyFill="1" applyBorder="1" applyAlignment="1">
      <alignment horizontal="center"/>
    </xf>
    <xf numFmtId="0" fontId="14" fillId="0" borderId="7" xfId="0" applyFont="1" applyFill="1" applyBorder="1" applyProtection="1">
      <protection locked="0"/>
    </xf>
    <xf numFmtId="0" fontId="15" fillId="0" borderId="11" xfId="0" applyFont="1" applyFill="1" applyBorder="1" applyProtection="1">
      <protection locked="0"/>
    </xf>
    <xf numFmtId="0" fontId="14" fillId="0" borderId="0" xfId="0" applyFont="1" applyFill="1" applyAlignment="1">
      <alignment horizontal="right"/>
    </xf>
    <xf numFmtId="0" fontId="15" fillId="0" borderId="0" xfId="0" applyFont="1" applyFill="1" applyAlignment="1">
      <alignment horizontal="center"/>
    </xf>
    <xf numFmtId="0" fontId="14" fillId="0" borderId="0" xfId="0" applyFont="1" applyFill="1"/>
    <xf numFmtId="165" fontId="15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66" fontId="15" fillId="0" borderId="0" xfId="0" applyNumberFormat="1" applyFont="1" applyFill="1" applyAlignment="1" applyProtection="1">
      <alignment horizontal="center"/>
      <protection locked="0"/>
    </xf>
    <xf numFmtId="0" fontId="21" fillId="2" borderId="0" xfId="0" applyFont="1" applyFill="1" applyAlignment="1" applyProtection="1">
      <alignment horizontal="center"/>
      <protection locked="0"/>
    </xf>
    <xf numFmtId="0" fontId="21" fillId="2" borderId="0" xfId="0" applyFont="1" applyFill="1" applyAlignment="1" applyProtection="1">
      <alignment horizontal="center"/>
      <protection locked="0"/>
    </xf>
    <xf numFmtId="2" fontId="21" fillId="2" borderId="0" xfId="0" applyNumberFormat="1" applyFont="1" applyFill="1" applyAlignment="1" applyProtection="1">
      <alignment horizontal="center"/>
      <protection locked="0"/>
    </xf>
    <xf numFmtId="0" fontId="21" fillId="2" borderId="21" xfId="0" applyFont="1" applyFill="1" applyBorder="1" applyAlignment="1" applyProtection="1">
      <alignment horizontal="center"/>
      <protection locked="0"/>
    </xf>
    <xf numFmtId="0" fontId="21" fillId="2" borderId="20" xfId="0" applyFont="1" applyFill="1" applyBorder="1" applyAlignment="1" applyProtection="1">
      <alignment horizontal="center"/>
      <protection locked="0"/>
    </xf>
    <xf numFmtId="0" fontId="21" fillId="2" borderId="51" xfId="0" applyFont="1" applyFill="1" applyBorder="1" applyAlignment="1" applyProtection="1">
      <alignment horizontal="center"/>
      <protection locked="0"/>
    </xf>
    <xf numFmtId="0" fontId="21" fillId="2" borderId="19" xfId="0" applyFont="1" applyFill="1" applyBorder="1" applyAlignment="1" applyProtection="1">
      <alignment horizontal="center"/>
      <protection locked="0"/>
    </xf>
    <xf numFmtId="0" fontId="21" fillId="2" borderId="26" xfId="0" applyFont="1" applyFill="1" applyBorder="1" applyAlignment="1" applyProtection="1">
      <alignment horizontal="center"/>
      <protection locked="0"/>
    </xf>
    <xf numFmtId="0" fontId="21" fillId="2" borderId="52" xfId="0" applyFont="1" applyFill="1" applyBorder="1" applyAlignment="1" applyProtection="1">
      <alignment horizontal="center"/>
      <protection locked="0"/>
    </xf>
    <xf numFmtId="0" fontId="21" fillId="2" borderId="16" xfId="0" applyFont="1" applyFill="1" applyBorder="1" applyAlignment="1" applyProtection="1">
      <alignment horizontal="center"/>
      <protection locked="0"/>
    </xf>
    <xf numFmtId="0" fontId="21" fillId="2" borderId="38" xfId="0" applyFont="1" applyFill="1" applyBorder="1" applyAlignment="1" applyProtection="1">
      <alignment horizontal="center"/>
      <protection locked="0"/>
    </xf>
    <xf numFmtId="0" fontId="21" fillId="2" borderId="18" xfId="0" applyFont="1" applyFill="1" applyBorder="1" applyAlignment="1" applyProtection="1">
      <alignment horizontal="center"/>
      <protection locked="0"/>
    </xf>
    <xf numFmtId="0" fontId="21" fillId="2" borderId="39" xfId="0" applyFont="1" applyFill="1" applyBorder="1" applyAlignment="1" applyProtection="1">
      <alignment horizontal="center"/>
      <protection locked="0"/>
    </xf>
    <xf numFmtId="10" fontId="21" fillId="6" borderId="25" xfId="0" applyNumberFormat="1" applyFont="1" applyFill="1" applyBorder="1" applyAlignment="1">
      <alignment horizontal="center"/>
    </xf>
    <xf numFmtId="10" fontId="21" fillId="5" borderId="53" xfId="0" applyNumberFormat="1" applyFont="1" applyFill="1" applyBorder="1" applyAlignment="1">
      <alignment horizontal="center"/>
    </xf>
    <xf numFmtId="0" fontId="21" fillId="6" borderId="54" xfId="0" applyFont="1" applyFill="1" applyBorder="1" applyAlignment="1">
      <alignment horizontal="center"/>
    </xf>
    <xf numFmtId="0" fontId="22" fillId="2" borderId="0" xfId="0" applyFont="1" applyFill="1" applyAlignment="1" applyProtection="1">
      <alignment horizontal="center"/>
      <protection locked="0"/>
    </xf>
    <xf numFmtId="169" fontId="21" fillId="2" borderId="26" xfId="0" applyNumberFormat="1" applyFont="1" applyFill="1" applyBorder="1" applyAlignment="1" applyProtection="1">
      <alignment horizontal="center"/>
      <protection locked="0"/>
    </xf>
    <xf numFmtId="1" fontId="21" fillId="2" borderId="36" xfId="0" applyNumberFormat="1" applyFont="1" applyFill="1" applyBorder="1" applyAlignment="1" applyProtection="1">
      <alignment horizontal="center"/>
      <protection locked="0"/>
    </xf>
    <xf numFmtId="1" fontId="21" fillId="2" borderId="37" xfId="0" applyNumberFormat="1" applyFont="1" applyFill="1" applyBorder="1" applyAlignment="1" applyProtection="1">
      <alignment horizontal="center"/>
      <protection locked="0"/>
    </xf>
    <xf numFmtId="10" fontId="21" fillId="6" borderId="38" xfId="0" applyNumberFormat="1" applyFont="1" applyFill="1" applyBorder="1" applyAlignment="1">
      <alignment horizontal="center"/>
    </xf>
    <xf numFmtId="10" fontId="21" fillId="5" borderId="38" xfId="0" applyNumberFormat="1" applyFont="1" applyFill="1" applyBorder="1" applyAlignment="1">
      <alignment horizontal="center"/>
    </xf>
    <xf numFmtId="0" fontId="21" fillId="6" borderId="17" xfId="0" applyFont="1" applyFill="1" applyBorder="1" applyAlignment="1">
      <alignment horizontal="center"/>
    </xf>
    <xf numFmtId="165" fontId="21" fillId="0" borderId="0" xfId="0" applyNumberFormat="1" applyFont="1" applyFill="1" applyAlignment="1">
      <alignment horizontal="center"/>
    </xf>
    <xf numFmtId="0" fontId="14" fillId="2" borderId="0" xfId="0" applyFont="1" applyFill="1"/>
    <xf numFmtId="0" fontId="21" fillId="2" borderId="0" xfId="0" applyFont="1" applyFill="1" applyAlignment="1" applyProtection="1">
      <alignment horizontal="left"/>
      <protection locked="0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0" fontId="6" fillId="0" borderId="0" xfId="0" applyFont="1" applyFill="1" applyAlignment="1">
      <alignment horizontal="center"/>
    </xf>
    <xf numFmtId="166" fontId="7" fillId="0" borderId="13" xfId="0" applyNumberFormat="1" applyFont="1" applyFill="1" applyBorder="1" applyAlignment="1">
      <alignment horizontal="center" vertical="center"/>
    </xf>
    <xf numFmtId="166" fontId="7" fillId="0" borderId="15" xfId="0" applyNumberFormat="1" applyFont="1" applyFill="1" applyBorder="1" applyAlignment="1">
      <alignment horizontal="center" vertical="center"/>
    </xf>
    <xf numFmtId="0" fontId="12" fillId="0" borderId="55" xfId="0" applyFont="1" applyFill="1" applyBorder="1" applyAlignment="1">
      <alignment horizontal="center" wrapText="1"/>
    </xf>
    <xf numFmtId="0" fontId="12" fillId="0" borderId="56" xfId="0" applyFont="1" applyFill="1" applyBorder="1" applyAlignment="1">
      <alignment horizontal="center" wrapText="1"/>
    </xf>
    <xf numFmtId="0" fontId="12" fillId="0" borderId="57" xfId="0" applyFont="1" applyFill="1" applyBorder="1" applyAlignment="1">
      <alignment horizontal="center" wrapText="1"/>
    </xf>
    <xf numFmtId="164" fontId="4" fillId="0" borderId="0" xfId="0" applyNumberFormat="1" applyFont="1" applyFill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20" fillId="0" borderId="18" xfId="0" applyFont="1" applyFill="1" applyBorder="1" applyAlignment="1">
      <alignment horizontal="left" vertical="center" wrapText="1"/>
    </xf>
    <xf numFmtId="0" fontId="20" fillId="0" borderId="21" xfId="0" applyFont="1" applyFill="1" applyBorder="1" applyAlignment="1">
      <alignment horizontal="left" vertical="center" wrapText="1"/>
    </xf>
    <xf numFmtId="0" fontId="20" fillId="0" borderId="39" xfId="0" applyFont="1" applyFill="1" applyBorder="1" applyAlignment="1">
      <alignment horizontal="left" vertical="center" wrapText="1"/>
    </xf>
    <xf numFmtId="0" fontId="20" fillId="0" borderId="47" xfId="0" applyFont="1" applyFill="1" applyBorder="1" applyAlignment="1">
      <alignment horizontal="left" vertical="center" wrapText="1"/>
    </xf>
    <xf numFmtId="0" fontId="15" fillId="0" borderId="0" xfId="0" applyFont="1" applyFill="1" applyAlignment="1">
      <alignment horizontal="center"/>
    </xf>
    <xf numFmtId="0" fontId="15" fillId="0" borderId="32" xfId="0" applyFont="1" applyFill="1" applyBorder="1" applyAlignment="1">
      <alignment horizontal="center"/>
    </xf>
    <xf numFmtId="0" fontId="15" fillId="0" borderId="58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2" fontId="21" fillId="2" borderId="13" xfId="0" applyNumberFormat="1" applyFont="1" applyFill="1" applyBorder="1" applyAlignment="1" applyProtection="1">
      <alignment horizontal="center" vertical="center"/>
      <protection locked="0"/>
    </xf>
    <xf numFmtId="2" fontId="21" fillId="2" borderId="14" xfId="0" applyNumberFormat="1" applyFont="1" applyFill="1" applyBorder="1" applyAlignment="1" applyProtection="1">
      <alignment horizontal="center" vertical="center"/>
      <protection locked="0"/>
    </xf>
    <xf numFmtId="2" fontId="21" fillId="2" borderId="15" xfId="0" applyNumberFormat="1" applyFont="1" applyFill="1" applyBorder="1" applyAlignment="1" applyProtection="1">
      <alignment horizontal="center" vertical="center"/>
      <protection locked="0"/>
    </xf>
    <xf numFmtId="0" fontId="20" fillId="0" borderId="55" xfId="0" applyFont="1" applyFill="1" applyBorder="1" applyAlignment="1">
      <alignment horizontal="left" vertical="center" wrapText="1"/>
    </xf>
    <xf numFmtId="0" fontId="20" fillId="0" borderId="56" xfId="0" applyFont="1" applyFill="1" applyBorder="1" applyAlignment="1">
      <alignment horizontal="left" vertical="center" wrapText="1"/>
    </xf>
    <xf numFmtId="0" fontId="20" fillId="0" borderId="57" xfId="0" applyFont="1" applyFill="1" applyBorder="1" applyAlignment="1">
      <alignment horizontal="left" vertical="center" wrapText="1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5" fillId="0" borderId="55" xfId="0" applyFont="1" applyFill="1" applyBorder="1" applyAlignment="1">
      <alignment horizontal="center"/>
    </xf>
    <xf numFmtId="0" fontId="25" fillId="0" borderId="56" xfId="0" applyFont="1" applyFill="1" applyBorder="1" applyAlignment="1">
      <alignment horizontal="center"/>
    </xf>
    <xf numFmtId="0" fontId="25" fillId="0" borderId="57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/>
    </xf>
    <xf numFmtId="0" fontId="20" fillId="0" borderId="55" xfId="0" applyFont="1" applyFill="1" applyBorder="1" applyAlignment="1">
      <alignment horizontal="justify" vertical="center" wrapText="1"/>
    </xf>
    <xf numFmtId="0" fontId="20" fillId="0" borderId="56" xfId="0" applyFont="1" applyFill="1" applyBorder="1" applyAlignment="1">
      <alignment horizontal="justify" vertical="center" wrapText="1"/>
    </xf>
    <xf numFmtId="0" fontId="20" fillId="0" borderId="57" xfId="0" applyFont="1" applyFill="1" applyBorder="1" applyAlignment="1">
      <alignment horizontal="justify" vertical="center" wrapText="1"/>
    </xf>
    <xf numFmtId="0" fontId="15" fillId="2" borderId="0" xfId="0" applyFont="1" applyFill="1" applyAlignment="1" applyProtection="1">
      <alignment horizontal="left"/>
      <protection locked="0"/>
    </xf>
    <xf numFmtId="0" fontId="20" fillId="0" borderId="18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3" workbookViewId="0">
      <selection activeCell="A15" sqref="A15:G61"/>
    </sheetView>
  </sheetViews>
  <sheetFormatPr defaultRowHeight="13.5" x14ac:dyDescent="0.25"/>
  <cols>
    <col min="1" max="1" width="27.5703125" style="394" customWidth="1"/>
    <col min="2" max="2" width="20.42578125" style="394" customWidth="1"/>
    <col min="3" max="3" width="31.85546875" style="394" customWidth="1"/>
    <col min="4" max="4" width="25.85546875" style="394" customWidth="1"/>
    <col min="5" max="5" width="25.7109375" style="394" customWidth="1"/>
    <col min="6" max="6" width="23.140625" style="394" customWidth="1"/>
    <col min="7" max="7" width="28.42578125" style="394" customWidth="1"/>
    <col min="8" max="8" width="21.5703125" style="394" customWidth="1"/>
    <col min="9" max="9" width="9.140625" style="394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459" t="s">
        <v>0</v>
      </c>
      <c r="B15" s="459"/>
      <c r="C15" s="459"/>
      <c r="D15" s="459"/>
      <c r="E15" s="459"/>
    </row>
    <row r="16" spans="1:6" ht="16.5" customHeight="1" x14ac:dyDescent="0.3">
      <c r="A16" s="90" t="s">
        <v>1</v>
      </c>
      <c r="B16" s="59" t="s">
        <v>2</v>
      </c>
    </row>
    <row r="17" spans="1:6" ht="16.5" customHeight="1" x14ac:dyDescent="0.3">
      <c r="A17" s="8" t="s">
        <v>3</v>
      </c>
      <c r="B17" s="8" t="s">
        <v>5</v>
      </c>
      <c r="D17" s="9"/>
      <c r="E17" s="72"/>
    </row>
    <row r="18" spans="1:6" ht="16.5" customHeight="1" x14ac:dyDescent="0.3">
      <c r="A18" s="75" t="s">
        <v>4</v>
      </c>
      <c r="B18" s="8" t="s">
        <v>121</v>
      </c>
      <c r="C18" s="72"/>
      <c r="D18" s="72"/>
      <c r="E18" s="72"/>
    </row>
    <row r="19" spans="1:6" ht="16.5" customHeight="1" x14ac:dyDescent="0.3">
      <c r="A19" s="75" t="s">
        <v>6</v>
      </c>
      <c r="B19" s="12">
        <v>99.4</v>
      </c>
      <c r="C19" s="72"/>
      <c r="D19" s="72"/>
      <c r="E19" s="72"/>
    </row>
    <row r="20" spans="1:6" ht="16.5" customHeight="1" x14ac:dyDescent="0.3">
      <c r="A20" s="8" t="s">
        <v>8</v>
      </c>
      <c r="B20" s="12">
        <v>30.4</v>
      </c>
      <c r="C20" s="72"/>
      <c r="D20" s="72"/>
      <c r="E20" s="72"/>
    </row>
    <row r="21" spans="1:6" ht="16.5" customHeight="1" x14ac:dyDescent="0.3">
      <c r="A21" s="8" t="s">
        <v>10</v>
      </c>
      <c r="B21" s="13">
        <v>5.8299999999999998E-2</v>
      </c>
      <c r="C21" s="72"/>
      <c r="D21" s="72"/>
      <c r="E21" s="72"/>
    </row>
    <row r="22" spans="1:6" ht="15.75" customHeight="1" x14ac:dyDescent="0.25">
      <c r="A22" s="72"/>
      <c r="B22" s="72" t="s">
        <v>12</v>
      </c>
      <c r="C22" s="72"/>
      <c r="D22" s="72"/>
      <c r="E22" s="72"/>
    </row>
    <row r="23" spans="1:6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  <c r="F23" s="457"/>
    </row>
    <row r="24" spans="1:6" ht="16.5" customHeight="1" x14ac:dyDescent="0.3">
      <c r="A24" s="17">
        <v>1</v>
      </c>
      <c r="B24" s="18">
        <v>7224071</v>
      </c>
      <c r="C24" s="18">
        <v>2326.3000000000002</v>
      </c>
      <c r="D24" s="19">
        <v>0.8</v>
      </c>
      <c r="E24" s="20">
        <v>3.7</v>
      </c>
      <c r="F24" s="395"/>
    </row>
    <row r="25" spans="1:6" ht="16.5" customHeight="1" x14ac:dyDescent="0.3">
      <c r="A25" s="17">
        <v>2</v>
      </c>
      <c r="B25" s="18">
        <v>7226284</v>
      </c>
      <c r="C25" s="18">
        <v>2200.5</v>
      </c>
      <c r="D25" s="19">
        <v>0.8</v>
      </c>
      <c r="E25" s="20">
        <v>3.7</v>
      </c>
      <c r="F25" s="395"/>
    </row>
    <row r="26" spans="1:6" ht="16.5" customHeight="1" x14ac:dyDescent="0.3">
      <c r="A26" s="17">
        <v>3</v>
      </c>
      <c r="B26" s="18">
        <v>7236419</v>
      </c>
      <c r="C26" s="18">
        <v>2202</v>
      </c>
      <c r="D26" s="19">
        <v>0.8</v>
      </c>
      <c r="E26" s="20">
        <v>3.7</v>
      </c>
      <c r="F26" s="395"/>
    </row>
    <row r="27" spans="1:6" ht="16.5" customHeight="1" x14ac:dyDescent="0.3">
      <c r="A27" s="17">
        <v>4</v>
      </c>
      <c r="B27" s="18">
        <v>7243477</v>
      </c>
      <c r="C27" s="18">
        <v>2181.6999999999998</v>
      </c>
      <c r="D27" s="19">
        <v>0.8</v>
      </c>
      <c r="E27" s="20">
        <v>3.7</v>
      </c>
      <c r="F27" s="395"/>
    </row>
    <row r="28" spans="1:6" ht="16.5" customHeight="1" x14ac:dyDescent="0.3">
      <c r="A28" s="17">
        <v>5</v>
      </c>
      <c r="B28" s="18">
        <v>7261874</v>
      </c>
      <c r="C28" s="18">
        <v>2193.4</v>
      </c>
      <c r="D28" s="19">
        <v>0.8</v>
      </c>
      <c r="E28" s="20">
        <v>3.7</v>
      </c>
      <c r="F28" s="395"/>
    </row>
    <row r="29" spans="1:6" ht="16.5" customHeight="1" x14ac:dyDescent="0.3">
      <c r="A29" s="17">
        <v>6</v>
      </c>
      <c r="B29" s="21">
        <v>7257225</v>
      </c>
      <c r="C29" s="21">
        <v>2191.9</v>
      </c>
      <c r="D29" s="19">
        <v>0.8</v>
      </c>
      <c r="E29" s="20">
        <v>3.7</v>
      </c>
      <c r="F29" s="395"/>
    </row>
    <row r="30" spans="1:6" ht="16.5" customHeight="1" x14ac:dyDescent="0.3">
      <c r="A30" s="23" t="s">
        <v>18</v>
      </c>
      <c r="B30" s="24">
        <f>AVERAGE(B24:B29)</f>
        <v>7241558.333333333</v>
      </c>
      <c r="C30" s="25">
        <f>AVERAGE(C24:C29)</f>
        <v>2215.9666666666667</v>
      </c>
      <c r="D30" s="26">
        <f>AVERAGE(D24:D29)</f>
        <v>0.79999999999999993</v>
      </c>
      <c r="E30" s="26">
        <f>AVERAGE(E24:E29)</f>
        <v>3.6999999999999997</v>
      </c>
      <c r="F30" s="457"/>
    </row>
    <row r="31" spans="1:6" ht="16.5" customHeight="1" x14ac:dyDescent="0.3">
      <c r="A31" s="27" t="s">
        <v>19</v>
      </c>
      <c r="B31" s="28">
        <f>(STDEV(B24:B29)/B30)</f>
        <v>2.1635748876643159E-3</v>
      </c>
      <c r="C31" s="29"/>
      <c r="D31" s="29"/>
      <c r="E31" s="30"/>
    </row>
    <row r="32" spans="1:6" s="394" customFormat="1" ht="16.5" customHeight="1" x14ac:dyDescent="0.3">
      <c r="A32" s="31" t="s">
        <v>20</v>
      </c>
      <c r="B32" s="32">
        <f>COUNT(B24:B29)</f>
        <v>6</v>
      </c>
      <c r="C32" s="33"/>
      <c r="D32" s="73"/>
      <c r="E32" s="35"/>
    </row>
    <row r="33" spans="1:5" s="394" customFormat="1" ht="15.75" customHeight="1" x14ac:dyDescent="0.25">
      <c r="A33" s="72"/>
      <c r="B33" s="72"/>
      <c r="C33" s="72"/>
      <c r="D33" s="72"/>
      <c r="E33" s="72"/>
    </row>
    <row r="34" spans="1:5" s="394" customFormat="1" ht="16.5" customHeight="1" x14ac:dyDescent="0.3">
      <c r="A34" s="75" t="s">
        <v>21</v>
      </c>
      <c r="B34" s="40" t="s">
        <v>22</v>
      </c>
      <c r="C34" s="39"/>
      <c r="D34" s="39"/>
      <c r="E34" s="39"/>
    </row>
    <row r="35" spans="1:5" ht="16.5" customHeight="1" x14ac:dyDescent="0.3">
      <c r="A35" s="75"/>
      <c r="B35" s="40" t="s">
        <v>23</v>
      </c>
      <c r="C35" s="39"/>
      <c r="D35" s="39"/>
      <c r="E35" s="39"/>
    </row>
    <row r="36" spans="1:5" ht="16.5" customHeight="1" x14ac:dyDescent="0.3">
      <c r="A36" s="75"/>
      <c r="B36" s="40" t="s">
        <v>24</v>
      </c>
      <c r="C36" s="39"/>
      <c r="D36" s="39"/>
      <c r="E36" s="39"/>
    </row>
    <row r="37" spans="1:5" ht="15.75" customHeight="1" x14ac:dyDescent="0.25">
      <c r="A37" s="72"/>
      <c r="B37" s="72"/>
      <c r="C37" s="72"/>
      <c r="D37" s="72"/>
      <c r="E37" s="72"/>
    </row>
    <row r="38" spans="1:5" ht="16.5" customHeight="1" x14ac:dyDescent="0.3">
      <c r="A38" s="90" t="s">
        <v>1</v>
      </c>
      <c r="B38" s="59" t="s">
        <v>25</v>
      </c>
    </row>
    <row r="39" spans="1:5" ht="16.5" customHeight="1" x14ac:dyDescent="0.3">
      <c r="A39" s="75" t="s">
        <v>4</v>
      </c>
      <c r="B39" s="8" t="s">
        <v>121</v>
      </c>
      <c r="C39" s="72"/>
      <c r="D39" s="72"/>
      <c r="E39" s="72"/>
    </row>
    <row r="40" spans="1:5" ht="16.5" customHeight="1" x14ac:dyDescent="0.3">
      <c r="A40" s="75" t="s">
        <v>6</v>
      </c>
      <c r="B40" s="12">
        <v>99.4</v>
      </c>
      <c r="C40" s="72"/>
      <c r="D40" s="72"/>
      <c r="E40" s="72"/>
    </row>
    <row r="41" spans="1:5" ht="16.5" customHeight="1" x14ac:dyDescent="0.3">
      <c r="A41" s="8" t="s">
        <v>8</v>
      </c>
      <c r="B41" s="12">
        <v>11.75</v>
      </c>
      <c r="C41" s="72"/>
      <c r="D41" s="72"/>
      <c r="E41" s="72"/>
    </row>
    <row r="42" spans="1:5" ht="16.5" customHeight="1" x14ac:dyDescent="0.3">
      <c r="A42" s="8" t="s">
        <v>10</v>
      </c>
      <c r="B42" s="13">
        <v>0.11</v>
      </c>
      <c r="C42" s="72"/>
      <c r="D42" s="72"/>
      <c r="E42" s="72"/>
    </row>
    <row r="43" spans="1:5" ht="15.75" customHeight="1" x14ac:dyDescent="0.25">
      <c r="A43" s="72"/>
      <c r="B43" s="72"/>
      <c r="C43" s="72"/>
      <c r="D43" s="72"/>
      <c r="E43" s="72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>
        <v>7924485</v>
      </c>
      <c r="C45" s="18">
        <v>2571</v>
      </c>
      <c r="D45" s="19">
        <v>0.9</v>
      </c>
      <c r="E45" s="20">
        <v>3.5</v>
      </c>
    </row>
    <row r="46" spans="1:5" ht="16.5" customHeight="1" x14ac:dyDescent="0.3">
      <c r="A46" s="17">
        <v>2</v>
      </c>
      <c r="B46" s="18">
        <v>7886773</v>
      </c>
      <c r="C46" s="18">
        <v>2560.3000000000002</v>
      </c>
      <c r="D46" s="19">
        <v>0.9</v>
      </c>
      <c r="E46" s="19">
        <v>3.5</v>
      </c>
    </row>
    <row r="47" spans="1:5" ht="16.5" customHeight="1" x14ac:dyDescent="0.3">
      <c r="A47" s="17">
        <v>3</v>
      </c>
      <c r="B47" s="18">
        <v>7917010</v>
      </c>
      <c r="C47" s="18">
        <v>2559.3000000000002</v>
      </c>
      <c r="D47" s="19">
        <v>0.9</v>
      </c>
      <c r="E47" s="19">
        <v>3.5</v>
      </c>
    </row>
    <row r="48" spans="1:5" ht="16.5" customHeight="1" x14ac:dyDescent="0.3">
      <c r="A48" s="17">
        <v>4</v>
      </c>
      <c r="B48" s="18">
        <v>7906082</v>
      </c>
      <c r="C48" s="18">
        <v>2542.8000000000002</v>
      </c>
      <c r="D48" s="19">
        <v>0.9</v>
      </c>
      <c r="E48" s="19">
        <v>3.5</v>
      </c>
    </row>
    <row r="49" spans="1:7" ht="16.5" customHeight="1" x14ac:dyDescent="0.3">
      <c r="A49" s="17">
        <v>5</v>
      </c>
      <c r="B49" s="18">
        <v>7914635</v>
      </c>
      <c r="C49" s="18">
        <v>2534.1</v>
      </c>
      <c r="D49" s="19">
        <v>0.9</v>
      </c>
      <c r="E49" s="19">
        <v>3.5</v>
      </c>
    </row>
    <row r="50" spans="1:7" ht="16.5" customHeight="1" x14ac:dyDescent="0.3">
      <c r="A50" s="17">
        <v>6</v>
      </c>
      <c r="B50" s="21">
        <v>7899132</v>
      </c>
      <c r="C50" s="21">
        <v>2525.1</v>
      </c>
      <c r="D50" s="22">
        <v>0.9</v>
      </c>
      <c r="E50" s="22">
        <v>3.5</v>
      </c>
    </row>
    <row r="51" spans="1:7" ht="16.5" customHeight="1" x14ac:dyDescent="0.3">
      <c r="A51" s="23" t="s">
        <v>18</v>
      </c>
      <c r="B51" s="24">
        <f>AVERAGE(B45:B50)</f>
        <v>7908019.5</v>
      </c>
      <c r="C51" s="25">
        <f>AVERAGE(C45:C50)</f>
        <v>2548.7666666666669</v>
      </c>
      <c r="D51" s="26">
        <f>AVERAGE(D45:D50)</f>
        <v>0.9</v>
      </c>
      <c r="E51" s="26">
        <f>AVERAGE(E45:E50)</f>
        <v>3.5</v>
      </c>
    </row>
    <row r="52" spans="1:7" ht="16.5" customHeight="1" x14ac:dyDescent="0.3">
      <c r="A52" s="27" t="s">
        <v>19</v>
      </c>
      <c r="B52" s="28">
        <f>(STDEV(B45:B50)/B51)</f>
        <v>1.7244734152096421E-3</v>
      </c>
      <c r="C52" s="29"/>
      <c r="D52" s="29"/>
      <c r="E52" s="30"/>
    </row>
    <row r="53" spans="1:7" s="394" customFormat="1" ht="16.5" customHeight="1" x14ac:dyDescent="0.3">
      <c r="A53" s="31" t="s">
        <v>20</v>
      </c>
      <c r="B53" s="32">
        <f>COUNT(B45:B50)</f>
        <v>6</v>
      </c>
      <c r="C53" s="33"/>
      <c r="D53" s="73"/>
      <c r="E53" s="35"/>
    </row>
    <row r="54" spans="1:7" s="394" customFormat="1" ht="15.75" customHeight="1" x14ac:dyDescent="0.25">
      <c r="A54" s="72"/>
      <c r="B54" s="72"/>
      <c r="C54" s="72"/>
      <c r="D54" s="72"/>
      <c r="E54" s="72"/>
    </row>
    <row r="55" spans="1:7" s="394" customFormat="1" ht="16.5" customHeight="1" x14ac:dyDescent="0.3">
      <c r="A55" s="75" t="s">
        <v>21</v>
      </c>
      <c r="B55" s="40" t="s">
        <v>22</v>
      </c>
      <c r="C55" s="39"/>
      <c r="D55" s="39"/>
      <c r="E55" s="39"/>
    </row>
    <row r="56" spans="1:7" ht="16.5" customHeight="1" x14ac:dyDescent="0.3">
      <c r="A56" s="75"/>
      <c r="B56" s="40" t="s">
        <v>23</v>
      </c>
      <c r="C56" s="39"/>
      <c r="D56" s="39"/>
      <c r="E56" s="39"/>
    </row>
    <row r="57" spans="1:7" ht="16.5" customHeight="1" x14ac:dyDescent="0.3">
      <c r="A57" s="75"/>
      <c r="B57" s="40" t="s">
        <v>24</v>
      </c>
      <c r="C57" s="39"/>
      <c r="D57" s="39"/>
      <c r="E57" s="39"/>
    </row>
    <row r="58" spans="1:7" ht="14.25" customHeight="1" thickBot="1" x14ac:dyDescent="0.3">
      <c r="A58" s="41"/>
      <c r="B58" s="395"/>
      <c r="D58" s="43"/>
      <c r="F58" s="44"/>
      <c r="G58" s="44"/>
    </row>
    <row r="59" spans="1:7" ht="15" customHeight="1" x14ac:dyDescent="0.3">
      <c r="B59" s="460" t="s">
        <v>26</v>
      </c>
      <c r="C59" s="460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 t="s">
        <v>116</v>
      </c>
      <c r="C60" s="49" t="s">
        <v>117</v>
      </c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6" workbookViewId="0">
      <selection activeCell="A15" sqref="A15:G6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59" t="s">
        <v>0</v>
      </c>
      <c r="B15" s="459"/>
      <c r="C15" s="459"/>
      <c r="D15" s="459"/>
      <c r="E15" s="459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120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99.6</v>
      </c>
      <c r="C19" s="10"/>
      <c r="D19" s="10"/>
      <c r="E19" s="10"/>
    </row>
    <row r="20" spans="1:6" ht="16.5" customHeight="1" x14ac:dyDescent="0.3">
      <c r="A20" s="7" t="s">
        <v>8</v>
      </c>
      <c r="B20" s="12">
        <v>20.5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0.19950000000000001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24060647</v>
      </c>
      <c r="C24" s="18">
        <v>2326.3000000000002</v>
      </c>
      <c r="D24" s="19">
        <v>0.8</v>
      </c>
      <c r="E24" s="20">
        <v>3</v>
      </c>
    </row>
    <row r="25" spans="1:6" ht="16.5" customHeight="1" x14ac:dyDescent="0.3">
      <c r="A25" s="17">
        <v>2</v>
      </c>
      <c r="B25" s="18">
        <v>24080064</v>
      </c>
      <c r="C25" s="18">
        <v>2309.6</v>
      </c>
      <c r="D25" s="19">
        <v>0.9</v>
      </c>
      <c r="E25" s="19">
        <v>3</v>
      </c>
    </row>
    <row r="26" spans="1:6" ht="16.5" customHeight="1" x14ac:dyDescent="0.3">
      <c r="A26" s="17">
        <v>3</v>
      </c>
      <c r="B26" s="18">
        <v>24110528</v>
      </c>
      <c r="C26" s="18">
        <v>2311.5</v>
      </c>
      <c r="D26" s="19">
        <v>0.9</v>
      </c>
      <c r="E26" s="19">
        <v>3</v>
      </c>
    </row>
    <row r="27" spans="1:6" ht="16.5" customHeight="1" x14ac:dyDescent="0.3">
      <c r="A27" s="17">
        <v>4</v>
      </c>
      <c r="B27" s="18">
        <v>24134023</v>
      </c>
      <c r="C27" s="18">
        <v>2294.9</v>
      </c>
      <c r="D27" s="19">
        <v>0.9</v>
      </c>
      <c r="E27" s="19">
        <v>3</v>
      </c>
    </row>
    <row r="28" spans="1:6" ht="16.5" customHeight="1" x14ac:dyDescent="0.3">
      <c r="A28" s="17">
        <v>5</v>
      </c>
      <c r="B28" s="18">
        <v>24186981</v>
      </c>
      <c r="C28" s="18">
        <v>2294.1999999999998</v>
      </c>
      <c r="D28" s="19">
        <v>0.9</v>
      </c>
      <c r="E28" s="19">
        <v>3</v>
      </c>
    </row>
    <row r="29" spans="1:6" ht="16.5" customHeight="1" x14ac:dyDescent="0.3">
      <c r="A29" s="17">
        <v>6</v>
      </c>
      <c r="B29" s="21">
        <v>24187697</v>
      </c>
      <c r="C29" s="21">
        <v>2305.1999999999998</v>
      </c>
      <c r="D29" s="22">
        <v>0.9</v>
      </c>
      <c r="E29" s="22">
        <v>3</v>
      </c>
    </row>
    <row r="30" spans="1:6" ht="16.5" customHeight="1" x14ac:dyDescent="0.3">
      <c r="A30" s="23" t="s">
        <v>18</v>
      </c>
      <c r="B30" s="24">
        <f>AVERAGE(B24:B29)</f>
        <v>24126656.666666668</v>
      </c>
      <c r="C30" s="25">
        <f>AVERAGE(C24:C29)</f>
        <v>2306.9500000000003</v>
      </c>
      <c r="D30" s="26">
        <f>AVERAGE(D24:D29)</f>
        <v>0.88333333333333341</v>
      </c>
      <c r="E30" s="26">
        <f>AVERAGE(E24:E29)</f>
        <v>3</v>
      </c>
    </row>
    <row r="31" spans="1:6" ht="16.5" customHeight="1" x14ac:dyDescent="0.3">
      <c r="A31" s="27" t="s">
        <v>19</v>
      </c>
      <c r="B31" s="28">
        <f>(STDEV(B24:B29)/B30)</f>
        <v>2.2094116470545693E-3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120</v>
      </c>
      <c r="C39" s="10"/>
      <c r="D39" s="10"/>
      <c r="E39" s="10"/>
    </row>
    <row r="40" spans="1:6" ht="16.5" customHeight="1" x14ac:dyDescent="0.3">
      <c r="A40" s="11" t="s">
        <v>6</v>
      </c>
      <c r="B40" s="12">
        <v>100.5</v>
      </c>
      <c r="C40" s="10"/>
      <c r="D40" s="10"/>
      <c r="E40" s="10"/>
    </row>
    <row r="41" spans="1:6" ht="16.5" customHeight="1" x14ac:dyDescent="0.3">
      <c r="A41" s="7" t="s">
        <v>8</v>
      </c>
      <c r="B41" s="12">
        <v>18.329999999999998</v>
      </c>
      <c r="C41" s="10"/>
      <c r="D41" s="10"/>
      <c r="E41" s="10"/>
    </row>
    <row r="42" spans="1:6" ht="16.5" customHeight="1" x14ac:dyDescent="0.3">
      <c r="A42" s="7" t="s">
        <v>10</v>
      </c>
      <c r="B42" s="13">
        <v>0.19950000000000001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43269184</v>
      </c>
      <c r="C45" s="18">
        <v>4141.3999999999996</v>
      </c>
      <c r="D45" s="19">
        <v>0.9</v>
      </c>
      <c r="E45" s="20">
        <v>3.2</v>
      </c>
    </row>
    <row r="46" spans="1:6" ht="16.5" customHeight="1" x14ac:dyDescent="0.3">
      <c r="A46" s="17">
        <v>2</v>
      </c>
      <c r="B46" s="18">
        <v>43150499</v>
      </c>
      <c r="C46" s="18">
        <v>4124.8999999999996</v>
      </c>
      <c r="D46" s="19">
        <v>0.9</v>
      </c>
      <c r="E46" s="19">
        <v>3.2</v>
      </c>
    </row>
    <row r="47" spans="1:6" ht="16.5" customHeight="1" x14ac:dyDescent="0.3">
      <c r="A47" s="17">
        <v>3</v>
      </c>
      <c r="B47" s="18">
        <v>43231233</v>
      </c>
      <c r="C47" s="18">
        <v>4123.2</v>
      </c>
      <c r="D47" s="19">
        <v>0.9</v>
      </c>
      <c r="E47" s="19">
        <v>3.2</v>
      </c>
    </row>
    <row r="48" spans="1:6" ht="16.5" customHeight="1" x14ac:dyDescent="0.3">
      <c r="A48" s="17">
        <v>4</v>
      </c>
      <c r="B48" s="18">
        <v>43185069</v>
      </c>
      <c r="C48" s="18">
        <v>4128</v>
      </c>
      <c r="D48" s="19">
        <v>0.9</v>
      </c>
      <c r="E48" s="19">
        <v>3.2</v>
      </c>
    </row>
    <row r="49" spans="1:7" ht="16.5" customHeight="1" x14ac:dyDescent="0.3">
      <c r="A49" s="17">
        <v>5</v>
      </c>
      <c r="B49" s="18">
        <v>43122336</v>
      </c>
      <c r="C49" s="18">
        <v>4125</v>
      </c>
      <c r="D49" s="19">
        <v>0.9</v>
      </c>
      <c r="E49" s="19">
        <v>3.2</v>
      </c>
    </row>
    <row r="50" spans="1:7" ht="16.5" customHeight="1" x14ac:dyDescent="0.3">
      <c r="A50" s="17">
        <v>6</v>
      </c>
      <c r="B50" s="21">
        <v>43241437</v>
      </c>
      <c r="C50" s="21">
        <v>4108.8</v>
      </c>
      <c r="D50" s="22">
        <v>0.9</v>
      </c>
      <c r="E50" s="22">
        <v>3.2</v>
      </c>
    </row>
    <row r="51" spans="1:7" ht="16.5" customHeight="1" x14ac:dyDescent="0.3">
      <c r="A51" s="23" t="s">
        <v>18</v>
      </c>
      <c r="B51" s="24">
        <f>AVERAGE(B45:B50)</f>
        <v>43199959.666666664</v>
      </c>
      <c r="C51" s="25">
        <f>AVERAGE(C45:C50)</f>
        <v>4125.2166666666662</v>
      </c>
      <c r="D51" s="26">
        <f>AVERAGE(D45:D50)</f>
        <v>0.9</v>
      </c>
      <c r="E51" s="26">
        <f>AVERAGE(E45:E50)</f>
        <v>3.1999999999999997</v>
      </c>
    </row>
    <row r="52" spans="1:7" ht="16.5" customHeight="1" x14ac:dyDescent="0.3">
      <c r="A52" s="27" t="s">
        <v>19</v>
      </c>
      <c r="B52" s="28">
        <f>(STDEV(B45:B50)/B51)</f>
        <v>1.3169629130051941E-3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60" t="s">
        <v>26</v>
      </c>
      <c r="C59" s="460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122</v>
      </c>
      <c r="C60" s="48" t="s">
        <v>123</v>
      </c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0" workbookViewId="0">
      <selection activeCell="B10" sqref="A10:F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65" t="s">
        <v>31</v>
      </c>
      <c r="B11" s="466"/>
      <c r="C11" s="466"/>
      <c r="D11" s="466"/>
      <c r="E11" s="466"/>
      <c r="F11" s="467"/>
      <c r="G11" s="91"/>
    </row>
    <row r="12" spans="1:7" ht="16.5" customHeight="1" x14ac:dyDescent="0.3">
      <c r="A12" s="462" t="s">
        <v>32</v>
      </c>
      <c r="B12" s="462"/>
      <c r="C12" s="462"/>
      <c r="D12" s="462"/>
      <c r="E12" s="462"/>
      <c r="F12" s="462"/>
      <c r="G12" s="90"/>
    </row>
    <row r="14" spans="1:7" ht="16.5" customHeight="1" x14ac:dyDescent="0.3">
      <c r="A14" s="461" t="s">
        <v>33</v>
      </c>
      <c r="B14" s="461"/>
      <c r="C14" s="60" t="s">
        <v>5</v>
      </c>
    </row>
    <row r="15" spans="1:7" ht="16.5" customHeight="1" x14ac:dyDescent="0.3">
      <c r="A15" s="461" t="s">
        <v>34</v>
      </c>
      <c r="B15" s="461"/>
      <c r="C15" s="60" t="s">
        <v>7</v>
      </c>
    </row>
    <row r="16" spans="1:7" ht="16.5" customHeight="1" x14ac:dyDescent="0.3">
      <c r="A16" s="461" t="s">
        <v>35</v>
      </c>
      <c r="B16" s="461"/>
      <c r="C16" s="60" t="s">
        <v>9</v>
      </c>
    </row>
    <row r="17" spans="1:5" ht="16.5" customHeight="1" x14ac:dyDescent="0.3">
      <c r="A17" s="461" t="s">
        <v>36</v>
      </c>
      <c r="B17" s="461"/>
      <c r="C17" s="60" t="s">
        <v>11</v>
      </c>
    </row>
    <row r="18" spans="1:5" ht="16.5" customHeight="1" x14ac:dyDescent="0.3">
      <c r="A18" s="461" t="s">
        <v>37</v>
      </c>
      <c r="B18" s="461"/>
      <c r="C18" s="97" t="s">
        <v>12</v>
      </c>
    </row>
    <row r="19" spans="1:5" ht="16.5" customHeight="1" x14ac:dyDescent="0.3">
      <c r="A19" s="461" t="s">
        <v>38</v>
      </c>
      <c r="B19" s="461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62" t="s">
        <v>1</v>
      </c>
      <c r="B21" s="462"/>
      <c r="C21" s="59" t="s">
        <v>39</v>
      </c>
      <c r="D21" s="66"/>
    </row>
    <row r="22" spans="1:5" ht="15.75" customHeight="1" x14ac:dyDescent="0.3">
      <c r="A22" s="468"/>
      <c r="B22" s="468"/>
      <c r="C22" s="57"/>
      <c r="D22" s="468"/>
      <c r="E22" s="468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1971.08</v>
      </c>
      <c r="D24" s="87">
        <f t="shared" ref="D24:D43" si="0">(C24-$C$46)/$C$46</f>
        <v>2.3547515458694972E-3</v>
      </c>
      <c r="E24" s="53"/>
    </row>
    <row r="25" spans="1:5" ht="15.75" customHeight="1" x14ac:dyDescent="0.3">
      <c r="C25" s="95">
        <v>1985.02</v>
      </c>
      <c r="D25" s="88">
        <f t="shared" si="0"/>
        <v>9.4436699238904173E-3</v>
      </c>
      <c r="E25" s="53"/>
    </row>
    <row r="26" spans="1:5" ht="15.75" customHeight="1" x14ac:dyDescent="0.3">
      <c r="C26" s="95">
        <v>1976.33</v>
      </c>
      <c r="D26" s="88">
        <f t="shared" si="0"/>
        <v>5.0245378790552712E-3</v>
      </c>
      <c r="E26" s="53"/>
    </row>
    <row r="27" spans="1:5" ht="15.75" customHeight="1" x14ac:dyDescent="0.3">
      <c r="C27" s="95">
        <v>1966.23</v>
      </c>
      <c r="D27" s="88">
        <f t="shared" si="0"/>
        <v>-1.1162249526398084E-4</v>
      </c>
      <c r="E27" s="53"/>
    </row>
    <row r="28" spans="1:5" ht="15.75" customHeight="1" x14ac:dyDescent="0.3">
      <c r="C28" s="95">
        <v>1968.93</v>
      </c>
      <c r="D28" s="88">
        <f t="shared" si="0"/>
        <v>1.2614104760887259E-3</v>
      </c>
      <c r="E28" s="53"/>
    </row>
    <row r="29" spans="1:5" ht="15.75" customHeight="1" x14ac:dyDescent="0.3">
      <c r="C29" s="95">
        <v>1925.13</v>
      </c>
      <c r="D29" s="88">
        <f t="shared" si="0"/>
        <v>-2.1012235503632563E-2</v>
      </c>
      <c r="E29" s="53"/>
    </row>
    <row r="30" spans="1:5" ht="15.75" customHeight="1" x14ac:dyDescent="0.3">
      <c r="C30" s="95">
        <v>1987.7</v>
      </c>
      <c r="D30" s="88">
        <f t="shared" si="0"/>
        <v>1.0806532280640522E-2</v>
      </c>
      <c r="E30" s="53"/>
    </row>
    <row r="31" spans="1:5" ht="15.75" customHeight="1" x14ac:dyDescent="0.3">
      <c r="C31" s="95">
        <v>1962.32</v>
      </c>
      <c r="D31" s="88">
        <f t="shared" si="0"/>
        <v>-2.0999776500747608E-3</v>
      </c>
      <c r="E31" s="53"/>
    </row>
    <row r="32" spans="1:5" ht="15.75" customHeight="1" x14ac:dyDescent="0.3">
      <c r="C32" s="95">
        <v>1982.24</v>
      </c>
      <c r="D32" s="88">
        <f t="shared" si="0"/>
        <v>8.0299544941272987E-3</v>
      </c>
      <c r="E32" s="53"/>
    </row>
    <row r="33" spans="1:7" ht="15.75" customHeight="1" x14ac:dyDescent="0.3">
      <c r="C33" s="95">
        <v>1981.54</v>
      </c>
      <c r="D33" s="88">
        <f t="shared" si="0"/>
        <v>7.6739829830358387E-3</v>
      </c>
      <c r="E33" s="53"/>
    </row>
    <row r="34" spans="1:7" ht="15.75" customHeight="1" x14ac:dyDescent="0.3">
      <c r="C34" s="95">
        <v>1960.02</v>
      </c>
      <c r="D34" s="88">
        <f t="shared" si="0"/>
        <v>-3.269598329375172E-3</v>
      </c>
      <c r="E34" s="53"/>
    </row>
    <row r="35" spans="1:7" ht="15.75" customHeight="1" x14ac:dyDescent="0.3">
      <c r="C35" s="95">
        <v>1954.46</v>
      </c>
      <c r="D35" s="88">
        <f t="shared" si="0"/>
        <v>-6.0970291889014113E-3</v>
      </c>
      <c r="E35" s="53"/>
    </row>
    <row r="36" spans="1:7" ht="15.75" customHeight="1" x14ac:dyDescent="0.3">
      <c r="C36" s="95">
        <v>1967.34</v>
      </c>
      <c r="D36" s="88">
        <f t="shared" si="0"/>
        <v>4.5284661518096045E-4</v>
      </c>
      <c r="E36" s="53"/>
    </row>
    <row r="37" spans="1:7" ht="15.75" customHeight="1" x14ac:dyDescent="0.3">
      <c r="C37" s="95">
        <v>1967.61</v>
      </c>
      <c r="D37" s="88">
        <f t="shared" si="0"/>
        <v>5.9014991231621963E-4</v>
      </c>
      <c r="E37" s="53"/>
    </row>
    <row r="38" spans="1:7" ht="15.75" customHeight="1" x14ac:dyDescent="0.3">
      <c r="C38" s="95">
        <v>1970.42</v>
      </c>
      <c r="D38" s="88">
        <f t="shared" si="0"/>
        <v>2.0191212639833599E-3</v>
      </c>
      <c r="E38" s="53"/>
    </row>
    <row r="39" spans="1:7" ht="15.75" customHeight="1" x14ac:dyDescent="0.3">
      <c r="C39" s="95">
        <v>1959.92</v>
      </c>
      <c r="D39" s="88">
        <f t="shared" si="0"/>
        <v>-3.3204514023881877E-3</v>
      </c>
      <c r="E39" s="53"/>
    </row>
    <row r="40" spans="1:7" ht="15.75" customHeight="1" x14ac:dyDescent="0.3">
      <c r="C40" s="95">
        <v>1960.94</v>
      </c>
      <c r="D40" s="88">
        <f t="shared" si="0"/>
        <v>-2.8017500576549611E-3</v>
      </c>
      <c r="E40" s="53"/>
    </row>
    <row r="41" spans="1:7" ht="15.75" customHeight="1" x14ac:dyDescent="0.3">
      <c r="C41" s="95">
        <v>1970.98</v>
      </c>
      <c r="D41" s="88">
        <f t="shared" si="0"/>
        <v>2.3038984728564814E-3</v>
      </c>
      <c r="E41" s="53"/>
    </row>
    <row r="42" spans="1:7" ht="15.75" customHeight="1" x14ac:dyDescent="0.3">
      <c r="C42" s="95">
        <v>1948.91</v>
      </c>
      <c r="D42" s="88">
        <f t="shared" si="0"/>
        <v>-8.9193747411263485E-3</v>
      </c>
      <c r="E42" s="53"/>
    </row>
    <row r="43" spans="1:7" ht="16.5" customHeight="1" x14ac:dyDescent="0.3">
      <c r="C43" s="96">
        <v>1961.87</v>
      </c>
      <c r="D43" s="89">
        <f t="shared" si="0"/>
        <v>-2.3288164786335643E-3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39328.990000000013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1966.4495000000006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463">
        <f>C46</f>
        <v>1966.4495000000006</v>
      </c>
      <c r="C49" s="93">
        <f>-IF(C46&lt;=80,10%,IF(C46&lt;250,7.5%,5%))</f>
        <v>-0.05</v>
      </c>
      <c r="D49" s="81">
        <f>IF(C46&lt;=80,C46*0.9,IF(C46&lt;250,C46*0.925,C46*0.95))</f>
        <v>1868.1270250000005</v>
      </c>
    </row>
    <row r="50" spans="1:6" ht="17.25" customHeight="1" x14ac:dyDescent="0.3">
      <c r="B50" s="464"/>
      <c r="C50" s="94">
        <f>IF(C46&lt;=80, 10%, IF(C46&lt;250, 7.5%, 5%))</f>
        <v>0.05</v>
      </c>
      <c r="D50" s="81">
        <f>IF(C46&lt;=80, C46*1.1, IF(C46&lt;250, C46*1.075, C46*1.05))</f>
        <v>2064.7719750000006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A19:B19"/>
    <mergeCell ref="A21:B21"/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</mergeCells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171" zoomScale="55" zoomScaleNormal="75" workbookViewId="0">
      <selection sqref="A1:H178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41.140625" style="2" customWidth="1"/>
    <col min="9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88" t="s">
        <v>45</v>
      </c>
      <c r="B1" s="488"/>
      <c r="C1" s="488"/>
      <c r="D1" s="488"/>
      <c r="E1" s="488"/>
      <c r="F1" s="488"/>
      <c r="G1" s="488"/>
      <c r="H1" s="488"/>
    </row>
    <row r="2" spans="1:8" x14ac:dyDescent="0.25">
      <c r="A2" s="488"/>
      <c r="B2" s="488"/>
      <c r="C2" s="488"/>
      <c r="D2" s="488"/>
      <c r="E2" s="488"/>
      <c r="F2" s="488"/>
      <c r="G2" s="488"/>
      <c r="H2" s="488"/>
    </row>
    <row r="3" spans="1:8" x14ac:dyDescent="0.25">
      <c r="A3" s="488"/>
      <c r="B3" s="488"/>
      <c r="C3" s="488"/>
      <c r="D3" s="488"/>
      <c r="E3" s="488"/>
      <c r="F3" s="488"/>
      <c r="G3" s="488"/>
      <c r="H3" s="488"/>
    </row>
    <row r="4" spans="1:8" x14ac:dyDescent="0.25">
      <c r="A4" s="488"/>
      <c r="B4" s="488"/>
      <c r="C4" s="488"/>
      <c r="D4" s="488"/>
      <c r="E4" s="488"/>
      <c r="F4" s="488"/>
      <c r="G4" s="488"/>
      <c r="H4" s="488"/>
    </row>
    <row r="5" spans="1:8" x14ac:dyDescent="0.25">
      <c r="A5" s="488"/>
      <c r="B5" s="488"/>
      <c r="C5" s="488"/>
      <c r="D5" s="488"/>
      <c r="E5" s="488"/>
      <c r="F5" s="488"/>
      <c r="G5" s="488"/>
      <c r="H5" s="488"/>
    </row>
    <row r="6" spans="1:8" x14ac:dyDescent="0.25">
      <c r="A6" s="488"/>
      <c r="B6" s="488"/>
      <c r="C6" s="488"/>
      <c r="D6" s="488"/>
      <c r="E6" s="488"/>
      <c r="F6" s="488"/>
      <c r="G6" s="488"/>
      <c r="H6" s="488"/>
    </row>
    <row r="7" spans="1:8" x14ac:dyDescent="0.25">
      <c r="A7" s="488"/>
      <c r="B7" s="488"/>
      <c r="C7" s="488"/>
      <c r="D7" s="488"/>
      <c r="E7" s="488"/>
      <c r="F7" s="488"/>
      <c r="G7" s="488"/>
      <c r="H7" s="488"/>
    </row>
    <row r="8" spans="1:8" x14ac:dyDescent="0.25">
      <c r="A8" s="489" t="s">
        <v>46</v>
      </c>
      <c r="B8" s="489"/>
      <c r="C8" s="489"/>
      <c r="D8" s="489"/>
      <c r="E8" s="489"/>
      <c r="F8" s="489"/>
      <c r="G8" s="489"/>
      <c r="H8" s="489"/>
    </row>
    <row r="9" spans="1:8" x14ac:dyDescent="0.25">
      <c r="A9" s="489"/>
      <c r="B9" s="489"/>
      <c r="C9" s="489"/>
      <c r="D9" s="489"/>
      <c r="E9" s="489"/>
      <c r="F9" s="489"/>
      <c r="G9" s="489"/>
      <c r="H9" s="489"/>
    </row>
    <row r="10" spans="1:8" x14ac:dyDescent="0.25">
      <c r="A10" s="489"/>
      <c r="B10" s="489"/>
      <c r="C10" s="489"/>
      <c r="D10" s="489"/>
      <c r="E10" s="489"/>
      <c r="F10" s="489"/>
      <c r="G10" s="489"/>
      <c r="H10" s="489"/>
    </row>
    <row r="11" spans="1:8" x14ac:dyDescent="0.25">
      <c r="A11" s="489"/>
      <c r="B11" s="489"/>
      <c r="C11" s="489"/>
      <c r="D11" s="489"/>
      <c r="E11" s="489"/>
      <c r="F11" s="489"/>
      <c r="G11" s="489"/>
      <c r="H11" s="489"/>
    </row>
    <row r="12" spans="1:8" x14ac:dyDescent="0.25">
      <c r="A12" s="489"/>
      <c r="B12" s="489"/>
      <c r="C12" s="489"/>
      <c r="D12" s="489"/>
      <c r="E12" s="489"/>
      <c r="F12" s="489"/>
      <c r="G12" s="489"/>
      <c r="H12" s="489"/>
    </row>
    <row r="13" spans="1:8" x14ac:dyDescent="0.25">
      <c r="A13" s="489"/>
      <c r="B13" s="489"/>
      <c r="C13" s="489"/>
      <c r="D13" s="489"/>
      <c r="E13" s="489"/>
      <c r="F13" s="489"/>
      <c r="G13" s="489"/>
      <c r="H13" s="489"/>
    </row>
    <row r="14" spans="1:8" x14ac:dyDescent="0.25">
      <c r="A14" s="489"/>
      <c r="B14" s="489"/>
      <c r="C14" s="489"/>
      <c r="D14" s="489"/>
      <c r="E14" s="489"/>
      <c r="F14" s="489"/>
      <c r="G14" s="489"/>
      <c r="H14" s="489"/>
    </row>
    <row r="15" spans="1:8" ht="19.5" customHeight="1" x14ac:dyDescent="0.25"/>
    <row r="16" spans="1:8" ht="19.5" customHeight="1" x14ac:dyDescent="0.25">
      <c r="A16" s="490" t="s">
        <v>31</v>
      </c>
      <c r="B16" s="491"/>
      <c r="C16" s="491"/>
      <c r="D16" s="491"/>
      <c r="E16" s="491"/>
      <c r="F16" s="491"/>
      <c r="G16" s="491"/>
      <c r="H16" s="492"/>
    </row>
    <row r="17" spans="1:14" ht="18.75" x14ac:dyDescent="0.3">
      <c r="A17" s="98" t="s">
        <v>47</v>
      </c>
      <c r="B17" s="98"/>
    </row>
    <row r="18" spans="1:14" ht="18.75" x14ac:dyDescent="0.3">
      <c r="A18" s="100" t="s">
        <v>33</v>
      </c>
      <c r="B18" s="498" t="s">
        <v>5</v>
      </c>
      <c r="C18" s="498"/>
      <c r="D18" s="193"/>
      <c r="E18" s="193"/>
    </row>
    <row r="19" spans="1:14" ht="18.75" x14ac:dyDescent="0.3">
      <c r="A19" s="100" t="s">
        <v>34</v>
      </c>
      <c r="B19" s="194" t="s">
        <v>7</v>
      </c>
      <c r="C19" s="99">
        <v>24</v>
      </c>
    </row>
    <row r="20" spans="1:14" ht="18.75" x14ac:dyDescent="0.3">
      <c r="A20" s="100" t="s">
        <v>35</v>
      </c>
      <c r="B20" s="194" t="s">
        <v>9</v>
      </c>
    </row>
    <row r="21" spans="1:14" ht="18.75" x14ac:dyDescent="0.3">
      <c r="A21" s="100" t="s">
        <v>36</v>
      </c>
      <c r="B21" s="219" t="s">
        <v>11</v>
      </c>
      <c r="C21" s="219"/>
      <c r="D21" s="219"/>
      <c r="E21" s="219"/>
      <c r="F21" s="219"/>
      <c r="G21" s="219"/>
      <c r="H21" s="219"/>
      <c r="I21" s="219"/>
    </row>
    <row r="22" spans="1:14" ht="18.75" x14ac:dyDescent="0.3">
      <c r="A22" s="100" t="s">
        <v>37</v>
      </c>
      <c r="B22" s="195" t="s">
        <v>12</v>
      </c>
    </row>
    <row r="23" spans="1:14" ht="18.75" x14ac:dyDescent="0.3">
      <c r="A23" s="100" t="s">
        <v>38</v>
      </c>
      <c r="B23" s="195">
        <v>43118</v>
      </c>
    </row>
    <row r="24" spans="1:14" ht="18.75" x14ac:dyDescent="0.3">
      <c r="A24" s="100"/>
      <c r="B24" s="103"/>
    </row>
    <row r="25" spans="1:14" ht="18.75" x14ac:dyDescent="0.3">
      <c r="A25" s="104" t="s">
        <v>1</v>
      </c>
      <c r="B25" s="103"/>
    </row>
    <row r="26" spans="1:14" ht="26.25" customHeight="1" x14ac:dyDescent="0.3">
      <c r="A26" s="105" t="s">
        <v>4</v>
      </c>
      <c r="B26" s="458" t="s">
        <v>120</v>
      </c>
      <c r="C26" s="276"/>
    </row>
    <row r="27" spans="1:14" ht="26.25" customHeight="1" x14ac:dyDescent="0.4">
      <c r="A27" s="107" t="s">
        <v>48</v>
      </c>
      <c r="B27" s="432" t="s">
        <v>126</v>
      </c>
    </row>
    <row r="28" spans="1:14" ht="27" customHeight="1" x14ac:dyDescent="0.4">
      <c r="A28" s="107" t="s">
        <v>6</v>
      </c>
      <c r="B28" s="253">
        <v>99.6</v>
      </c>
    </row>
    <row r="29" spans="1:14" s="11" customFormat="1" ht="27" customHeight="1" x14ac:dyDescent="0.4">
      <c r="A29" s="107" t="s">
        <v>49</v>
      </c>
      <c r="B29" s="252">
        <v>0.1</v>
      </c>
      <c r="C29" s="495" t="s">
        <v>50</v>
      </c>
      <c r="D29" s="496"/>
      <c r="E29" s="496"/>
      <c r="F29" s="496"/>
      <c r="G29" s="497"/>
      <c r="I29" s="109"/>
      <c r="J29" s="109"/>
      <c r="K29" s="109"/>
      <c r="L29" s="109"/>
    </row>
    <row r="30" spans="1:14" s="11" customFormat="1" ht="19.5" customHeight="1" x14ac:dyDescent="0.3">
      <c r="A30" s="107" t="s">
        <v>51</v>
      </c>
      <c r="B30" s="106">
        <f>B28-B29</f>
        <v>99.5</v>
      </c>
      <c r="C30" s="110"/>
      <c r="D30" s="110"/>
      <c r="E30" s="110"/>
      <c r="F30" s="110"/>
      <c r="G30" s="111"/>
      <c r="I30" s="109"/>
      <c r="J30" s="109"/>
      <c r="K30" s="109"/>
      <c r="L30" s="109"/>
    </row>
    <row r="31" spans="1:14" s="11" customFormat="1" ht="27" customHeight="1" x14ac:dyDescent="0.4">
      <c r="A31" s="107" t="s">
        <v>52</v>
      </c>
      <c r="B31" s="254">
        <v>704.85599999999999</v>
      </c>
      <c r="C31" s="485" t="s">
        <v>53</v>
      </c>
      <c r="D31" s="486"/>
      <c r="E31" s="486"/>
      <c r="F31" s="486"/>
      <c r="G31" s="486"/>
      <c r="H31" s="487"/>
      <c r="I31" s="109"/>
      <c r="J31" s="109"/>
      <c r="K31" s="109"/>
      <c r="L31" s="109"/>
    </row>
    <row r="32" spans="1:14" s="11" customFormat="1" ht="27" customHeight="1" x14ac:dyDescent="0.4">
      <c r="A32" s="107" t="s">
        <v>54</v>
      </c>
      <c r="B32" s="254">
        <v>802.94100000000003</v>
      </c>
      <c r="C32" s="485" t="s">
        <v>55</v>
      </c>
      <c r="D32" s="486"/>
      <c r="E32" s="486"/>
      <c r="F32" s="486"/>
      <c r="G32" s="486"/>
      <c r="H32" s="487"/>
      <c r="I32" s="109"/>
      <c r="J32" s="109"/>
      <c r="K32" s="109"/>
      <c r="L32" s="113"/>
      <c r="M32" s="113"/>
      <c r="N32" s="114"/>
    </row>
    <row r="33" spans="1:14" s="11" customFormat="1" ht="17.25" customHeight="1" x14ac:dyDescent="0.3">
      <c r="A33" s="107"/>
      <c r="B33" s="112"/>
      <c r="C33" s="115"/>
      <c r="D33" s="115"/>
      <c r="E33" s="115"/>
      <c r="F33" s="115"/>
      <c r="G33" s="115"/>
      <c r="H33" s="115"/>
      <c r="I33" s="109"/>
      <c r="J33" s="109"/>
      <c r="K33" s="109"/>
      <c r="L33" s="113"/>
      <c r="M33" s="113"/>
      <c r="N33" s="114"/>
    </row>
    <row r="34" spans="1:14" s="11" customFormat="1" ht="18.75" x14ac:dyDescent="0.3">
      <c r="A34" s="107" t="s">
        <v>56</v>
      </c>
      <c r="B34" s="116">
        <f>B31/B32</f>
        <v>0.87784283029512755</v>
      </c>
      <c r="C34" s="99" t="s">
        <v>57</v>
      </c>
      <c r="D34" s="99"/>
      <c r="E34" s="99"/>
      <c r="F34" s="99"/>
      <c r="G34" s="99"/>
      <c r="I34" s="109"/>
      <c r="J34" s="109"/>
      <c r="K34" s="109"/>
      <c r="L34" s="113"/>
      <c r="M34" s="113"/>
      <c r="N34" s="114"/>
    </row>
    <row r="35" spans="1:14" s="11" customFormat="1" ht="19.5" customHeight="1" x14ac:dyDescent="0.3">
      <c r="A35" s="107"/>
      <c r="B35" s="106"/>
      <c r="G35" s="99"/>
      <c r="I35" s="109"/>
      <c r="J35" s="109"/>
      <c r="K35" s="109"/>
      <c r="L35" s="113"/>
      <c r="M35" s="113"/>
      <c r="N35" s="114"/>
    </row>
    <row r="36" spans="1:14" s="11" customFormat="1" ht="27" customHeight="1" x14ac:dyDescent="0.4">
      <c r="A36" s="117" t="s">
        <v>58</v>
      </c>
      <c r="B36" s="434">
        <v>5</v>
      </c>
      <c r="C36" s="99"/>
      <c r="D36" s="475" t="s">
        <v>59</v>
      </c>
      <c r="E36" s="494"/>
      <c r="F36" s="475" t="s">
        <v>60</v>
      </c>
      <c r="G36" s="476"/>
      <c r="J36" s="109"/>
      <c r="K36" s="109"/>
      <c r="L36" s="113"/>
      <c r="M36" s="113"/>
      <c r="N36" s="114"/>
    </row>
    <row r="37" spans="1:14" s="11" customFormat="1" ht="15.75" customHeight="1" x14ac:dyDescent="0.4">
      <c r="A37" s="118" t="s">
        <v>61</v>
      </c>
      <c r="B37" s="435">
        <v>5</v>
      </c>
      <c r="C37" s="120" t="s">
        <v>62</v>
      </c>
      <c r="D37" s="121" t="s">
        <v>63</v>
      </c>
      <c r="E37" s="180" t="s">
        <v>64</v>
      </c>
      <c r="F37" s="121" t="s">
        <v>63</v>
      </c>
      <c r="G37" s="122" t="s">
        <v>64</v>
      </c>
      <c r="J37" s="109"/>
      <c r="K37" s="109"/>
      <c r="L37" s="113"/>
      <c r="M37" s="113"/>
      <c r="N37" s="114"/>
    </row>
    <row r="38" spans="1:14" s="11" customFormat="1" ht="26.25" customHeight="1" x14ac:dyDescent="0.4">
      <c r="A38" s="118" t="s">
        <v>65</v>
      </c>
      <c r="B38" s="435">
        <v>100</v>
      </c>
      <c r="C38" s="123">
        <v>1</v>
      </c>
      <c r="D38" s="436">
        <v>24366149</v>
      </c>
      <c r="E38" s="196">
        <f>IF(ISBLANK(D38),"-",$D$48/$D$45*D38)</f>
        <v>24018058.434865631</v>
      </c>
      <c r="F38" s="436">
        <v>23280447</v>
      </c>
      <c r="G38" s="199">
        <f>IF(ISBLANK(F38),"-",$D$48/$F$45*F38)</f>
        <v>23545108.357711848</v>
      </c>
      <c r="J38" s="109"/>
      <c r="K38" s="109"/>
      <c r="L38" s="113"/>
      <c r="M38" s="113"/>
      <c r="N38" s="114"/>
    </row>
    <row r="39" spans="1:14" s="11" customFormat="1" ht="26.25" customHeight="1" x14ac:dyDescent="0.4">
      <c r="A39" s="118" t="s">
        <v>66</v>
      </c>
      <c r="B39" s="256">
        <v>1</v>
      </c>
      <c r="C39" s="119">
        <v>2</v>
      </c>
      <c r="D39" s="437">
        <v>24281430</v>
      </c>
      <c r="E39" s="197">
        <f>IF(ISBLANK(D39),"-",$D$48/$D$45*D39)</f>
        <v>23934549.715759326</v>
      </c>
      <c r="F39" s="437">
        <v>23676193</v>
      </c>
      <c r="G39" s="200">
        <f>IF(ISBLANK(F39),"-",$D$48/$F$45*F39)</f>
        <v>23945353.35524695</v>
      </c>
      <c r="J39" s="109"/>
      <c r="K39" s="109"/>
      <c r="L39" s="113"/>
      <c r="M39" s="113"/>
      <c r="N39" s="114"/>
    </row>
    <row r="40" spans="1:14" ht="26.25" customHeight="1" x14ac:dyDescent="0.4">
      <c r="A40" s="118" t="s">
        <v>67</v>
      </c>
      <c r="B40" s="256">
        <v>1</v>
      </c>
      <c r="C40" s="119">
        <v>3</v>
      </c>
      <c r="D40" s="437">
        <v>24405937</v>
      </c>
      <c r="E40" s="197">
        <f>IF(ISBLANK(D40),"-",$D$48/$D$45*D40)</f>
        <v>24057278.030420367</v>
      </c>
      <c r="F40" s="437">
        <v>23741506</v>
      </c>
      <c r="G40" s="200">
        <f>IF(ISBLANK(F40),"-",$D$48/$F$45*F40)</f>
        <v>24011408.859343037</v>
      </c>
      <c r="L40" s="113"/>
      <c r="M40" s="113"/>
      <c r="N40" s="125"/>
    </row>
    <row r="41" spans="1:14" ht="26.25" customHeight="1" x14ac:dyDescent="0.4">
      <c r="A41" s="118" t="s">
        <v>68</v>
      </c>
      <c r="B41" s="256">
        <v>1</v>
      </c>
      <c r="C41" s="126">
        <v>4</v>
      </c>
      <c r="D41" s="259"/>
      <c r="E41" s="198" t="str">
        <f>IF(ISBLANK(D41),"-",$D$48/$D$45*D41)</f>
        <v>-</v>
      </c>
      <c r="F41" s="259"/>
      <c r="G41" s="201" t="str">
        <f>IF(ISBLANK(F41),"-",$D$48/$F$45*F41)</f>
        <v>-</v>
      </c>
      <c r="L41" s="113"/>
      <c r="M41" s="113"/>
      <c r="N41" s="125"/>
    </row>
    <row r="42" spans="1:14" ht="27" customHeight="1" x14ac:dyDescent="0.4">
      <c r="A42" s="118" t="s">
        <v>69</v>
      </c>
      <c r="B42" s="256">
        <v>1</v>
      </c>
      <c r="C42" s="128" t="s">
        <v>70</v>
      </c>
      <c r="D42" s="230">
        <f>AVERAGE(D38:D41)</f>
        <v>24351172</v>
      </c>
      <c r="E42" s="153">
        <f>AVERAGE(E38:E41)</f>
        <v>24003295.393681776</v>
      </c>
      <c r="F42" s="129">
        <f>AVERAGE(F38:F41)</f>
        <v>23566048.666666668</v>
      </c>
      <c r="G42" s="130">
        <f>AVERAGE(G38:G41)</f>
        <v>23833956.857433945</v>
      </c>
      <c r="H42" s="216"/>
    </row>
    <row r="43" spans="1:14" ht="26.25" customHeight="1" x14ac:dyDescent="0.4">
      <c r="A43" s="118" t="s">
        <v>71</v>
      </c>
      <c r="B43" s="253">
        <v>1</v>
      </c>
      <c r="C43" s="231" t="s">
        <v>72</v>
      </c>
      <c r="D43" s="260">
        <v>20.5</v>
      </c>
      <c r="E43" s="125"/>
      <c r="F43" s="261">
        <v>19.98</v>
      </c>
      <c r="H43" s="216"/>
    </row>
    <row r="44" spans="1:14" ht="26.25" customHeight="1" x14ac:dyDescent="0.4">
      <c r="A44" s="118" t="s">
        <v>73</v>
      </c>
      <c r="B44" s="253">
        <v>1</v>
      </c>
      <c r="C44" s="232" t="s">
        <v>74</v>
      </c>
      <c r="D44" s="233">
        <f>D43*$B$34</f>
        <v>17.995778021050114</v>
      </c>
      <c r="E44" s="132"/>
      <c r="F44" s="131">
        <f>F43*$B$34</f>
        <v>17.539299749296649</v>
      </c>
      <c r="H44" s="216"/>
    </row>
    <row r="45" spans="1:14" ht="19.5" customHeight="1" x14ac:dyDescent="0.3">
      <c r="A45" s="118" t="s">
        <v>75</v>
      </c>
      <c r="B45" s="229">
        <f>(B44/B43)*(B42/B41)*(B40/B39)*(B38/B37)*B36</f>
        <v>100</v>
      </c>
      <c r="C45" s="232" t="s">
        <v>76</v>
      </c>
      <c r="D45" s="234">
        <f>D44*$B$30/100</f>
        <v>17.905799130944864</v>
      </c>
      <c r="E45" s="134"/>
      <c r="F45" s="133">
        <f>F44*$B$30/100</f>
        <v>17.451603250550164</v>
      </c>
      <c r="H45" s="216"/>
    </row>
    <row r="46" spans="1:14" ht="19.5" customHeight="1" x14ac:dyDescent="0.3">
      <c r="A46" s="470" t="s">
        <v>77</v>
      </c>
      <c r="B46" s="477"/>
      <c r="C46" s="232" t="s">
        <v>78</v>
      </c>
      <c r="D46" s="233">
        <f>D45/$B$45</f>
        <v>0.17905799130944863</v>
      </c>
      <c r="E46" s="134"/>
      <c r="F46" s="135">
        <f>F45/$B$45</f>
        <v>0.17451603250550163</v>
      </c>
      <c r="H46" s="216"/>
    </row>
    <row r="47" spans="1:14" ht="27" customHeight="1" x14ac:dyDescent="0.4">
      <c r="A47" s="472"/>
      <c r="B47" s="478"/>
      <c r="C47" s="232" t="s">
        <v>79</v>
      </c>
      <c r="D47" s="262">
        <v>0.17649999999999999</v>
      </c>
      <c r="F47" s="137"/>
      <c r="H47" s="216"/>
    </row>
    <row r="48" spans="1:14" ht="18.75" x14ac:dyDescent="0.3">
      <c r="C48" s="232" t="s">
        <v>80</v>
      </c>
      <c r="D48" s="233">
        <f>D47*$B$45</f>
        <v>17.649999999999999</v>
      </c>
      <c r="F48" s="137"/>
      <c r="H48" s="216"/>
    </row>
    <row r="49" spans="1:12" ht="19.5" customHeight="1" x14ac:dyDescent="0.3">
      <c r="C49" s="235" t="s">
        <v>81</v>
      </c>
      <c r="D49" s="236">
        <f>D48/B34</f>
        <v>20.106104863972213</v>
      </c>
      <c r="F49" s="140"/>
      <c r="H49" s="216"/>
    </row>
    <row r="50" spans="1:12" ht="18.75" x14ac:dyDescent="0.3">
      <c r="C50" s="237" t="s">
        <v>82</v>
      </c>
      <c r="D50" s="238">
        <f>AVERAGE(E38:E41,G38:G41)</f>
        <v>23918626.125557858</v>
      </c>
      <c r="F50" s="140"/>
      <c r="H50" s="216"/>
    </row>
    <row r="51" spans="1:12" ht="18.75" x14ac:dyDescent="0.3">
      <c r="C51" s="136" t="s">
        <v>83</v>
      </c>
      <c r="D51" s="141">
        <f>STDEV(E38:E41,G38:G41)/D50</f>
        <v>7.8928984538156315E-3</v>
      </c>
      <c r="F51" s="140"/>
    </row>
    <row r="52" spans="1:12" ht="19.5" customHeight="1" x14ac:dyDescent="0.3">
      <c r="C52" s="138" t="s">
        <v>20</v>
      </c>
      <c r="D52" s="142">
        <f>COUNT(E38:E41,G38:G41)</f>
        <v>6</v>
      </c>
      <c r="F52" s="140"/>
    </row>
    <row r="54" spans="1:12" ht="18.75" x14ac:dyDescent="0.3">
      <c r="A54" s="98" t="s">
        <v>1</v>
      </c>
      <c r="B54" s="143" t="s">
        <v>84</v>
      </c>
    </row>
    <row r="55" spans="1:12" ht="18.75" x14ac:dyDescent="0.3">
      <c r="A55" s="99" t="s">
        <v>85</v>
      </c>
      <c r="B55" s="102" t="str">
        <f>B21</f>
        <v>Each film coated tablet contains Atazanavir 300 mg and Ritonavir 100 mg</v>
      </c>
    </row>
    <row r="56" spans="1:12" ht="26.25" customHeight="1" x14ac:dyDescent="0.4">
      <c r="A56" s="101" t="s">
        <v>86</v>
      </c>
      <c r="B56" s="252">
        <v>300</v>
      </c>
      <c r="C56" s="99" t="str">
        <f>B20</f>
        <v>ATAZANAVIR, RITONAVIR</v>
      </c>
      <c r="H56" s="108"/>
    </row>
    <row r="57" spans="1:12" ht="18.75" x14ac:dyDescent="0.3">
      <c r="A57" s="102" t="s">
        <v>87</v>
      </c>
      <c r="B57" s="251">
        <f>Uniformity!C46</f>
        <v>1966.4495000000006</v>
      </c>
      <c r="H57" s="108"/>
    </row>
    <row r="58" spans="1:12" ht="19.5" customHeight="1" x14ac:dyDescent="0.3">
      <c r="H58" s="108"/>
    </row>
    <row r="59" spans="1:12" s="11" customFormat="1" ht="27" customHeight="1" x14ac:dyDescent="0.4">
      <c r="A59" s="117" t="s">
        <v>88</v>
      </c>
      <c r="B59" s="255">
        <v>250</v>
      </c>
      <c r="C59" s="99"/>
      <c r="D59" s="145" t="s">
        <v>89</v>
      </c>
      <c r="E59" s="144" t="s">
        <v>90</v>
      </c>
      <c r="F59" s="144" t="s">
        <v>63</v>
      </c>
      <c r="G59" s="144" t="s">
        <v>91</v>
      </c>
      <c r="H59" s="120" t="s">
        <v>92</v>
      </c>
      <c r="L59" s="109"/>
    </row>
    <row r="60" spans="1:12" s="11" customFormat="1" ht="22.5" customHeight="1" x14ac:dyDescent="0.4">
      <c r="A60" s="118" t="s">
        <v>93</v>
      </c>
      <c r="B60" s="256">
        <v>1</v>
      </c>
      <c r="C60" s="479" t="s">
        <v>94</v>
      </c>
      <c r="D60" s="482">
        <v>290.45</v>
      </c>
      <c r="E60" s="146">
        <v>1</v>
      </c>
      <c r="F60" s="263">
        <v>23925135</v>
      </c>
      <c r="G60" s="184">
        <f>IF(ISBLANK(F60),"-",(F60/$D$50*$D$47*$B$68)*($B$57/$D$60))</f>
        <v>298.82319306941628</v>
      </c>
      <c r="H60" s="186">
        <f t="shared" ref="H60:H71" si="0">IF(ISBLANK(F60),"-",G60/$B$56)</f>
        <v>0.99607731023138757</v>
      </c>
      <c r="L60" s="109"/>
    </row>
    <row r="61" spans="1:12" s="11" customFormat="1" ht="26.25" customHeight="1" x14ac:dyDescent="0.4">
      <c r="A61" s="118" t="s">
        <v>95</v>
      </c>
      <c r="B61" s="256">
        <v>1</v>
      </c>
      <c r="C61" s="480"/>
      <c r="D61" s="483"/>
      <c r="E61" s="147">
        <v>2</v>
      </c>
      <c r="F61" s="258">
        <v>23555959</v>
      </c>
      <c r="G61" s="185">
        <f>IF(ISBLANK(F61),"-",(F61/$D$50*$D$47*$B$68)*($B$57/$D$60))</f>
        <v>294.21221172596324</v>
      </c>
      <c r="H61" s="187">
        <f t="shared" si="0"/>
        <v>0.98070737241987749</v>
      </c>
      <c r="L61" s="109"/>
    </row>
    <row r="62" spans="1:12" s="11" customFormat="1" ht="26.25" customHeight="1" x14ac:dyDescent="0.4">
      <c r="A62" s="118" t="s">
        <v>96</v>
      </c>
      <c r="B62" s="256">
        <v>1</v>
      </c>
      <c r="C62" s="480"/>
      <c r="D62" s="483"/>
      <c r="E62" s="147">
        <v>3</v>
      </c>
      <c r="F62" s="258">
        <v>23724444</v>
      </c>
      <c r="G62" s="185">
        <f>IF(ISBLANK(F62),"-",(F62/$D$50*$D$47*$B$68)*($B$57/$D$60))</f>
        <v>296.31657710088388</v>
      </c>
      <c r="H62" s="187">
        <f t="shared" si="0"/>
        <v>0.98772192366961287</v>
      </c>
      <c r="L62" s="109"/>
    </row>
    <row r="63" spans="1:12" ht="21" customHeight="1" x14ac:dyDescent="0.4">
      <c r="A63" s="118" t="s">
        <v>97</v>
      </c>
      <c r="B63" s="256">
        <v>1</v>
      </c>
      <c r="C63" s="493"/>
      <c r="D63" s="484"/>
      <c r="E63" s="148">
        <v>4</v>
      </c>
      <c r="F63" s="264"/>
      <c r="G63" s="185" t="str">
        <f>IF(ISBLANK(F63),"-",(F63/$D$50*$D$47*$B$68)*($B$57/$D$60))</f>
        <v>-</v>
      </c>
      <c r="H63" s="187" t="str">
        <f t="shared" si="0"/>
        <v>-</v>
      </c>
    </row>
    <row r="64" spans="1:12" ht="26.25" customHeight="1" x14ac:dyDescent="0.4">
      <c r="A64" s="118" t="s">
        <v>98</v>
      </c>
      <c r="B64" s="256">
        <v>1</v>
      </c>
      <c r="C64" s="479" t="s">
        <v>99</v>
      </c>
      <c r="D64" s="482">
        <v>290.31</v>
      </c>
      <c r="E64" s="146">
        <v>1</v>
      </c>
      <c r="F64" s="263">
        <v>23239821</v>
      </c>
      <c r="G64" s="212">
        <f>IF(ISBLANK(F64),"-",(F64/$D$50*$D$47*$B$68)*($B$57/$D$64))</f>
        <v>290.40364879661911</v>
      </c>
      <c r="H64" s="209">
        <f t="shared" si="0"/>
        <v>0.96801216265539702</v>
      </c>
    </row>
    <row r="65" spans="1:8" ht="26.25" customHeight="1" x14ac:dyDescent="0.4">
      <c r="A65" s="118" t="s">
        <v>100</v>
      </c>
      <c r="B65" s="256">
        <v>1</v>
      </c>
      <c r="C65" s="480"/>
      <c r="D65" s="483"/>
      <c r="E65" s="147">
        <v>2</v>
      </c>
      <c r="F65" s="258">
        <v>23230567</v>
      </c>
      <c r="G65" s="213">
        <f>IF(ISBLANK(F65),"-",(F65/$D$50*$D$47*$B$68)*($B$57/$D$64))</f>
        <v>290.28801127230406</v>
      </c>
      <c r="H65" s="210">
        <f t="shared" si="0"/>
        <v>0.96762670424101349</v>
      </c>
    </row>
    <row r="66" spans="1:8" ht="26.25" customHeight="1" x14ac:dyDescent="0.4">
      <c r="A66" s="118" t="s">
        <v>101</v>
      </c>
      <c r="B66" s="256">
        <v>1</v>
      </c>
      <c r="C66" s="480"/>
      <c r="D66" s="483"/>
      <c r="E66" s="147">
        <v>3</v>
      </c>
      <c r="F66" s="258">
        <v>23236012</v>
      </c>
      <c r="G66" s="213">
        <f>IF(ISBLANK(F66),"-",(F66/$D$50*$D$47*$B$68)*($B$57/$D$64))</f>
        <v>290.35605172182807</v>
      </c>
      <c r="H66" s="210">
        <f t="shared" si="0"/>
        <v>0.96785350573942686</v>
      </c>
    </row>
    <row r="67" spans="1:8" ht="21" customHeight="1" x14ac:dyDescent="0.4">
      <c r="A67" s="118" t="s">
        <v>102</v>
      </c>
      <c r="B67" s="256">
        <v>1</v>
      </c>
      <c r="C67" s="493"/>
      <c r="D67" s="484"/>
      <c r="E67" s="148">
        <v>4</v>
      </c>
      <c r="F67" s="264"/>
      <c r="G67" s="214" t="str">
        <f>IF(ISBLANK(F67),"-",(F67/$D$50*$D$47*$B$68)*($B$57/$D$64))</f>
        <v>-</v>
      </c>
      <c r="H67" s="211" t="str">
        <f t="shared" si="0"/>
        <v>-</v>
      </c>
    </row>
    <row r="68" spans="1:8" ht="21.75" customHeight="1" x14ac:dyDescent="0.4">
      <c r="A68" s="118" t="s">
        <v>103</v>
      </c>
      <c r="B68" s="221">
        <f>(B67/B66)*(B65/B64)*(B63/B62)*(B61/B60)*B59</f>
        <v>250</v>
      </c>
      <c r="C68" s="479" t="s">
        <v>104</v>
      </c>
      <c r="D68" s="482">
        <v>290</v>
      </c>
      <c r="E68" s="146">
        <v>1</v>
      </c>
      <c r="F68" s="263">
        <v>22923726</v>
      </c>
      <c r="G68" s="212">
        <f>IF(ISBLANK(F68),"-",(F68/$D$50*$D$47*$B$68)*($B$57/$D$68))</f>
        <v>286.75995055020172</v>
      </c>
      <c r="H68" s="187">
        <f t="shared" si="0"/>
        <v>0.95586650183400579</v>
      </c>
    </row>
    <row r="69" spans="1:8" ht="21.75" customHeight="1" x14ac:dyDescent="0.4">
      <c r="A69" s="239" t="s">
        <v>105</v>
      </c>
      <c r="B69" s="240">
        <f>D47*B68/B56*B57</f>
        <v>289.23194729166676</v>
      </c>
      <c r="C69" s="480"/>
      <c r="D69" s="483"/>
      <c r="E69" s="147">
        <v>2</v>
      </c>
      <c r="F69" s="258">
        <v>23072378</v>
      </c>
      <c r="G69" s="213">
        <f>IF(ISBLANK(F69),"-",(F69/$D$50*$D$47*$B$68)*($B$57/$D$68))</f>
        <v>288.61948421280039</v>
      </c>
      <c r="H69" s="187">
        <f t="shared" si="0"/>
        <v>0.96206494737600134</v>
      </c>
    </row>
    <row r="70" spans="1:8" ht="22.5" customHeight="1" x14ac:dyDescent="0.4">
      <c r="A70" s="499" t="s">
        <v>77</v>
      </c>
      <c r="B70" s="500"/>
      <c r="C70" s="480"/>
      <c r="D70" s="483"/>
      <c r="E70" s="147">
        <v>3</v>
      </c>
      <c r="F70" s="258">
        <v>23095274</v>
      </c>
      <c r="G70" s="213">
        <f>IF(ISBLANK(F70),"-",(F70/$D$50*$D$47*$B$68)*($B$57/$D$68))</f>
        <v>288.90589733027514</v>
      </c>
      <c r="H70" s="187">
        <f t="shared" si="0"/>
        <v>0.9630196577675838</v>
      </c>
    </row>
    <row r="71" spans="1:8" ht="21.75" customHeight="1" x14ac:dyDescent="0.4">
      <c r="A71" s="501"/>
      <c r="B71" s="502"/>
      <c r="C71" s="481"/>
      <c r="D71" s="484"/>
      <c r="E71" s="148">
        <v>4</v>
      </c>
      <c r="F71" s="264"/>
      <c r="G71" s="214" t="str">
        <f>IF(ISBLANK(F71),"-",(F71/$D$50*$D$47*$B$68)*($B$57/$D$68))</f>
        <v>-</v>
      </c>
      <c r="H71" s="188" t="str">
        <f t="shared" si="0"/>
        <v>-</v>
      </c>
    </row>
    <row r="72" spans="1:8" ht="26.25" customHeight="1" x14ac:dyDescent="0.4">
      <c r="A72" s="149"/>
      <c r="B72" s="149"/>
      <c r="C72" s="149"/>
      <c r="D72" s="149"/>
      <c r="E72" s="149"/>
      <c r="F72" s="150"/>
      <c r="G72" s="139" t="s">
        <v>70</v>
      </c>
      <c r="H72" s="265">
        <f>AVERAGE(H60:H71)</f>
        <v>0.97210556510381196</v>
      </c>
    </row>
    <row r="73" spans="1:8" ht="26.25" customHeight="1" x14ac:dyDescent="0.4">
      <c r="C73" s="149"/>
      <c r="D73" s="149"/>
      <c r="E73" s="149"/>
      <c r="F73" s="150"/>
      <c r="G73" s="136" t="s">
        <v>83</v>
      </c>
      <c r="H73" s="266">
        <f>STDEV(H60:H71)/H72</f>
        <v>1.3581486587288718E-2</v>
      </c>
    </row>
    <row r="74" spans="1:8" ht="27" customHeight="1" x14ac:dyDescent="0.4">
      <c r="A74" s="149"/>
      <c r="B74" s="149"/>
      <c r="C74" s="150"/>
      <c r="D74" s="150"/>
      <c r="E74" s="151"/>
      <c r="F74" s="150"/>
      <c r="G74" s="138" t="s">
        <v>20</v>
      </c>
      <c r="H74" s="267">
        <f>COUNT(H60:H71)</f>
        <v>9</v>
      </c>
    </row>
    <row r="75" spans="1:8" ht="18.75" x14ac:dyDescent="0.3">
      <c r="A75" s="149"/>
      <c r="B75" s="149"/>
      <c r="C75" s="150"/>
      <c r="D75" s="150"/>
      <c r="E75" s="151"/>
      <c r="F75" s="150"/>
      <c r="G75" s="172"/>
      <c r="H75" s="228"/>
    </row>
    <row r="76" spans="1:8" ht="18.75" x14ac:dyDescent="0.3">
      <c r="A76" s="105" t="s">
        <v>106</v>
      </c>
      <c r="B76" s="246" t="s">
        <v>107</v>
      </c>
      <c r="C76" s="474" t="str">
        <f>B20</f>
        <v>ATAZANAVIR, RITONAVIR</v>
      </c>
      <c r="D76" s="474"/>
      <c r="E76" s="248" t="s">
        <v>108</v>
      </c>
      <c r="F76" s="248"/>
      <c r="G76" s="249">
        <f>H72</f>
        <v>0.97210556510381196</v>
      </c>
      <c r="H76" s="228"/>
    </row>
    <row r="77" spans="1:8" ht="18.75" x14ac:dyDescent="0.3">
      <c r="A77" s="149"/>
      <c r="B77" s="149"/>
      <c r="C77" s="150"/>
      <c r="D77" s="150"/>
      <c r="E77" s="151"/>
      <c r="F77" s="150"/>
      <c r="G77" s="172"/>
      <c r="H77" s="228"/>
    </row>
    <row r="78" spans="1:8" ht="26.25" customHeight="1" x14ac:dyDescent="0.4">
      <c r="A78" s="104" t="s">
        <v>109</v>
      </c>
      <c r="B78" s="104" t="s">
        <v>110</v>
      </c>
      <c r="D78" s="268" t="s">
        <v>118</v>
      </c>
    </row>
    <row r="79" spans="1:8" ht="18.75" x14ac:dyDescent="0.3">
      <c r="A79" s="104"/>
      <c r="B79" s="104"/>
    </row>
    <row r="80" spans="1:8" ht="26.25" customHeight="1" x14ac:dyDescent="0.4">
      <c r="A80" s="105" t="s">
        <v>4</v>
      </c>
      <c r="B80" s="252" t="str">
        <f>B26</f>
        <v>Atazanavir Sulfate</v>
      </c>
      <c r="C80" s="276"/>
    </row>
    <row r="81" spans="1:12" ht="26.25" customHeight="1" x14ac:dyDescent="0.4">
      <c r="A81" s="107" t="s">
        <v>48</v>
      </c>
      <c r="B81" s="252" t="str">
        <f>B27</f>
        <v>A48-3</v>
      </c>
    </row>
    <row r="82" spans="1:12" ht="27" customHeight="1" x14ac:dyDescent="0.4">
      <c r="A82" s="107" t="s">
        <v>6</v>
      </c>
      <c r="B82" s="252">
        <f>B28</f>
        <v>99.6</v>
      </c>
    </row>
    <row r="83" spans="1:12" s="11" customFormat="1" ht="27" customHeight="1" x14ac:dyDescent="0.4">
      <c r="A83" s="107" t="s">
        <v>49</v>
      </c>
      <c r="B83" s="252">
        <f>B29</f>
        <v>0.1</v>
      </c>
      <c r="C83" s="495" t="s">
        <v>50</v>
      </c>
      <c r="D83" s="496"/>
      <c r="E83" s="496"/>
      <c r="F83" s="496"/>
      <c r="G83" s="497"/>
      <c r="I83" s="109"/>
      <c r="J83" s="109"/>
      <c r="K83" s="109"/>
      <c r="L83" s="109"/>
    </row>
    <row r="84" spans="1:12" s="11" customFormat="1" ht="18.75" x14ac:dyDescent="0.3">
      <c r="A84" s="107" t="s">
        <v>51</v>
      </c>
      <c r="B84" s="106">
        <f>B82-B83</f>
        <v>99.5</v>
      </c>
      <c r="C84" s="110"/>
      <c r="D84" s="110"/>
      <c r="E84" s="110"/>
      <c r="F84" s="110"/>
      <c r="G84" s="111"/>
      <c r="I84" s="109"/>
      <c r="J84" s="109"/>
      <c r="K84" s="109"/>
      <c r="L84" s="109"/>
    </row>
    <row r="85" spans="1:12" s="11" customFormat="1" ht="19.5" customHeight="1" x14ac:dyDescent="0.3">
      <c r="A85" s="107"/>
      <c r="B85" s="106"/>
      <c r="C85" s="110"/>
      <c r="D85" s="110"/>
      <c r="E85" s="110"/>
      <c r="F85" s="110"/>
      <c r="G85" s="111"/>
      <c r="I85" s="109"/>
      <c r="J85" s="109"/>
      <c r="K85" s="109"/>
      <c r="L85" s="109"/>
    </row>
    <row r="86" spans="1:12" s="11" customFormat="1" ht="27" customHeight="1" x14ac:dyDescent="0.4">
      <c r="A86" s="107" t="s">
        <v>52</v>
      </c>
      <c r="B86" s="254">
        <v>704.86</v>
      </c>
      <c r="C86" s="485" t="s">
        <v>53</v>
      </c>
      <c r="D86" s="486"/>
      <c r="E86" s="486"/>
      <c r="F86" s="486"/>
      <c r="G86" s="486"/>
      <c r="H86" s="487"/>
      <c r="I86" s="109"/>
      <c r="J86" s="109"/>
      <c r="K86" s="109"/>
      <c r="L86" s="109"/>
    </row>
    <row r="87" spans="1:12" s="11" customFormat="1" ht="27" customHeight="1" x14ac:dyDescent="0.4">
      <c r="A87" s="107" t="s">
        <v>54</v>
      </c>
      <c r="B87" s="254">
        <v>802.94</v>
      </c>
      <c r="C87" s="485" t="s">
        <v>55</v>
      </c>
      <c r="D87" s="486"/>
      <c r="E87" s="486"/>
      <c r="F87" s="486"/>
      <c r="G87" s="486"/>
      <c r="H87" s="487"/>
      <c r="I87" s="109"/>
      <c r="J87" s="109"/>
      <c r="K87" s="109"/>
      <c r="L87" s="109"/>
    </row>
    <row r="88" spans="1:12" s="11" customFormat="1" ht="18.75" x14ac:dyDescent="0.3">
      <c r="A88" s="107"/>
      <c r="B88" s="106"/>
      <c r="C88" s="110"/>
      <c r="D88" s="110"/>
      <c r="E88" s="110"/>
      <c r="F88" s="110"/>
      <c r="G88" s="111"/>
      <c r="I88" s="109"/>
      <c r="J88" s="109"/>
      <c r="K88" s="109"/>
      <c r="L88" s="109"/>
    </row>
    <row r="89" spans="1:12" ht="18.75" x14ac:dyDescent="0.3">
      <c r="A89" s="107" t="s">
        <v>56</v>
      </c>
      <c r="B89" s="116">
        <f>B86/B87</f>
        <v>0.87784890527312121</v>
      </c>
      <c r="C89" s="99" t="s">
        <v>57</v>
      </c>
    </row>
    <row r="90" spans="1:12" ht="19.5" customHeight="1" x14ac:dyDescent="0.3">
      <c r="A90" s="107"/>
      <c r="B90" s="116"/>
    </row>
    <row r="91" spans="1:12" ht="27" customHeight="1" x14ac:dyDescent="0.4">
      <c r="A91" s="117" t="s">
        <v>58</v>
      </c>
      <c r="B91" s="255">
        <v>20</v>
      </c>
      <c r="D91" s="182" t="s">
        <v>59</v>
      </c>
      <c r="E91" s="183"/>
      <c r="F91" s="475" t="s">
        <v>60</v>
      </c>
      <c r="G91" s="476"/>
    </row>
    <row r="92" spans="1:12" ht="26.25" customHeight="1" x14ac:dyDescent="0.4">
      <c r="A92" s="118" t="s">
        <v>61</v>
      </c>
      <c r="B92" s="256">
        <v>20</v>
      </c>
      <c r="C92" s="179" t="s">
        <v>62</v>
      </c>
      <c r="D92" s="121" t="s">
        <v>63</v>
      </c>
      <c r="E92" s="180" t="s">
        <v>64</v>
      </c>
      <c r="F92" s="121" t="s">
        <v>63</v>
      </c>
      <c r="G92" s="122" t="s">
        <v>64</v>
      </c>
    </row>
    <row r="93" spans="1:12" ht="26.25" customHeight="1" x14ac:dyDescent="0.4">
      <c r="A93" s="118" t="s">
        <v>65</v>
      </c>
      <c r="B93" s="256">
        <v>50</v>
      </c>
      <c r="C93" s="177">
        <v>1</v>
      </c>
      <c r="D93" s="257">
        <v>42974432</v>
      </c>
      <c r="E93" s="196">
        <f>IF(ISBLANK(D93),"-",$D$103/$D$100*D93)</f>
        <v>40262068.808410533</v>
      </c>
      <c r="F93" s="257">
        <v>40344604</v>
      </c>
      <c r="G93" s="199">
        <f>IF(ISBLANK(F93),"-",$D$103/$F$100*F93)</f>
        <v>40304912.88193927</v>
      </c>
    </row>
    <row r="94" spans="1:12" ht="26.25" customHeight="1" x14ac:dyDescent="0.4">
      <c r="A94" s="118" t="s">
        <v>66</v>
      </c>
      <c r="B94" s="256">
        <v>1</v>
      </c>
      <c r="C94" s="150">
        <v>2</v>
      </c>
      <c r="D94" s="258">
        <v>42570033</v>
      </c>
      <c r="E94" s="197">
        <f>IF(ISBLANK(D94),"-",$D$103/$D$100*D94)</f>
        <v>39883193.751631364</v>
      </c>
      <c r="F94" s="258">
        <v>40158948</v>
      </c>
      <c r="G94" s="200">
        <f>IF(ISBLANK(F94),"-",$D$103/$F$100*F94)</f>
        <v>40119439.530756809</v>
      </c>
    </row>
    <row r="95" spans="1:12" ht="26.25" customHeight="1" x14ac:dyDescent="0.4">
      <c r="A95" s="118" t="s">
        <v>67</v>
      </c>
      <c r="B95" s="256">
        <v>1</v>
      </c>
      <c r="C95" s="150">
        <v>3</v>
      </c>
      <c r="D95" s="258">
        <v>42709065</v>
      </c>
      <c r="E95" s="197">
        <f>IF(ISBLANK(D95),"-",$D$103/$D$100*D95)</f>
        <v>40013450.643696189</v>
      </c>
      <c r="F95" s="258">
        <v>40613865</v>
      </c>
      <c r="G95" s="200">
        <f>IF(ISBLANK(F95),"-",$D$103/$F$100*F95)</f>
        <v>40573908.982322454</v>
      </c>
    </row>
    <row r="96" spans="1:12" ht="26.25" customHeight="1" x14ac:dyDescent="0.4">
      <c r="A96" s="118" t="s">
        <v>68</v>
      </c>
      <c r="B96" s="256">
        <v>1</v>
      </c>
      <c r="C96" s="181">
        <v>4</v>
      </c>
      <c r="D96" s="259"/>
      <c r="E96" s="198" t="str">
        <f>IF(ISBLANK(D96),"-",$D$103/$D$100*D96)</f>
        <v>-</v>
      </c>
      <c r="F96" s="269"/>
      <c r="G96" s="201" t="str">
        <f>IF(ISBLANK(F96),"-",$D$103/$F$100*F96)</f>
        <v>-</v>
      </c>
    </row>
    <row r="97" spans="1:10" ht="27" customHeight="1" x14ac:dyDescent="0.4">
      <c r="A97" s="118" t="s">
        <v>69</v>
      </c>
      <c r="B97" s="256">
        <v>1</v>
      </c>
      <c r="C97" s="172" t="s">
        <v>70</v>
      </c>
      <c r="D97" s="241">
        <f>AVERAGE(D93:D96)</f>
        <v>42751176.666666664</v>
      </c>
      <c r="E97" s="153">
        <f>AVERAGE(E93:E96)</f>
        <v>40052904.401246034</v>
      </c>
      <c r="F97" s="178">
        <f>AVERAGE(F93:F96)</f>
        <v>40372472.333333336</v>
      </c>
      <c r="G97" s="202">
        <f>AVERAGE(G93:G96)</f>
        <v>40332753.798339508</v>
      </c>
    </row>
    <row r="98" spans="1:10" ht="26.25" customHeight="1" x14ac:dyDescent="0.4">
      <c r="A98" s="118" t="s">
        <v>71</v>
      </c>
      <c r="B98" s="253">
        <v>1</v>
      </c>
      <c r="C98" s="231" t="s">
        <v>72</v>
      </c>
      <c r="D98" s="260">
        <v>18.329999999999998</v>
      </c>
      <c r="E98" s="125"/>
      <c r="F98" s="261">
        <v>17.190000000000001</v>
      </c>
    </row>
    <row r="99" spans="1:10" ht="26.25" customHeight="1" x14ac:dyDescent="0.4">
      <c r="A99" s="118" t="s">
        <v>73</v>
      </c>
      <c r="B99" s="253">
        <v>1</v>
      </c>
      <c r="C99" s="232" t="s">
        <v>74</v>
      </c>
      <c r="D99" s="233">
        <f>D98*$B$89</f>
        <v>16.09097043365631</v>
      </c>
      <c r="E99" s="132"/>
      <c r="F99" s="131">
        <f>F98*$B$89</f>
        <v>15.090222681644955</v>
      </c>
    </row>
    <row r="100" spans="1:10" ht="19.5" customHeight="1" x14ac:dyDescent="0.3">
      <c r="A100" s="118" t="s">
        <v>75</v>
      </c>
      <c r="B100" s="229">
        <f>(B99/B98)*(B97/B96)*(B95/B94)*(B93/B92)*B91</f>
        <v>50</v>
      </c>
      <c r="C100" s="232" t="s">
        <v>76</v>
      </c>
      <c r="D100" s="234">
        <f>D99*$B$84/100</f>
        <v>16.010515581488029</v>
      </c>
      <c r="E100" s="134"/>
      <c r="F100" s="133">
        <f>F99*$B$84/100</f>
        <v>15.014771568236728</v>
      </c>
    </row>
    <row r="101" spans="1:10" ht="19.5" customHeight="1" x14ac:dyDescent="0.3">
      <c r="A101" s="470" t="s">
        <v>77</v>
      </c>
      <c r="B101" s="477"/>
      <c r="C101" s="232" t="s">
        <v>78</v>
      </c>
      <c r="D101" s="233">
        <f>D100/$B$100</f>
        <v>0.3202103116297606</v>
      </c>
      <c r="E101" s="134"/>
      <c r="F101" s="135">
        <f>F100/$B$100</f>
        <v>0.30029543136473458</v>
      </c>
      <c r="G101" s="215"/>
      <c r="H101" s="216"/>
    </row>
    <row r="102" spans="1:10" ht="19.5" customHeight="1" x14ac:dyDescent="0.3">
      <c r="A102" s="472"/>
      <c r="B102" s="478"/>
      <c r="C102" s="232" t="s">
        <v>79</v>
      </c>
      <c r="D102" s="242">
        <f>$B$56/$B$118</f>
        <v>0.3</v>
      </c>
      <c r="F102" s="137"/>
      <c r="G102" s="217"/>
      <c r="H102" s="216"/>
    </row>
    <row r="103" spans="1:10" ht="18.75" x14ac:dyDescent="0.3">
      <c r="C103" s="232" t="s">
        <v>80</v>
      </c>
      <c r="D103" s="233">
        <f>D102*$B$100</f>
        <v>15</v>
      </c>
      <c r="F103" s="137"/>
      <c r="G103" s="215"/>
      <c r="H103" s="216"/>
    </row>
    <row r="104" spans="1:10" ht="19.5" customHeight="1" x14ac:dyDescent="0.3">
      <c r="C104" s="235" t="s">
        <v>81</v>
      </c>
      <c r="D104" s="243">
        <f>D103/B34</f>
        <v>17.087341244169021</v>
      </c>
      <c r="F104" s="140"/>
      <c r="G104" s="215"/>
      <c r="H104" s="216"/>
      <c r="J104" s="154"/>
    </row>
    <row r="105" spans="1:10" ht="18.75" x14ac:dyDescent="0.3">
      <c r="C105" s="237" t="s">
        <v>82</v>
      </c>
      <c r="D105" s="238">
        <f>AVERAGE(E93:E96,G93:G96)</f>
        <v>40192829.099792771</v>
      </c>
      <c r="F105" s="140"/>
      <c r="G105" s="218"/>
      <c r="H105" s="216"/>
      <c r="J105" s="156"/>
    </row>
    <row r="106" spans="1:10" ht="18.75" x14ac:dyDescent="0.3">
      <c r="C106" s="136" t="s">
        <v>83</v>
      </c>
      <c r="D106" s="155">
        <f>STDEV(E93:E96,G93:G96)/D105</f>
        <v>6.0537383312028866E-3</v>
      </c>
      <c r="F106" s="140"/>
      <c r="G106" s="215"/>
      <c r="H106" s="216"/>
      <c r="J106" s="156"/>
    </row>
    <row r="107" spans="1:10" ht="19.5" customHeight="1" x14ac:dyDescent="0.3">
      <c r="C107" s="138" t="s">
        <v>20</v>
      </c>
      <c r="D107" s="157">
        <f>COUNT(E93:E96,G93:G96)</f>
        <v>6</v>
      </c>
      <c r="F107" s="140"/>
      <c r="G107" s="215"/>
      <c r="H107" s="216"/>
      <c r="J107" s="156"/>
    </row>
    <row r="108" spans="1:10" ht="19.5" customHeight="1" x14ac:dyDescent="0.3">
      <c r="A108" s="98"/>
      <c r="B108" s="98"/>
      <c r="C108" s="98"/>
      <c r="D108" s="98"/>
      <c r="E108" s="98"/>
    </row>
    <row r="109" spans="1:10" ht="26.25" customHeight="1" x14ac:dyDescent="0.4">
      <c r="A109" s="117" t="s">
        <v>111</v>
      </c>
      <c r="B109" s="255">
        <v>1000</v>
      </c>
      <c r="C109" s="158" t="s">
        <v>112</v>
      </c>
      <c r="D109" s="159" t="s">
        <v>63</v>
      </c>
      <c r="E109" s="160" t="s">
        <v>113</v>
      </c>
      <c r="F109" s="161" t="s">
        <v>114</v>
      </c>
    </row>
    <row r="110" spans="1:10" ht="26.25" customHeight="1" x14ac:dyDescent="0.4">
      <c r="A110" s="118" t="s">
        <v>93</v>
      </c>
      <c r="B110" s="256">
        <v>1</v>
      </c>
      <c r="C110" s="124">
        <v>1</v>
      </c>
      <c r="D110" s="270">
        <v>31738540</v>
      </c>
      <c r="E110" s="162">
        <f t="shared" ref="E110:E115" si="1">IF(ISBLANK(D110),"-",D110/$D$105*$D$102*$B$118)</f>
        <v>236.89703395497213</v>
      </c>
      <c r="F110" s="163">
        <f t="shared" ref="F110:F115" si="2">IF(ISBLANK(D110), "-", E110/$B$56)</f>
        <v>0.78965677984990712</v>
      </c>
    </row>
    <row r="111" spans="1:10" ht="26.25" customHeight="1" x14ac:dyDescent="0.4">
      <c r="A111" s="118" t="s">
        <v>95</v>
      </c>
      <c r="B111" s="256">
        <v>1</v>
      </c>
      <c r="C111" s="124">
        <v>2</v>
      </c>
      <c r="D111" s="270">
        <v>31419083</v>
      </c>
      <c r="E111" s="164">
        <f t="shared" si="1"/>
        <v>234.51260115572697</v>
      </c>
      <c r="F111" s="189">
        <f t="shared" si="2"/>
        <v>0.78170867051908988</v>
      </c>
    </row>
    <row r="112" spans="1:10" ht="26.25" customHeight="1" x14ac:dyDescent="0.4">
      <c r="A112" s="118" t="s">
        <v>96</v>
      </c>
      <c r="B112" s="256">
        <v>1</v>
      </c>
      <c r="C112" s="124">
        <v>3</v>
      </c>
      <c r="D112" s="270">
        <v>31512786</v>
      </c>
      <c r="E112" s="164">
        <f t="shared" si="1"/>
        <v>235.21200203467993</v>
      </c>
      <c r="F112" s="189">
        <f t="shared" si="2"/>
        <v>0.78404000678226637</v>
      </c>
    </row>
    <row r="113" spans="1:10" ht="26.25" customHeight="1" x14ac:dyDescent="0.4">
      <c r="A113" s="118" t="s">
        <v>97</v>
      </c>
      <c r="B113" s="256">
        <v>1</v>
      </c>
      <c r="C113" s="124">
        <v>4</v>
      </c>
      <c r="D113" s="270">
        <v>31658346</v>
      </c>
      <c r="E113" s="164">
        <f t="shared" si="1"/>
        <v>236.29846449522429</v>
      </c>
      <c r="F113" s="189">
        <f t="shared" si="2"/>
        <v>0.78766154831741431</v>
      </c>
    </row>
    <row r="114" spans="1:10" ht="26.25" customHeight="1" x14ac:dyDescent="0.4">
      <c r="A114" s="118" t="s">
        <v>98</v>
      </c>
      <c r="B114" s="256">
        <v>1</v>
      </c>
      <c r="C114" s="124">
        <v>5</v>
      </c>
      <c r="D114" s="270">
        <v>31622967</v>
      </c>
      <c r="E114" s="164">
        <f t="shared" si="1"/>
        <v>236.03439500228939</v>
      </c>
      <c r="F114" s="189">
        <f t="shared" si="2"/>
        <v>0.78678131667429796</v>
      </c>
    </row>
    <row r="115" spans="1:10" ht="26.25" customHeight="1" x14ac:dyDescent="0.4">
      <c r="A115" s="118" t="s">
        <v>100</v>
      </c>
      <c r="B115" s="256">
        <v>1</v>
      </c>
      <c r="C115" s="127">
        <v>6</v>
      </c>
      <c r="D115" s="271">
        <v>31734586</v>
      </c>
      <c r="E115" s="165">
        <f t="shared" si="1"/>
        <v>236.86752122778748</v>
      </c>
      <c r="F115" s="190">
        <f t="shared" si="2"/>
        <v>0.7895584040926249</v>
      </c>
    </row>
    <row r="116" spans="1:10" ht="26.25" customHeight="1" x14ac:dyDescent="0.4">
      <c r="A116" s="118" t="s">
        <v>101</v>
      </c>
      <c r="B116" s="256">
        <v>1</v>
      </c>
      <c r="C116" s="124"/>
      <c r="D116" s="150"/>
      <c r="E116" s="152"/>
      <c r="F116" s="166"/>
    </row>
    <row r="117" spans="1:10" ht="26.25" customHeight="1" x14ac:dyDescent="0.4">
      <c r="A117" s="118" t="s">
        <v>102</v>
      </c>
      <c r="B117" s="256">
        <v>1</v>
      </c>
      <c r="C117" s="124"/>
      <c r="D117" s="167"/>
      <c r="E117" s="168" t="s">
        <v>70</v>
      </c>
      <c r="F117" s="169">
        <f>AVERAGE(F110:F115)</f>
        <v>0.78656778770593327</v>
      </c>
    </row>
    <row r="118" spans="1:10" ht="19.5" customHeight="1" x14ac:dyDescent="0.3">
      <c r="A118" s="118" t="s">
        <v>103</v>
      </c>
      <c r="B118" s="220">
        <f>(B117/B116)*(B115/B114)*(B113/B112)*(B111/B110)*B109</f>
        <v>1000</v>
      </c>
      <c r="C118" s="170"/>
      <c r="D118" s="171"/>
      <c r="E118" s="172" t="s">
        <v>83</v>
      </c>
      <c r="F118" s="173">
        <f>STDEV(F110:F115)/F117</f>
        <v>4.0094101120557906E-3</v>
      </c>
      <c r="I118" s="152"/>
    </row>
    <row r="119" spans="1:10" ht="19.5" customHeight="1" x14ac:dyDescent="0.3">
      <c r="A119" s="470" t="s">
        <v>77</v>
      </c>
      <c r="B119" s="471"/>
      <c r="C119" s="174"/>
      <c r="D119" s="175"/>
      <c r="E119" s="176" t="s">
        <v>20</v>
      </c>
      <c r="F119" s="157">
        <f>COUNT(F110:F115)</f>
        <v>6</v>
      </c>
      <c r="I119" s="152"/>
      <c r="J119" s="156"/>
    </row>
    <row r="120" spans="1:10" ht="19.5" customHeight="1" x14ac:dyDescent="0.3">
      <c r="A120" s="472"/>
      <c r="B120" s="473"/>
      <c r="C120" s="152"/>
      <c r="D120" s="152"/>
      <c r="E120" s="152"/>
      <c r="F120" s="150"/>
      <c r="G120" s="152"/>
      <c r="H120" s="152"/>
      <c r="I120" s="152"/>
    </row>
    <row r="121" spans="1:10" ht="18.75" x14ac:dyDescent="0.3">
      <c r="A121" s="115"/>
      <c r="B121" s="115"/>
      <c r="C121" s="152"/>
      <c r="D121" s="152"/>
      <c r="E121" s="152"/>
      <c r="F121" s="150"/>
      <c r="G121" s="152"/>
      <c r="H121" s="152"/>
      <c r="I121" s="152"/>
    </row>
    <row r="122" spans="1:10" ht="18.75" x14ac:dyDescent="0.3">
      <c r="A122" s="105" t="s">
        <v>106</v>
      </c>
      <c r="B122" s="246" t="s">
        <v>107</v>
      </c>
      <c r="C122" s="474" t="str">
        <f>B20</f>
        <v>ATAZANAVIR, RITONAVIR</v>
      </c>
      <c r="D122" s="474"/>
      <c r="E122" s="248" t="s">
        <v>115</v>
      </c>
      <c r="F122" s="248"/>
      <c r="G122" s="249">
        <f>F117</f>
        <v>0.78656778770593327</v>
      </c>
      <c r="H122" s="152"/>
      <c r="I122" s="152"/>
    </row>
    <row r="123" spans="1:10" ht="18.75" x14ac:dyDescent="0.3">
      <c r="A123" s="115"/>
      <c r="B123" s="115"/>
      <c r="C123" s="152"/>
      <c r="D123" s="152"/>
      <c r="E123" s="152"/>
      <c r="F123" s="150"/>
      <c r="G123" s="152"/>
      <c r="H123" s="152"/>
      <c r="I123" s="152"/>
    </row>
    <row r="124" spans="1:10" ht="26.25" customHeight="1" x14ac:dyDescent="0.4">
      <c r="A124" s="104" t="s">
        <v>109</v>
      </c>
      <c r="B124" s="104" t="s">
        <v>110</v>
      </c>
      <c r="D124" s="268" t="s">
        <v>119</v>
      </c>
    </row>
    <row r="125" spans="1:10" ht="19.5" customHeight="1" x14ac:dyDescent="0.3">
      <c r="A125" s="98"/>
      <c r="B125" s="98"/>
      <c r="C125" s="98"/>
      <c r="D125" s="98"/>
      <c r="E125" s="98"/>
    </row>
    <row r="126" spans="1:10" ht="26.25" customHeight="1" x14ac:dyDescent="0.4">
      <c r="A126" s="117" t="s">
        <v>111</v>
      </c>
      <c r="B126" s="255">
        <v>1000</v>
      </c>
      <c r="C126" s="158" t="s">
        <v>112</v>
      </c>
      <c r="D126" s="159" t="s">
        <v>63</v>
      </c>
      <c r="E126" s="160" t="s">
        <v>113</v>
      </c>
      <c r="F126" s="161" t="s">
        <v>114</v>
      </c>
    </row>
    <row r="127" spans="1:10" ht="26.25" customHeight="1" x14ac:dyDescent="0.4">
      <c r="A127" s="118" t="s">
        <v>93</v>
      </c>
      <c r="B127" s="256">
        <v>1</v>
      </c>
      <c r="C127" s="124">
        <v>1</v>
      </c>
      <c r="D127" s="270">
        <v>38371942</v>
      </c>
      <c r="E127" s="225">
        <f t="shared" ref="E127:E132" si="3">IF(ISBLANK(D127),"-",D127/$D$105*$D$102*$B$135)</f>
        <v>286.40886590536996</v>
      </c>
      <c r="F127" s="222">
        <f t="shared" ref="F127:F132" si="4">IF(ISBLANK(D127), "-", E127/$B$56)</f>
        <v>0.95469621968456653</v>
      </c>
    </row>
    <row r="128" spans="1:10" ht="26.25" customHeight="1" x14ac:dyDescent="0.4">
      <c r="A128" s="118" t="s">
        <v>95</v>
      </c>
      <c r="B128" s="256">
        <v>1</v>
      </c>
      <c r="C128" s="124">
        <v>2</v>
      </c>
      <c r="D128" s="270">
        <v>41792037</v>
      </c>
      <c r="E128" s="226">
        <f t="shared" si="3"/>
        <v>311.93651655799079</v>
      </c>
      <c r="F128" s="223">
        <f t="shared" si="4"/>
        <v>1.0397883885266359</v>
      </c>
    </row>
    <row r="129" spans="1:10" ht="26.25" customHeight="1" x14ac:dyDescent="0.4">
      <c r="A129" s="118" t="s">
        <v>96</v>
      </c>
      <c r="B129" s="256">
        <v>1</v>
      </c>
      <c r="C129" s="124">
        <v>3</v>
      </c>
      <c r="D129" s="270">
        <v>41815724</v>
      </c>
      <c r="E129" s="226">
        <f t="shared" si="3"/>
        <v>312.1133167524323</v>
      </c>
      <c r="F129" s="223">
        <f t="shared" si="4"/>
        <v>1.0403777225081077</v>
      </c>
    </row>
    <row r="130" spans="1:10" ht="26.25" customHeight="1" x14ac:dyDescent="0.4">
      <c r="A130" s="118" t="s">
        <v>97</v>
      </c>
      <c r="B130" s="256">
        <v>1</v>
      </c>
      <c r="C130" s="124">
        <v>4</v>
      </c>
      <c r="D130" s="270">
        <v>38189606</v>
      </c>
      <c r="E130" s="226">
        <f t="shared" si="3"/>
        <v>285.04790671874025</v>
      </c>
      <c r="F130" s="223">
        <f t="shared" si="4"/>
        <v>0.95015968906246751</v>
      </c>
    </row>
    <row r="131" spans="1:10" ht="26.25" customHeight="1" x14ac:dyDescent="0.4">
      <c r="A131" s="118" t="s">
        <v>98</v>
      </c>
      <c r="B131" s="256">
        <v>1</v>
      </c>
      <c r="C131" s="124">
        <v>5</v>
      </c>
      <c r="D131" s="270">
        <v>39744516</v>
      </c>
      <c r="E131" s="226">
        <f t="shared" si="3"/>
        <v>296.65378295208075</v>
      </c>
      <c r="F131" s="223">
        <f t="shared" si="4"/>
        <v>0.98884594317360253</v>
      </c>
    </row>
    <row r="132" spans="1:10" ht="26.25" customHeight="1" x14ac:dyDescent="0.4">
      <c r="A132" s="118" t="s">
        <v>100</v>
      </c>
      <c r="B132" s="256">
        <v>1</v>
      </c>
      <c r="C132" s="127">
        <v>6</v>
      </c>
      <c r="D132" s="271">
        <v>41213320</v>
      </c>
      <c r="E132" s="227">
        <f t="shared" si="3"/>
        <v>307.61696245123846</v>
      </c>
      <c r="F132" s="224">
        <f t="shared" si="4"/>
        <v>1.0253898748374615</v>
      </c>
    </row>
    <row r="133" spans="1:10" ht="26.25" customHeight="1" x14ac:dyDescent="0.4">
      <c r="A133" s="118" t="s">
        <v>101</v>
      </c>
      <c r="B133" s="256">
        <v>1</v>
      </c>
      <c r="C133" s="124"/>
      <c r="D133" s="150"/>
      <c r="E133" s="152"/>
      <c r="F133" s="166"/>
    </row>
    <row r="134" spans="1:10" ht="26.25" customHeight="1" x14ac:dyDescent="0.4">
      <c r="A134" s="118" t="s">
        <v>102</v>
      </c>
      <c r="B134" s="256">
        <v>1</v>
      </c>
      <c r="C134" s="124"/>
      <c r="D134" s="167"/>
      <c r="E134" s="168" t="s">
        <v>70</v>
      </c>
      <c r="F134" s="272">
        <f>AVERAGE(F127:F132)</f>
        <v>0.99987630629880708</v>
      </c>
    </row>
    <row r="135" spans="1:10" ht="27" customHeight="1" x14ac:dyDescent="0.4">
      <c r="A135" s="118" t="s">
        <v>103</v>
      </c>
      <c r="B135" s="256">
        <f>(B134/B133)*(B132/B131)*(B130/B129)*(B128/B127)*B126</f>
        <v>1000</v>
      </c>
      <c r="C135" s="170"/>
      <c r="D135" s="171"/>
      <c r="E135" s="172" t="s">
        <v>83</v>
      </c>
      <c r="F135" s="273">
        <f>STDEV(F127:F132)/F134</f>
        <v>4.1282054785347411E-2</v>
      </c>
      <c r="I135" s="152"/>
    </row>
    <row r="136" spans="1:10" ht="27" customHeight="1" x14ac:dyDescent="0.4">
      <c r="A136" s="470" t="s">
        <v>77</v>
      </c>
      <c r="B136" s="471"/>
      <c r="C136" s="174"/>
      <c r="D136" s="175"/>
      <c r="E136" s="176" t="s">
        <v>20</v>
      </c>
      <c r="F136" s="274">
        <f>COUNT(F127:F132)</f>
        <v>6</v>
      </c>
      <c r="I136" s="152"/>
      <c r="J136" s="156"/>
    </row>
    <row r="137" spans="1:10" ht="19.5" customHeight="1" x14ac:dyDescent="0.3">
      <c r="A137" s="472"/>
      <c r="B137" s="473"/>
      <c r="C137" s="152"/>
      <c r="D137" s="152"/>
      <c r="E137" s="152"/>
      <c r="F137" s="150"/>
      <c r="G137" s="152"/>
      <c r="H137" s="152"/>
      <c r="I137" s="152"/>
    </row>
    <row r="138" spans="1:10" ht="18.75" x14ac:dyDescent="0.3">
      <c r="A138" s="115"/>
      <c r="B138" s="115"/>
      <c r="C138" s="152"/>
      <c r="D138" s="152"/>
      <c r="E138" s="152"/>
      <c r="F138" s="150"/>
      <c r="G138" s="152"/>
      <c r="H138" s="152"/>
      <c r="I138" s="152"/>
    </row>
    <row r="139" spans="1:10" ht="26.25" customHeight="1" x14ac:dyDescent="0.4">
      <c r="A139" s="105" t="s">
        <v>106</v>
      </c>
      <c r="B139" s="246" t="s">
        <v>107</v>
      </c>
      <c r="C139" s="474" t="str">
        <f>B20</f>
        <v>ATAZANAVIR, RITONAVIR</v>
      </c>
      <c r="D139" s="474"/>
      <c r="E139" s="248" t="s">
        <v>115</v>
      </c>
      <c r="F139" s="248"/>
      <c r="G139" s="275">
        <f>F134</f>
        <v>0.99987630629880708</v>
      </c>
      <c r="H139" s="152"/>
      <c r="I139" s="152"/>
    </row>
    <row r="140" spans="1:10" ht="18.75" x14ac:dyDescent="0.3">
      <c r="A140" s="105"/>
      <c r="B140" s="246"/>
      <c r="C140" s="247"/>
      <c r="D140" s="247"/>
      <c r="E140" s="248"/>
      <c r="F140" s="248"/>
      <c r="G140" s="249"/>
      <c r="H140" s="152"/>
      <c r="I140" s="152"/>
    </row>
    <row r="141" spans="1:10" ht="26.25" customHeight="1" x14ac:dyDescent="0.4">
      <c r="A141" s="104" t="s">
        <v>109</v>
      </c>
      <c r="B141" s="104" t="s">
        <v>110</v>
      </c>
      <c r="D141" s="268">
        <v>0</v>
      </c>
      <c r="H141" s="152"/>
      <c r="I141" s="152"/>
    </row>
    <row r="142" spans="1:10" ht="19.5" customHeight="1" x14ac:dyDescent="0.3">
      <c r="A142" s="98"/>
      <c r="B142" s="98"/>
      <c r="C142" s="98"/>
      <c r="D142" s="98"/>
      <c r="E142" s="98"/>
      <c r="H142" s="152"/>
      <c r="I142" s="152"/>
    </row>
    <row r="143" spans="1:10" ht="26.25" customHeight="1" x14ac:dyDescent="0.4">
      <c r="A143" s="117" t="s">
        <v>111</v>
      </c>
      <c r="B143" s="255">
        <v>1</v>
      </c>
      <c r="C143" s="158" t="s">
        <v>112</v>
      </c>
      <c r="D143" s="159" t="s">
        <v>63</v>
      </c>
      <c r="E143" s="160" t="s">
        <v>113</v>
      </c>
      <c r="F143" s="161" t="s">
        <v>114</v>
      </c>
      <c r="H143" s="152"/>
      <c r="I143" s="152"/>
    </row>
    <row r="144" spans="1:10" ht="26.25" customHeight="1" x14ac:dyDescent="0.4">
      <c r="A144" s="118" t="s">
        <v>93</v>
      </c>
      <c r="B144" s="256">
        <v>1</v>
      </c>
      <c r="C144" s="124">
        <v>1</v>
      </c>
      <c r="D144" s="270"/>
      <c r="E144" s="225" t="str">
        <f t="shared" ref="E144:E149" si="5">IF(ISBLANK(D144),"-",D144/$D$105*$D$102*$B$152)</f>
        <v>-</v>
      </c>
      <c r="F144" s="222" t="str">
        <f t="shared" ref="F144:F149" si="6">IF(ISBLANK(D144), "-", E144/$B$56)</f>
        <v>-</v>
      </c>
      <c r="H144" s="152"/>
      <c r="I144" s="152"/>
    </row>
    <row r="145" spans="1:9" ht="26.25" customHeight="1" x14ac:dyDescent="0.4">
      <c r="A145" s="118" t="s">
        <v>95</v>
      </c>
      <c r="B145" s="256">
        <v>1</v>
      </c>
      <c r="C145" s="124">
        <v>2</v>
      </c>
      <c r="D145" s="270"/>
      <c r="E145" s="226" t="str">
        <f t="shared" si="5"/>
        <v>-</v>
      </c>
      <c r="F145" s="223" t="str">
        <f t="shared" si="6"/>
        <v>-</v>
      </c>
      <c r="H145" s="152"/>
      <c r="I145" s="152"/>
    </row>
    <row r="146" spans="1:9" ht="26.25" customHeight="1" x14ac:dyDescent="0.4">
      <c r="A146" s="118" t="s">
        <v>96</v>
      </c>
      <c r="B146" s="256">
        <v>1</v>
      </c>
      <c r="C146" s="124">
        <v>3</v>
      </c>
      <c r="D146" s="270"/>
      <c r="E146" s="226" t="str">
        <f t="shared" si="5"/>
        <v>-</v>
      </c>
      <c r="F146" s="223" t="str">
        <f t="shared" si="6"/>
        <v>-</v>
      </c>
      <c r="H146" s="152"/>
      <c r="I146" s="152"/>
    </row>
    <row r="147" spans="1:9" ht="26.25" customHeight="1" x14ac:dyDescent="0.4">
      <c r="A147" s="118" t="s">
        <v>97</v>
      </c>
      <c r="B147" s="256">
        <v>1</v>
      </c>
      <c r="C147" s="124">
        <v>4</v>
      </c>
      <c r="D147" s="270"/>
      <c r="E147" s="226" t="str">
        <f t="shared" si="5"/>
        <v>-</v>
      </c>
      <c r="F147" s="223" t="str">
        <f t="shared" si="6"/>
        <v>-</v>
      </c>
      <c r="H147" s="152"/>
      <c r="I147" s="152"/>
    </row>
    <row r="148" spans="1:9" ht="26.25" customHeight="1" x14ac:dyDescent="0.4">
      <c r="A148" s="118" t="s">
        <v>98</v>
      </c>
      <c r="B148" s="256">
        <v>1</v>
      </c>
      <c r="C148" s="124">
        <v>5</v>
      </c>
      <c r="D148" s="270"/>
      <c r="E148" s="226" t="str">
        <f t="shared" si="5"/>
        <v>-</v>
      </c>
      <c r="F148" s="223" t="str">
        <f t="shared" si="6"/>
        <v>-</v>
      </c>
      <c r="H148" s="152"/>
      <c r="I148" s="152"/>
    </row>
    <row r="149" spans="1:9" ht="26.25" customHeight="1" x14ac:dyDescent="0.4">
      <c r="A149" s="118" t="s">
        <v>100</v>
      </c>
      <c r="B149" s="256">
        <v>1</v>
      </c>
      <c r="C149" s="127">
        <v>6</v>
      </c>
      <c r="D149" s="271"/>
      <c r="E149" s="227" t="str">
        <f t="shared" si="5"/>
        <v>-</v>
      </c>
      <c r="F149" s="224" t="str">
        <f t="shared" si="6"/>
        <v>-</v>
      </c>
      <c r="H149" s="152"/>
      <c r="I149" s="152"/>
    </row>
    <row r="150" spans="1:9" ht="26.25" customHeight="1" x14ac:dyDescent="0.4">
      <c r="A150" s="118" t="s">
        <v>101</v>
      </c>
      <c r="B150" s="256">
        <v>1</v>
      </c>
      <c r="C150" s="124"/>
      <c r="D150" s="150"/>
      <c r="E150" s="152"/>
      <c r="F150" s="166"/>
      <c r="H150" s="152"/>
      <c r="I150" s="152"/>
    </row>
    <row r="151" spans="1:9" ht="26.25" customHeight="1" x14ac:dyDescent="0.4">
      <c r="A151" s="118" t="s">
        <v>102</v>
      </c>
      <c r="B151" s="256">
        <v>1</v>
      </c>
      <c r="C151" s="124"/>
      <c r="D151" s="167"/>
      <c r="E151" s="168" t="s">
        <v>70</v>
      </c>
      <c r="F151" s="272" t="e">
        <f>AVERAGE(F144:F149)</f>
        <v>#DIV/0!</v>
      </c>
      <c r="H151" s="152"/>
      <c r="I151" s="152"/>
    </row>
    <row r="152" spans="1:9" ht="27" customHeight="1" x14ac:dyDescent="0.4">
      <c r="A152" s="118" t="s">
        <v>103</v>
      </c>
      <c r="B152" s="256">
        <f>(B151/B150)*(B149/B148)*(B147/B146)*(B145/B144)*B143</f>
        <v>1</v>
      </c>
      <c r="C152" s="170"/>
      <c r="D152" s="171"/>
      <c r="E152" s="172" t="s">
        <v>83</v>
      </c>
      <c r="F152" s="273" t="e">
        <f>STDEV(F144:F149)/F151</f>
        <v>#DIV/0!</v>
      </c>
      <c r="H152" s="152"/>
      <c r="I152" s="152"/>
    </row>
    <row r="153" spans="1:9" ht="27" customHeight="1" x14ac:dyDescent="0.4">
      <c r="A153" s="470" t="s">
        <v>77</v>
      </c>
      <c r="B153" s="471"/>
      <c r="C153" s="174"/>
      <c r="D153" s="175"/>
      <c r="E153" s="176" t="s">
        <v>20</v>
      </c>
      <c r="F153" s="274">
        <f>COUNT(F144:F149)</f>
        <v>0</v>
      </c>
      <c r="H153" s="152"/>
      <c r="I153" s="152"/>
    </row>
    <row r="154" spans="1:9" ht="19.5" customHeight="1" x14ac:dyDescent="0.3">
      <c r="A154" s="472"/>
      <c r="B154" s="473"/>
      <c r="C154" s="152"/>
      <c r="D154" s="152"/>
      <c r="E154" s="152"/>
      <c r="F154" s="150"/>
      <c r="G154" s="152"/>
      <c r="H154" s="152"/>
      <c r="I154" s="152"/>
    </row>
    <row r="155" spans="1:9" ht="18.75" x14ac:dyDescent="0.3">
      <c r="A155" s="115"/>
      <c r="B155" s="115"/>
      <c r="C155" s="152"/>
      <c r="D155" s="152"/>
      <c r="E155" s="152"/>
      <c r="F155" s="150"/>
      <c r="G155" s="152"/>
      <c r="H155" s="152"/>
      <c r="I155" s="152"/>
    </row>
    <row r="156" spans="1:9" ht="26.25" customHeight="1" x14ac:dyDescent="0.4">
      <c r="A156" s="105" t="s">
        <v>106</v>
      </c>
      <c r="B156" s="246" t="s">
        <v>107</v>
      </c>
      <c r="C156" s="474" t="str">
        <f>B20</f>
        <v>ATAZANAVIR, RITONAVIR</v>
      </c>
      <c r="D156" s="474"/>
      <c r="E156" s="248" t="s">
        <v>115</v>
      </c>
      <c r="F156" s="248"/>
      <c r="G156" s="275" t="e">
        <f>F151</f>
        <v>#DIV/0!</v>
      </c>
      <c r="H156" s="152"/>
      <c r="I156" s="152"/>
    </row>
    <row r="157" spans="1:9" ht="18.75" x14ac:dyDescent="0.3">
      <c r="A157" s="105"/>
      <c r="B157" s="246"/>
      <c r="C157" s="250"/>
      <c r="D157" s="250"/>
      <c r="E157" s="248"/>
      <c r="F157" s="248"/>
      <c r="G157" s="249"/>
      <c r="H157" s="152"/>
      <c r="I157" s="152"/>
    </row>
    <row r="158" spans="1:9" ht="26.25" customHeight="1" x14ac:dyDescent="0.4">
      <c r="A158" s="104" t="s">
        <v>109</v>
      </c>
      <c r="B158" s="104" t="s">
        <v>110</v>
      </c>
      <c r="D158" s="268">
        <v>0</v>
      </c>
      <c r="H158" s="152"/>
      <c r="I158" s="152"/>
    </row>
    <row r="159" spans="1:9" ht="19.5" customHeight="1" x14ac:dyDescent="0.3">
      <c r="A159" s="98"/>
      <c r="B159" s="98"/>
      <c r="C159" s="98"/>
      <c r="D159" s="98"/>
      <c r="E159" s="98"/>
      <c r="H159" s="152"/>
      <c r="I159" s="152"/>
    </row>
    <row r="160" spans="1:9" ht="26.25" customHeight="1" x14ac:dyDescent="0.4">
      <c r="A160" s="117" t="s">
        <v>111</v>
      </c>
      <c r="B160" s="255">
        <v>1</v>
      </c>
      <c r="C160" s="158" t="s">
        <v>112</v>
      </c>
      <c r="D160" s="159" t="s">
        <v>63</v>
      </c>
      <c r="E160" s="160" t="s">
        <v>113</v>
      </c>
      <c r="F160" s="161" t="s">
        <v>114</v>
      </c>
      <c r="H160" s="152"/>
      <c r="I160" s="152"/>
    </row>
    <row r="161" spans="1:9" ht="26.25" customHeight="1" x14ac:dyDescent="0.4">
      <c r="A161" s="118" t="s">
        <v>93</v>
      </c>
      <c r="B161" s="256">
        <v>1</v>
      </c>
      <c r="C161" s="124">
        <v>1</v>
      </c>
      <c r="D161" s="270"/>
      <c r="E161" s="225" t="str">
        <f t="shared" ref="E161:E166" si="7">IF(ISBLANK(D161),"-",D161/$D$105*$D$102*$B$169)</f>
        <v>-</v>
      </c>
      <c r="F161" s="222" t="str">
        <f t="shared" ref="F161:F166" si="8">IF(ISBLANK(D161), "-", E161/$B$56)</f>
        <v>-</v>
      </c>
      <c r="H161" s="152"/>
      <c r="I161" s="152"/>
    </row>
    <row r="162" spans="1:9" ht="26.25" customHeight="1" x14ac:dyDescent="0.4">
      <c r="A162" s="118" t="s">
        <v>95</v>
      </c>
      <c r="B162" s="256">
        <v>1</v>
      </c>
      <c r="C162" s="124">
        <v>2</v>
      </c>
      <c r="D162" s="270"/>
      <c r="E162" s="226" t="str">
        <f t="shared" si="7"/>
        <v>-</v>
      </c>
      <c r="F162" s="223" t="str">
        <f t="shared" si="8"/>
        <v>-</v>
      </c>
      <c r="H162" s="152"/>
      <c r="I162" s="152"/>
    </row>
    <row r="163" spans="1:9" ht="26.25" customHeight="1" x14ac:dyDescent="0.4">
      <c r="A163" s="118" t="s">
        <v>96</v>
      </c>
      <c r="B163" s="256">
        <v>1</v>
      </c>
      <c r="C163" s="124">
        <v>3</v>
      </c>
      <c r="D163" s="270"/>
      <c r="E163" s="226" t="str">
        <f t="shared" si="7"/>
        <v>-</v>
      </c>
      <c r="F163" s="223" t="str">
        <f t="shared" si="8"/>
        <v>-</v>
      </c>
      <c r="H163" s="152"/>
      <c r="I163" s="152"/>
    </row>
    <row r="164" spans="1:9" ht="26.25" customHeight="1" x14ac:dyDescent="0.4">
      <c r="A164" s="118" t="s">
        <v>97</v>
      </c>
      <c r="B164" s="256">
        <v>1</v>
      </c>
      <c r="C164" s="124">
        <v>4</v>
      </c>
      <c r="D164" s="270"/>
      <c r="E164" s="226" t="str">
        <f t="shared" si="7"/>
        <v>-</v>
      </c>
      <c r="F164" s="223" t="str">
        <f t="shared" si="8"/>
        <v>-</v>
      </c>
      <c r="H164" s="152"/>
      <c r="I164" s="152"/>
    </row>
    <row r="165" spans="1:9" ht="26.25" customHeight="1" x14ac:dyDescent="0.4">
      <c r="A165" s="118" t="s">
        <v>98</v>
      </c>
      <c r="B165" s="256">
        <v>1</v>
      </c>
      <c r="C165" s="124">
        <v>5</v>
      </c>
      <c r="D165" s="270"/>
      <c r="E165" s="226" t="str">
        <f t="shared" si="7"/>
        <v>-</v>
      </c>
      <c r="F165" s="223" t="str">
        <f t="shared" si="8"/>
        <v>-</v>
      </c>
      <c r="H165" s="152"/>
      <c r="I165" s="152"/>
    </row>
    <row r="166" spans="1:9" ht="26.25" customHeight="1" x14ac:dyDescent="0.4">
      <c r="A166" s="118" t="s">
        <v>100</v>
      </c>
      <c r="B166" s="256">
        <v>1</v>
      </c>
      <c r="C166" s="127">
        <v>6</v>
      </c>
      <c r="D166" s="271"/>
      <c r="E166" s="227" t="str">
        <f t="shared" si="7"/>
        <v>-</v>
      </c>
      <c r="F166" s="224" t="str">
        <f t="shared" si="8"/>
        <v>-</v>
      </c>
      <c r="H166" s="152"/>
      <c r="I166" s="152"/>
    </row>
    <row r="167" spans="1:9" ht="26.25" customHeight="1" x14ac:dyDescent="0.4">
      <c r="A167" s="118" t="s">
        <v>101</v>
      </c>
      <c r="B167" s="256">
        <v>1</v>
      </c>
      <c r="C167" s="124"/>
      <c r="D167" s="150"/>
      <c r="E167" s="152"/>
      <c r="F167" s="166"/>
      <c r="H167" s="152"/>
      <c r="I167" s="152"/>
    </row>
    <row r="168" spans="1:9" ht="26.25" customHeight="1" x14ac:dyDescent="0.4">
      <c r="A168" s="118" t="s">
        <v>102</v>
      </c>
      <c r="B168" s="256">
        <v>1</v>
      </c>
      <c r="C168" s="124"/>
      <c r="D168" s="167"/>
      <c r="E168" s="168" t="s">
        <v>70</v>
      </c>
      <c r="F168" s="272" t="e">
        <f>AVERAGE(F161:F166)</f>
        <v>#DIV/0!</v>
      </c>
      <c r="H168" s="152"/>
      <c r="I168" s="152"/>
    </row>
    <row r="169" spans="1:9" ht="27" customHeight="1" x14ac:dyDescent="0.4">
      <c r="A169" s="118" t="s">
        <v>103</v>
      </c>
      <c r="B169" s="256">
        <f>(B168/B167)*(B166/B165)*(B164/B163)*(B162/B161)*B160</f>
        <v>1</v>
      </c>
      <c r="C169" s="170"/>
      <c r="D169" s="171"/>
      <c r="E169" s="172" t="s">
        <v>83</v>
      </c>
      <c r="F169" s="273" t="e">
        <f>STDEV(F161:F166)/F168</f>
        <v>#DIV/0!</v>
      </c>
      <c r="H169" s="152"/>
      <c r="I169" s="152"/>
    </row>
    <row r="170" spans="1:9" ht="27" customHeight="1" x14ac:dyDescent="0.4">
      <c r="A170" s="470" t="s">
        <v>77</v>
      </c>
      <c r="B170" s="471"/>
      <c r="C170" s="174"/>
      <c r="D170" s="175"/>
      <c r="E170" s="176" t="s">
        <v>20</v>
      </c>
      <c r="F170" s="274">
        <f>COUNT(F161:F166)</f>
        <v>0</v>
      </c>
      <c r="H170" s="152"/>
      <c r="I170" s="152"/>
    </row>
    <row r="171" spans="1:9" ht="19.5" customHeight="1" x14ac:dyDescent="0.3">
      <c r="A171" s="472"/>
      <c r="B171" s="473"/>
      <c r="C171" s="152"/>
      <c r="D171" s="152"/>
      <c r="E171" s="152"/>
      <c r="F171" s="150"/>
      <c r="G171" s="152"/>
      <c r="H171" s="152"/>
      <c r="I171" s="152"/>
    </row>
    <row r="172" spans="1:9" ht="18.75" x14ac:dyDescent="0.3">
      <c r="A172" s="115"/>
      <c r="B172" s="115"/>
      <c r="C172" s="152"/>
      <c r="D172" s="152"/>
      <c r="E172" s="152"/>
      <c r="F172" s="150"/>
      <c r="G172" s="152"/>
      <c r="H172" s="152"/>
      <c r="I172" s="152"/>
    </row>
    <row r="173" spans="1:9" ht="26.25" customHeight="1" x14ac:dyDescent="0.4">
      <c r="A173" s="105" t="s">
        <v>106</v>
      </c>
      <c r="B173" s="246" t="s">
        <v>107</v>
      </c>
      <c r="C173" s="474" t="str">
        <f>B20</f>
        <v>ATAZANAVIR, RITONAVIR</v>
      </c>
      <c r="D173" s="474"/>
      <c r="E173" s="248" t="s">
        <v>115</v>
      </c>
      <c r="F173" s="248"/>
      <c r="G173" s="275" t="e">
        <f>F168</f>
        <v>#DIV/0!</v>
      </c>
      <c r="H173" s="152"/>
      <c r="I173" s="152"/>
    </row>
    <row r="174" spans="1:9" ht="18.75" x14ac:dyDescent="0.3">
      <c r="A174" s="105"/>
      <c r="B174" s="246"/>
      <c r="C174" s="250"/>
      <c r="D174" s="250"/>
      <c r="E174" s="248"/>
      <c r="F174" s="248"/>
      <c r="G174" s="249"/>
      <c r="H174" s="152"/>
      <c r="I174" s="152"/>
    </row>
    <row r="175" spans="1:9" ht="19.5" customHeight="1" x14ac:dyDescent="0.3">
      <c r="A175" s="191"/>
      <c r="B175" s="191"/>
      <c r="C175" s="192"/>
      <c r="D175" s="192"/>
      <c r="E175" s="192"/>
      <c r="F175" s="192"/>
      <c r="G175" s="192"/>
      <c r="H175" s="192"/>
    </row>
    <row r="176" spans="1:9" ht="18.75" x14ac:dyDescent="0.3">
      <c r="B176" s="469" t="s">
        <v>26</v>
      </c>
      <c r="C176" s="469"/>
      <c r="E176" s="179" t="s">
        <v>27</v>
      </c>
      <c r="F176" s="207"/>
      <c r="G176" s="469" t="s">
        <v>28</v>
      </c>
      <c r="H176" s="469"/>
    </row>
    <row r="177" spans="1:9" ht="83.1" customHeight="1" x14ac:dyDescent="0.3">
      <c r="A177" s="208" t="s">
        <v>29</v>
      </c>
      <c r="B177" s="244" t="s">
        <v>122</v>
      </c>
      <c r="C177" s="244" t="s">
        <v>123</v>
      </c>
      <c r="E177" s="203"/>
      <c r="F177" s="152"/>
      <c r="G177" s="205"/>
      <c r="H177" s="205"/>
    </row>
    <row r="178" spans="1:9" ht="83.1" customHeight="1" x14ac:dyDescent="0.3">
      <c r="A178" s="208" t="s">
        <v>30</v>
      </c>
      <c r="B178" s="245"/>
      <c r="C178" s="245"/>
      <c r="E178" s="204"/>
      <c r="F178" s="152"/>
      <c r="G178" s="206"/>
      <c r="H178" s="206"/>
    </row>
    <row r="179" spans="1:9" ht="18.75" x14ac:dyDescent="0.3">
      <c r="A179" s="149"/>
      <c r="B179" s="149"/>
      <c r="C179" s="150"/>
      <c r="D179" s="150"/>
      <c r="E179" s="150"/>
      <c r="F179" s="151"/>
      <c r="G179" s="150"/>
      <c r="H179" s="150"/>
      <c r="I179" s="152"/>
    </row>
    <row r="180" spans="1:9" ht="18.75" x14ac:dyDescent="0.3">
      <c r="A180" s="149"/>
      <c r="B180" s="149"/>
      <c r="C180" s="150"/>
      <c r="D180" s="150"/>
      <c r="E180" s="150"/>
      <c r="F180" s="151"/>
      <c r="G180" s="150"/>
      <c r="H180" s="150"/>
      <c r="I180" s="152"/>
    </row>
    <row r="181" spans="1:9" ht="18.75" x14ac:dyDescent="0.3">
      <c r="A181" s="149"/>
      <c r="B181" s="149"/>
      <c r="C181" s="150"/>
      <c r="D181" s="150"/>
      <c r="E181" s="150"/>
      <c r="F181" s="151"/>
      <c r="G181" s="150"/>
      <c r="H181" s="150"/>
      <c r="I181" s="152"/>
    </row>
    <row r="182" spans="1:9" ht="18.75" x14ac:dyDescent="0.3">
      <c r="A182" s="149"/>
      <c r="B182" s="149"/>
      <c r="C182" s="150"/>
      <c r="D182" s="150"/>
      <c r="E182" s="150"/>
      <c r="F182" s="151"/>
      <c r="G182" s="150"/>
      <c r="H182" s="150"/>
      <c r="I182" s="152"/>
    </row>
    <row r="183" spans="1:9" ht="18.75" x14ac:dyDescent="0.3">
      <c r="A183" s="149"/>
      <c r="B183" s="149"/>
      <c r="C183" s="150"/>
      <c r="D183" s="150"/>
      <c r="E183" s="150"/>
      <c r="F183" s="151"/>
      <c r="G183" s="150"/>
      <c r="H183" s="150"/>
      <c r="I183" s="152"/>
    </row>
    <row r="184" spans="1:9" ht="18.75" x14ac:dyDescent="0.3">
      <c r="A184" s="149"/>
      <c r="B184" s="149"/>
      <c r="C184" s="150"/>
      <c r="D184" s="150"/>
      <c r="E184" s="150"/>
      <c r="F184" s="151"/>
      <c r="G184" s="150"/>
      <c r="H184" s="150"/>
      <c r="I184" s="152"/>
    </row>
    <row r="185" spans="1:9" ht="18.75" x14ac:dyDescent="0.3">
      <c r="A185" s="149"/>
      <c r="B185" s="149"/>
      <c r="C185" s="150"/>
      <c r="D185" s="150"/>
      <c r="E185" s="150"/>
      <c r="F185" s="151"/>
      <c r="G185" s="150"/>
      <c r="H185" s="150"/>
      <c r="I185" s="152"/>
    </row>
    <row r="186" spans="1:9" ht="18.75" x14ac:dyDescent="0.3">
      <c r="A186" s="149"/>
      <c r="B186" s="149"/>
      <c r="C186" s="150"/>
      <c r="D186" s="150"/>
      <c r="E186" s="150"/>
      <c r="F186" s="151"/>
      <c r="G186" s="150"/>
      <c r="H186" s="150"/>
      <c r="I186" s="152"/>
    </row>
    <row r="187" spans="1:9" ht="18.75" x14ac:dyDescent="0.3">
      <c r="A187" s="149"/>
      <c r="B187" s="149"/>
      <c r="C187" s="150"/>
      <c r="D187" s="150"/>
      <c r="E187" s="150"/>
      <c r="F187" s="151"/>
      <c r="G187" s="150"/>
      <c r="H187" s="150"/>
      <c r="I187" s="152"/>
    </row>
    <row r="250" spans="1:1" x14ac:dyDescent="0.25">
      <c r="A250" s="2">
        <v>0</v>
      </c>
    </row>
  </sheetData>
  <sheetProtection password="F258" sheet="1" objects="1" scenarios="1" formatCells="0" formatColumns="0"/>
  <mergeCells count="33">
    <mergeCell ref="B18:C18"/>
    <mergeCell ref="A46:B47"/>
    <mergeCell ref="C83:G83"/>
    <mergeCell ref="A70:B71"/>
    <mergeCell ref="C76:D76"/>
    <mergeCell ref="A1:H7"/>
    <mergeCell ref="A8:H14"/>
    <mergeCell ref="A16:H16"/>
    <mergeCell ref="C122:D122"/>
    <mergeCell ref="C156:D156"/>
    <mergeCell ref="C139:D139"/>
    <mergeCell ref="C64:C67"/>
    <mergeCell ref="D64:D67"/>
    <mergeCell ref="D60:D63"/>
    <mergeCell ref="D36:E36"/>
    <mergeCell ref="C29:G29"/>
    <mergeCell ref="F36:G36"/>
    <mergeCell ref="C31:H31"/>
    <mergeCell ref="C32:H32"/>
    <mergeCell ref="C60:C63"/>
    <mergeCell ref="C86:H86"/>
    <mergeCell ref="F91:G91"/>
    <mergeCell ref="A101:B102"/>
    <mergeCell ref="A119:B120"/>
    <mergeCell ref="C68:C71"/>
    <mergeCell ref="D68:D71"/>
    <mergeCell ref="C87:H87"/>
    <mergeCell ref="B176:C176"/>
    <mergeCell ref="A136:B137"/>
    <mergeCell ref="A170:B171"/>
    <mergeCell ref="A153:B154"/>
    <mergeCell ref="G176:H176"/>
    <mergeCell ref="C173:D173"/>
  </mergeCells>
  <printOptions horizontalCentered="1" verticalCentered="1"/>
  <pageMargins left="0.7" right="0.7" top="0.75" bottom="0.75" header="0.3" footer="0.3"/>
  <pageSetup paperSize="9" scale="18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7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72" zoomScale="55" zoomScaleNormal="75" workbookViewId="0">
      <selection activeCell="D192" sqref="D192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41.140625" style="2" customWidth="1"/>
    <col min="9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488" t="s">
        <v>45</v>
      </c>
      <c r="B1" s="488"/>
      <c r="C1" s="488"/>
      <c r="D1" s="488"/>
      <c r="E1" s="488"/>
      <c r="F1" s="488"/>
      <c r="G1" s="488"/>
      <c r="H1" s="488"/>
    </row>
    <row r="2" spans="1:8" x14ac:dyDescent="0.25">
      <c r="A2" s="488"/>
      <c r="B2" s="488"/>
      <c r="C2" s="488"/>
      <c r="D2" s="488"/>
      <c r="E2" s="488"/>
      <c r="F2" s="488"/>
      <c r="G2" s="488"/>
      <c r="H2" s="488"/>
    </row>
    <row r="3" spans="1:8" x14ac:dyDescent="0.25">
      <c r="A3" s="488"/>
      <c r="B3" s="488"/>
      <c r="C3" s="488"/>
      <c r="D3" s="488"/>
      <c r="E3" s="488"/>
      <c r="F3" s="488"/>
      <c r="G3" s="488"/>
      <c r="H3" s="488"/>
    </row>
    <row r="4" spans="1:8" x14ac:dyDescent="0.25">
      <c r="A4" s="488"/>
      <c r="B4" s="488"/>
      <c r="C4" s="488"/>
      <c r="D4" s="488"/>
      <c r="E4" s="488"/>
      <c r="F4" s="488"/>
      <c r="G4" s="488"/>
      <c r="H4" s="488"/>
    </row>
    <row r="5" spans="1:8" x14ac:dyDescent="0.25">
      <c r="A5" s="488"/>
      <c r="B5" s="488"/>
      <c r="C5" s="488"/>
      <c r="D5" s="488"/>
      <c r="E5" s="488"/>
      <c r="F5" s="488"/>
      <c r="G5" s="488"/>
      <c r="H5" s="488"/>
    </row>
    <row r="6" spans="1:8" x14ac:dyDescent="0.25">
      <c r="A6" s="488"/>
      <c r="B6" s="488"/>
      <c r="C6" s="488"/>
      <c r="D6" s="488"/>
      <c r="E6" s="488"/>
      <c r="F6" s="488"/>
      <c r="G6" s="488"/>
      <c r="H6" s="488"/>
    </row>
    <row r="7" spans="1:8" x14ac:dyDescent="0.25">
      <c r="A7" s="488"/>
      <c r="B7" s="488"/>
      <c r="C7" s="488"/>
      <c r="D7" s="488"/>
      <c r="E7" s="488"/>
      <c r="F7" s="488"/>
      <c r="G7" s="488"/>
      <c r="H7" s="488"/>
    </row>
    <row r="8" spans="1:8" x14ac:dyDescent="0.25">
      <c r="A8" s="489" t="s">
        <v>46</v>
      </c>
      <c r="B8" s="489"/>
      <c r="C8" s="489"/>
      <c r="D8" s="489"/>
      <c r="E8" s="489"/>
      <c r="F8" s="489"/>
      <c r="G8" s="489"/>
      <c r="H8" s="489"/>
    </row>
    <row r="9" spans="1:8" x14ac:dyDescent="0.25">
      <c r="A9" s="489"/>
      <c r="B9" s="489"/>
      <c r="C9" s="489"/>
      <c r="D9" s="489"/>
      <c r="E9" s="489"/>
      <c r="F9" s="489"/>
      <c r="G9" s="489"/>
      <c r="H9" s="489"/>
    </row>
    <row r="10" spans="1:8" x14ac:dyDescent="0.25">
      <c r="A10" s="489"/>
      <c r="B10" s="489"/>
      <c r="C10" s="489"/>
      <c r="D10" s="489"/>
      <c r="E10" s="489"/>
      <c r="F10" s="489"/>
      <c r="G10" s="489"/>
      <c r="H10" s="489"/>
    </row>
    <row r="11" spans="1:8" x14ac:dyDescent="0.25">
      <c r="A11" s="489"/>
      <c r="B11" s="489"/>
      <c r="C11" s="489"/>
      <c r="D11" s="489"/>
      <c r="E11" s="489"/>
      <c r="F11" s="489"/>
      <c r="G11" s="489"/>
      <c r="H11" s="489"/>
    </row>
    <row r="12" spans="1:8" x14ac:dyDescent="0.25">
      <c r="A12" s="489"/>
      <c r="B12" s="489"/>
      <c r="C12" s="489"/>
      <c r="D12" s="489"/>
      <c r="E12" s="489"/>
      <c r="F12" s="489"/>
      <c r="G12" s="489"/>
      <c r="H12" s="489"/>
    </row>
    <row r="13" spans="1:8" x14ac:dyDescent="0.25">
      <c r="A13" s="489"/>
      <c r="B13" s="489"/>
      <c r="C13" s="489"/>
      <c r="D13" s="489"/>
      <c r="E13" s="489"/>
      <c r="F13" s="489"/>
      <c r="G13" s="489"/>
      <c r="H13" s="489"/>
    </row>
    <row r="14" spans="1:8" x14ac:dyDescent="0.25">
      <c r="A14" s="489"/>
      <c r="B14" s="489"/>
      <c r="C14" s="489"/>
      <c r="D14" s="489"/>
      <c r="E14" s="489"/>
      <c r="F14" s="489"/>
      <c r="G14" s="489"/>
      <c r="H14" s="489"/>
    </row>
    <row r="15" spans="1:8" ht="19.5" customHeight="1" x14ac:dyDescent="0.25"/>
    <row r="16" spans="1:8" ht="19.5" customHeight="1" x14ac:dyDescent="0.25">
      <c r="A16" s="490" t="s">
        <v>31</v>
      </c>
      <c r="B16" s="491"/>
      <c r="C16" s="491"/>
      <c r="D16" s="491"/>
      <c r="E16" s="491"/>
      <c r="F16" s="491"/>
      <c r="G16" s="491"/>
      <c r="H16" s="492"/>
    </row>
    <row r="17" spans="1:14" ht="18.75" x14ac:dyDescent="0.3">
      <c r="A17" s="277" t="s">
        <v>47</v>
      </c>
      <c r="B17" s="277"/>
    </row>
    <row r="18" spans="1:14" ht="18.75" x14ac:dyDescent="0.3">
      <c r="A18" s="279" t="s">
        <v>33</v>
      </c>
      <c r="B18" s="498" t="s">
        <v>5</v>
      </c>
      <c r="C18" s="498"/>
      <c r="D18" s="372"/>
      <c r="E18" s="372"/>
    </row>
    <row r="19" spans="1:14" ht="18.75" x14ac:dyDescent="0.3">
      <c r="A19" s="279" t="s">
        <v>34</v>
      </c>
      <c r="B19" s="373" t="s">
        <v>7</v>
      </c>
      <c r="C19" s="278">
        <v>24</v>
      </c>
    </row>
    <row r="20" spans="1:14" ht="18.75" x14ac:dyDescent="0.3">
      <c r="A20" s="279" t="s">
        <v>35</v>
      </c>
      <c r="B20" s="373" t="s">
        <v>9</v>
      </c>
    </row>
    <row r="21" spans="1:14" ht="18.75" x14ac:dyDescent="0.3">
      <c r="A21" s="279" t="s">
        <v>36</v>
      </c>
      <c r="B21" s="398" t="s">
        <v>11</v>
      </c>
      <c r="C21" s="398"/>
      <c r="D21" s="398"/>
      <c r="E21" s="398"/>
      <c r="F21" s="398"/>
      <c r="G21" s="398"/>
      <c r="H21" s="398"/>
      <c r="I21" s="398"/>
    </row>
    <row r="22" spans="1:14" ht="18.75" x14ac:dyDescent="0.3">
      <c r="A22" s="279" t="s">
        <v>37</v>
      </c>
      <c r="B22" s="374" t="s">
        <v>12</v>
      </c>
    </row>
    <row r="23" spans="1:14" ht="18.75" x14ac:dyDescent="0.3">
      <c r="A23" s="279" t="s">
        <v>38</v>
      </c>
      <c r="B23" s="374"/>
    </row>
    <row r="24" spans="1:14" ht="18.75" x14ac:dyDescent="0.3">
      <c r="A24" s="279"/>
      <c r="B24" s="282"/>
    </row>
    <row r="25" spans="1:14" ht="18.75" x14ac:dyDescent="0.3">
      <c r="A25" s="283" t="s">
        <v>1</v>
      </c>
      <c r="B25" s="282"/>
    </row>
    <row r="26" spans="1:14" ht="26.25" customHeight="1" x14ac:dyDescent="0.4">
      <c r="A26" s="284" t="s">
        <v>4</v>
      </c>
      <c r="B26" s="456" t="s">
        <v>125</v>
      </c>
      <c r="C26" s="455"/>
    </row>
    <row r="27" spans="1:14" ht="26.25" customHeight="1" x14ac:dyDescent="0.4">
      <c r="A27" s="286" t="s">
        <v>48</v>
      </c>
      <c r="B27" s="431" t="s">
        <v>124</v>
      </c>
    </row>
    <row r="28" spans="1:14" ht="27" customHeight="1" x14ac:dyDescent="0.4">
      <c r="A28" s="286" t="s">
        <v>6</v>
      </c>
      <c r="B28" s="432">
        <v>99.4</v>
      </c>
    </row>
    <row r="29" spans="1:14" s="11" customFormat="1" ht="27" customHeight="1" x14ac:dyDescent="0.4">
      <c r="A29" s="286" t="s">
        <v>49</v>
      </c>
      <c r="B29" s="431">
        <v>0</v>
      </c>
      <c r="C29" s="495" t="s">
        <v>50</v>
      </c>
      <c r="D29" s="496"/>
      <c r="E29" s="496"/>
      <c r="F29" s="496"/>
      <c r="G29" s="497"/>
      <c r="I29" s="288"/>
      <c r="J29" s="288"/>
      <c r="K29" s="288"/>
      <c r="L29" s="288"/>
    </row>
    <row r="30" spans="1:14" s="11" customFormat="1" ht="19.5" customHeight="1" x14ac:dyDescent="0.3">
      <c r="A30" s="286" t="s">
        <v>51</v>
      </c>
      <c r="B30" s="285">
        <f>B28-B29</f>
        <v>99.4</v>
      </c>
      <c r="C30" s="289"/>
      <c r="D30" s="289"/>
      <c r="E30" s="289"/>
      <c r="F30" s="289"/>
      <c r="G30" s="290"/>
      <c r="I30" s="288"/>
      <c r="J30" s="288"/>
      <c r="K30" s="288"/>
      <c r="L30" s="288"/>
    </row>
    <row r="31" spans="1:14" s="11" customFormat="1" ht="27" customHeight="1" x14ac:dyDescent="0.4">
      <c r="A31" s="286" t="s">
        <v>52</v>
      </c>
      <c r="B31" s="433">
        <v>1</v>
      </c>
      <c r="C31" s="485" t="s">
        <v>53</v>
      </c>
      <c r="D31" s="486"/>
      <c r="E31" s="486"/>
      <c r="F31" s="486"/>
      <c r="G31" s="486"/>
      <c r="H31" s="487"/>
      <c r="I31" s="288"/>
      <c r="J31" s="288"/>
      <c r="K31" s="288"/>
      <c r="L31" s="288"/>
    </row>
    <row r="32" spans="1:14" s="11" customFormat="1" ht="27" customHeight="1" x14ac:dyDescent="0.4">
      <c r="A32" s="286" t="s">
        <v>54</v>
      </c>
      <c r="B32" s="433">
        <v>1</v>
      </c>
      <c r="C32" s="485" t="s">
        <v>55</v>
      </c>
      <c r="D32" s="486"/>
      <c r="E32" s="486"/>
      <c r="F32" s="486"/>
      <c r="G32" s="486"/>
      <c r="H32" s="487"/>
      <c r="I32" s="288"/>
      <c r="J32" s="288"/>
      <c r="K32" s="288"/>
      <c r="L32" s="292"/>
      <c r="M32" s="292"/>
      <c r="N32" s="293"/>
    </row>
    <row r="33" spans="1:14" s="11" customFormat="1" ht="17.25" customHeight="1" x14ac:dyDescent="0.3">
      <c r="A33" s="286"/>
      <c r="B33" s="291"/>
      <c r="C33" s="294"/>
      <c r="D33" s="294"/>
      <c r="E33" s="294"/>
      <c r="F33" s="294"/>
      <c r="G33" s="294"/>
      <c r="H33" s="294"/>
      <c r="I33" s="288"/>
      <c r="J33" s="288"/>
      <c r="K33" s="288"/>
      <c r="L33" s="292"/>
      <c r="M33" s="292"/>
      <c r="N33" s="293"/>
    </row>
    <row r="34" spans="1:14" s="11" customFormat="1" ht="18.75" x14ac:dyDescent="0.3">
      <c r="A34" s="286" t="s">
        <v>56</v>
      </c>
      <c r="B34" s="295">
        <f>B31/B32</f>
        <v>1</v>
      </c>
      <c r="C34" s="278" t="s">
        <v>57</v>
      </c>
      <c r="D34" s="278"/>
      <c r="E34" s="278"/>
      <c r="F34" s="278"/>
      <c r="G34" s="278"/>
      <c r="I34" s="288"/>
      <c r="J34" s="288"/>
      <c r="K34" s="288"/>
      <c r="L34" s="292"/>
      <c r="M34" s="292"/>
      <c r="N34" s="293"/>
    </row>
    <row r="35" spans="1:14" s="11" customFormat="1" ht="19.5" customHeight="1" x14ac:dyDescent="0.3">
      <c r="A35" s="286"/>
      <c r="B35" s="285"/>
      <c r="G35" s="278"/>
      <c r="I35" s="288"/>
      <c r="J35" s="288"/>
      <c r="K35" s="288"/>
      <c r="L35" s="292"/>
      <c r="M35" s="292"/>
      <c r="N35" s="293"/>
    </row>
    <row r="36" spans="1:14" s="11" customFormat="1" ht="27" customHeight="1" x14ac:dyDescent="0.4">
      <c r="A36" s="296" t="s">
        <v>58</v>
      </c>
      <c r="B36" s="434">
        <v>100</v>
      </c>
      <c r="C36" s="278"/>
      <c r="D36" s="475" t="s">
        <v>59</v>
      </c>
      <c r="E36" s="494"/>
      <c r="F36" s="475" t="s">
        <v>60</v>
      </c>
      <c r="G36" s="476"/>
      <c r="J36" s="288"/>
      <c r="K36" s="288"/>
      <c r="L36" s="292"/>
      <c r="M36" s="292"/>
      <c r="N36" s="293"/>
    </row>
    <row r="37" spans="1:14" s="11" customFormat="1" ht="15.75" customHeight="1" x14ac:dyDescent="0.4">
      <c r="A37" s="297" t="s">
        <v>61</v>
      </c>
      <c r="B37" s="435">
        <v>20</v>
      </c>
      <c r="C37" s="299" t="s">
        <v>62</v>
      </c>
      <c r="D37" s="300" t="s">
        <v>63</v>
      </c>
      <c r="E37" s="359" t="s">
        <v>64</v>
      </c>
      <c r="F37" s="300" t="s">
        <v>63</v>
      </c>
      <c r="G37" s="301" t="s">
        <v>64</v>
      </c>
      <c r="J37" s="288"/>
      <c r="K37" s="288"/>
      <c r="L37" s="292"/>
      <c r="M37" s="292"/>
      <c r="N37" s="293"/>
    </row>
    <row r="38" spans="1:14" s="11" customFormat="1" ht="26.25" customHeight="1" x14ac:dyDescent="0.4">
      <c r="A38" s="297" t="s">
        <v>65</v>
      </c>
      <c r="B38" s="435">
        <v>100</v>
      </c>
      <c r="C38" s="302">
        <v>1</v>
      </c>
      <c r="D38" s="436">
        <v>7312417</v>
      </c>
      <c r="E38" s="375">
        <f>IF(ISBLANK(D38),"-",$D$48/$D$45*D38)</f>
        <v>7054066.3570237206</v>
      </c>
      <c r="F38" s="436">
        <v>6980827</v>
      </c>
      <c r="G38" s="378">
        <f>IF(ISBLANK(F38),"-",$D$48/$F$45*F38)</f>
        <v>6890589.8213244453</v>
      </c>
      <c r="J38" s="288"/>
      <c r="K38" s="288"/>
      <c r="L38" s="292"/>
      <c r="M38" s="292"/>
      <c r="N38" s="293"/>
    </row>
    <row r="39" spans="1:14" s="11" customFormat="1" ht="26.25" customHeight="1" x14ac:dyDescent="0.4">
      <c r="A39" s="297" t="s">
        <v>66</v>
      </c>
      <c r="B39" s="435">
        <v>1</v>
      </c>
      <c r="C39" s="298">
        <v>2</v>
      </c>
      <c r="D39" s="437">
        <v>7287165</v>
      </c>
      <c r="E39" s="376">
        <f>IF(ISBLANK(D39),"-",$D$48/$D$45*D39)</f>
        <v>7029706.5203722324</v>
      </c>
      <c r="F39" s="437">
        <v>7097694</v>
      </c>
      <c r="G39" s="379">
        <f>IF(ISBLANK(F39),"-",$D$48/$F$45*F39)</f>
        <v>7005946.1481104726</v>
      </c>
      <c r="J39" s="288"/>
      <c r="K39" s="288"/>
      <c r="L39" s="292"/>
      <c r="M39" s="292"/>
      <c r="N39" s="293"/>
    </row>
    <row r="40" spans="1:14" ht="26.25" customHeight="1" x14ac:dyDescent="0.4">
      <c r="A40" s="297" t="s">
        <v>67</v>
      </c>
      <c r="B40" s="435">
        <v>1</v>
      </c>
      <c r="C40" s="298">
        <v>3</v>
      </c>
      <c r="D40" s="437">
        <v>7324439</v>
      </c>
      <c r="E40" s="376">
        <f>IF(ISBLANK(D40),"-",$D$48/$D$45*D40)</f>
        <v>7065663.6149131628</v>
      </c>
      <c r="F40" s="437">
        <v>7111047</v>
      </c>
      <c r="G40" s="379">
        <f>IF(ISBLANK(F40),"-",$D$48/$F$45*F40)</f>
        <v>7019126.5414770674</v>
      </c>
      <c r="L40" s="292"/>
      <c r="M40" s="292"/>
      <c r="N40" s="304"/>
    </row>
    <row r="41" spans="1:14" ht="26.25" customHeight="1" x14ac:dyDescent="0.4">
      <c r="A41" s="297" t="s">
        <v>68</v>
      </c>
      <c r="B41" s="435">
        <v>1</v>
      </c>
      <c r="C41" s="305">
        <v>4</v>
      </c>
      <c r="D41" s="438"/>
      <c r="E41" s="377" t="str">
        <f>IF(ISBLANK(D41),"-",$D$48/$D$45*D41)</f>
        <v>-</v>
      </c>
      <c r="F41" s="438"/>
      <c r="G41" s="380" t="str">
        <f>IF(ISBLANK(F41),"-",$D$48/$F$45*F41)</f>
        <v>-</v>
      </c>
      <c r="L41" s="292"/>
      <c r="M41" s="292"/>
      <c r="N41" s="304"/>
    </row>
    <row r="42" spans="1:14" ht="27" customHeight="1" x14ac:dyDescent="0.4">
      <c r="A42" s="297" t="s">
        <v>69</v>
      </c>
      <c r="B42" s="435">
        <v>1</v>
      </c>
      <c r="C42" s="307" t="s">
        <v>70</v>
      </c>
      <c r="D42" s="409">
        <f>AVERAGE(D38:D41)</f>
        <v>7308007</v>
      </c>
      <c r="E42" s="332">
        <f>AVERAGE(E38:E41)</f>
        <v>7049812.1641030386</v>
      </c>
      <c r="F42" s="308">
        <f>AVERAGE(F38:F41)</f>
        <v>7063189.333333333</v>
      </c>
      <c r="G42" s="309">
        <f>AVERAGE(G38:G41)</f>
        <v>6971887.5036373287</v>
      </c>
      <c r="H42" s="395"/>
    </row>
    <row r="43" spans="1:14" ht="26.25" customHeight="1" x14ac:dyDescent="0.4">
      <c r="A43" s="297" t="s">
        <v>71</v>
      </c>
      <c r="B43" s="432">
        <v>1</v>
      </c>
      <c r="C43" s="410" t="s">
        <v>72</v>
      </c>
      <c r="D43" s="439">
        <v>30.4</v>
      </c>
      <c r="E43" s="304"/>
      <c r="F43" s="440">
        <v>29.71</v>
      </c>
      <c r="H43" s="395"/>
    </row>
    <row r="44" spans="1:14" ht="26.25" customHeight="1" x14ac:dyDescent="0.4">
      <c r="A44" s="297" t="s">
        <v>73</v>
      </c>
      <c r="B44" s="432">
        <v>1</v>
      </c>
      <c r="C44" s="411" t="s">
        <v>74</v>
      </c>
      <c r="D44" s="412">
        <f>D43*$B$34</f>
        <v>30.4</v>
      </c>
      <c r="E44" s="311"/>
      <c r="F44" s="310">
        <f>F43*$B$34</f>
        <v>29.71</v>
      </c>
      <c r="H44" s="395"/>
    </row>
    <row r="45" spans="1:14" ht="19.5" customHeight="1" x14ac:dyDescent="0.3">
      <c r="A45" s="297" t="s">
        <v>75</v>
      </c>
      <c r="B45" s="408">
        <f>(B44/B43)*(B42/B41)*(B40/B39)*(B38/B37)*B36</f>
        <v>500</v>
      </c>
      <c r="C45" s="411" t="s">
        <v>76</v>
      </c>
      <c r="D45" s="413">
        <f>D44*$B$30/100</f>
        <v>30.217600000000001</v>
      </c>
      <c r="E45" s="313"/>
      <c r="F45" s="312">
        <f>F44*$B$30/100</f>
        <v>29.531740000000003</v>
      </c>
      <c r="H45" s="395"/>
    </row>
    <row r="46" spans="1:14" ht="19.5" customHeight="1" x14ac:dyDescent="0.3">
      <c r="A46" s="470" t="s">
        <v>77</v>
      </c>
      <c r="B46" s="477"/>
      <c r="C46" s="411" t="s">
        <v>78</v>
      </c>
      <c r="D46" s="412">
        <f>D45/$B$45</f>
        <v>6.0435200000000001E-2</v>
      </c>
      <c r="E46" s="313"/>
      <c r="F46" s="314">
        <f>F45/$B$45</f>
        <v>5.9063480000000008E-2</v>
      </c>
      <c r="H46" s="395"/>
    </row>
    <row r="47" spans="1:14" ht="27" customHeight="1" x14ac:dyDescent="0.4">
      <c r="A47" s="472"/>
      <c r="B47" s="478"/>
      <c r="C47" s="411" t="s">
        <v>79</v>
      </c>
      <c r="D47" s="441">
        <v>5.8299999999999998E-2</v>
      </c>
      <c r="F47" s="316"/>
      <c r="H47" s="395"/>
    </row>
    <row r="48" spans="1:14" ht="18.75" x14ac:dyDescent="0.3">
      <c r="C48" s="411" t="s">
        <v>80</v>
      </c>
      <c r="D48" s="412">
        <f>D47*$B$45</f>
        <v>29.15</v>
      </c>
      <c r="F48" s="316"/>
      <c r="H48" s="395"/>
    </row>
    <row r="49" spans="1:12" ht="19.5" customHeight="1" x14ac:dyDescent="0.3">
      <c r="C49" s="414" t="s">
        <v>81</v>
      </c>
      <c r="D49" s="415">
        <f>D48/B34</f>
        <v>29.15</v>
      </c>
      <c r="F49" s="319"/>
      <c r="H49" s="395"/>
    </row>
    <row r="50" spans="1:12" ht="18.75" x14ac:dyDescent="0.3">
      <c r="C50" s="416" t="s">
        <v>82</v>
      </c>
      <c r="D50" s="417">
        <f>AVERAGE(E38:E41,G38:G41)</f>
        <v>7010849.8338701837</v>
      </c>
      <c r="F50" s="319"/>
      <c r="H50" s="395"/>
    </row>
    <row r="51" spans="1:12" ht="18.75" x14ac:dyDescent="0.3">
      <c r="C51" s="315" t="s">
        <v>83</v>
      </c>
      <c r="D51" s="320">
        <f>STDEV(E38:E41,G38:G41)/D50</f>
        <v>8.9719813829892726E-3</v>
      </c>
      <c r="F51" s="319"/>
    </row>
    <row r="52" spans="1:12" ht="19.5" customHeight="1" x14ac:dyDescent="0.3">
      <c r="C52" s="317" t="s">
        <v>20</v>
      </c>
      <c r="D52" s="321">
        <f>COUNT(E38:E41,G38:G41)</f>
        <v>6</v>
      </c>
      <c r="F52" s="319"/>
    </row>
    <row r="54" spans="1:12" ht="18.75" x14ac:dyDescent="0.3">
      <c r="A54" s="277" t="s">
        <v>1</v>
      </c>
      <c r="B54" s="322" t="s">
        <v>84</v>
      </c>
    </row>
    <row r="55" spans="1:12" ht="18.75" x14ac:dyDescent="0.3">
      <c r="A55" s="278" t="s">
        <v>85</v>
      </c>
      <c r="B55" s="281" t="str">
        <f>B21</f>
        <v>Each film coated tablet contains Atazanavir 300 mg and Ritonavir 100 mg</v>
      </c>
    </row>
    <row r="56" spans="1:12" ht="26.25" customHeight="1" x14ac:dyDescent="0.4">
      <c r="A56" s="280" t="s">
        <v>86</v>
      </c>
      <c r="B56" s="431">
        <v>100</v>
      </c>
      <c r="C56" s="278" t="str">
        <f>B20</f>
        <v>ATAZANAVIR, RITONAVIR</v>
      </c>
      <c r="H56" s="287"/>
    </row>
    <row r="57" spans="1:12" ht="18.75" x14ac:dyDescent="0.3">
      <c r="A57" s="281" t="s">
        <v>87</v>
      </c>
      <c r="B57" s="430">
        <f>Uniformity!C46</f>
        <v>1966.4495000000006</v>
      </c>
      <c r="H57" s="287"/>
    </row>
    <row r="58" spans="1:12" ht="19.5" customHeight="1" x14ac:dyDescent="0.3">
      <c r="H58" s="287"/>
    </row>
    <row r="59" spans="1:12" s="11" customFormat="1" ht="27" customHeight="1" x14ac:dyDescent="0.4">
      <c r="A59" s="296" t="s">
        <v>88</v>
      </c>
      <c r="B59" s="434">
        <v>250</v>
      </c>
      <c r="C59" s="278"/>
      <c r="D59" s="324" t="s">
        <v>89</v>
      </c>
      <c r="E59" s="323" t="s">
        <v>90</v>
      </c>
      <c r="F59" s="323" t="s">
        <v>63</v>
      </c>
      <c r="G59" s="323" t="s">
        <v>91</v>
      </c>
      <c r="H59" s="299" t="s">
        <v>92</v>
      </c>
      <c r="L59" s="288"/>
    </row>
    <row r="60" spans="1:12" s="11" customFormat="1" ht="22.5" customHeight="1" x14ac:dyDescent="0.4">
      <c r="A60" s="297" t="s">
        <v>93</v>
      </c>
      <c r="B60" s="435">
        <v>1</v>
      </c>
      <c r="C60" s="479" t="s">
        <v>94</v>
      </c>
      <c r="D60" s="482">
        <v>290.45</v>
      </c>
      <c r="E60" s="325">
        <v>1</v>
      </c>
      <c r="F60" s="442">
        <v>7490507</v>
      </c>
      <c r="G60" s="363">
        <f>IF(ISBLANK(F60),"-",(F60/$D$50*$D$47*$B$68)*($B$57/$D$60))</f>
        <v>105.42910740722563</v>
      </c>
      <c r="H60" s="365">
        <f t="shared" ref="H60:H71" si="0">IF(ISBLANK(F60),"-",G60/$B$56)</f>
        <v>1.0542910740722562</v>
      </c>
      <c r="L60" s="288"/>
    </row>
    <row r="61" spans="1:12" s="11" customFormat="1" ht="26.25" customHeight="1" x14ac:dyDescent="0.4">
      <c r="A61" s="297" t="s">
        <v>95</v>
      </c>
      <c r="B61" s="435">
        <v>1</v>
      </c>
      <c r="C61" s="480"/>
      <c r="D61" s="483"/>
      <c r="E61" s="326">
        <v>2</v>
      </c>
      <c r="F61" s="437">
        <v>7370806</v>
      </c>
      <c r="G61" s="364">
        <f>IF(ISBLANK(F61),"-",(F61/$D$50*$D$47*$B$68)*($B$57/$D$60))</f>
        <v>103.74431229445793</v>
      </c>
      <c r="H61" s="366">
        <f>IF(ISBLANK(F61),"-",G61/$B$56)</f>
        <v>1.0374431229445793</v>
      </c>
      <c r="L61" s="288"/>
    </row>
    <row r="62" spans="1:12" s="11" customFormat="1" ht="26.25" customHeight="1" x14ac:dyDescent="0.4">
      <c r="A62" s="297" t="s">
        <v>96</v>
      </c>
      <c r="B62" s="435">
        <v>1</v>
      </c>
      <c r="C62" s="480"/>
      <c r="D62" s="483"/>
      <c r="E62" s="326">
        <v>3</v>
      </c>
      <c r="F62" s="437">
        <v>7421441</v>
      </c>
      <c r="G62" s="364">
        <f>IF(ISBLANK(F62),"-",(F62/$D$50*$D$47*$B$68)*($B$57/$D$60))</f>
        <v>104.45700141597732</v>
      </c>
      <c r="H62" s="366">
        <f t="shared" si="0"/>
        <v>1.0445700141597731</v>
      </c>
      <c r="L62" s="288"/>
    </row>
    <row r="63" spans="1:12" ht="21" customHeight="1" thickBot="1" x14ac:dyDescent="0.45">
      <c r="A63" s="297" t="s">
        <v>97</v>
      </c>
      <c r="B63" s="435">
        <v>1</v>
      </c>
      <c r="C63" s="493"/>
      <c r="D63" s="484"/>
      <c r="E63" s="327">
        <v>4</v>
      </c>
      <c r="F63" s="443"/>
      <c r="G63" s="364" t="str">
        <f>IF(ISBLANK(F63),"-",(F63/$D$50*$D$47*$B$68)*($B$57/$D$60))</f>
        <v>-</v>
      </c>
      <c r="H63" s="366" t="str">
        <f t="shared" si="0"/>
        <v>-</v>
      </c>
    </row>
    <row r="64" spans="1:12" ht="26.25" customHeight="1" x14ac:dyDescent="0.4">
      <c r="A64" s="297" t="s">
        <v>98</v>
      </c>
      <c r="B64" s="435">
        <v>1</v>
      </c>
      <c r="C64" s="479" t="s">
        <v>99</v>
      </c>
      <c r="D64" s="482">
        <v>290.31</v>
      </c>
      <c r="E64" s="325">
        <v>1</v>
      </c>
      <c r="F64" s="442">
        <v>7265173</v>
      </c>
      <c r="G64" s="391">
        <f>IF(ISBLANK(F64),"-",(F64/$D$50*$D$47*$B$68)*($B$57/$D$64))</f>
        <v>102.30683768516519</v>
      </c>
      <c r="H64" s="388">
        <f>IF(ISBLANK(F64),"-",G64/$B$56)</f>
        <v>1.023068376851652</v>
      </c>
    </row>
    <row r="65" spans="1:8" ht="26.25" customHeight="1" x14ac:dyDescent="0.4">
      <c r="A65" s="297" t="s">
        <v>100</v>
      </c>
      <c r="B65" s="435">
        <v>1</v>
      </c>
      <c r="C65" s="480"/>
      <c r="D65" s="483"/>
      <c r="E65" s="326">
        <v>2</v>
      </c>
      <c r="F65" s="437">
        <v>7263193</v>
      </c>
      <c r="G65" s="392">
        <f>IF(ISBLANK(F65),"-",(F65/$D$50*$D$47*$B$68)*($B$57/$D$64))</f>
        <v>102.27895568722563</v>
      </c>
      <c r="H65" s="389">
        <f t="shared" si="0"/>
        <v>1.0227895568722563</v>
      </c>
    </row>
    <row r="66" spans="1:8" ht="26.25" customHeight="1" x14ac:dyDescent="0.4">
      <c r="A66" s="297" t="s">
        <v>101</v>
      </c>
      <c r="B66" s="435">
        <v>1</v>
      </c>
      <c r="C66" s="480"/>
      <c r="D66" s="483"/>
      <c r="E66" s="326">
        <v>3</v>
      </c>
      <c r="F66" s="437">
        <v>7261209</v>
      </c>
      <c r="G66" s="392">
        <f>IF(ISBLANK(F66),"-",(F66/$D$50*$D$47*$B$68)*($B$57/$D$64))</f>
        <v>102.25101736201749</v>
      </c>
      <c r="H66" s="389">
        <f t="shared" si="0"/>
        <v>1.0225101736201749</v>
      </c>
    </row>
    <row r="67" spans="1:8" ht="21" customHeight="1" x14ac:dyDescent="0.4">
      <c r="A67" s="297" t="s">
        <v>102</v>
      </c>
      <c r="B67" s="435">
        <v>1</v>
      </c>
      <c r="C67" s="493"/>
      <c r="D67" s="484"/>
      <c r="E67" s="327">
        <v>4</v>
      </c>
      <c r="F67" s="443"/>
      <c r="G67" s="393" t="str">
        <f>IF(ISBLANK(F67),"-",(F67/$D$50*$D$47*$B$68)*($B$57/$D$64))</f>
        <v>-</v>
      </c>
      <c r="H67" s="390" t="str">
        <f t="shared" si="0"/>
        <v>-</v>
      </c>
    </row>
    <row r="68" spans="1:8" ht="21.75" customHeight="1" x14ac:dyDescent="0.4">
      <c r="A68" s="297" t="s">
        <v>103</v>
      </c>
      <c r="B68" s="400">
        <f>(B67/B66)*(B65/B64)*(B63/B62)*(B61/B60)*B59</f>
        <v>250</v>
      </c>
      <c r="C68" s="479" t="s">
        <v>104</v>
      </c>
      <c r="D68" s="482">
        <v>290</v>
      </c>
      <c r="E68" s="325">
        <v>1</v>
      </c>
      <c r="F68" s="442">
        <v>7206125</v>
      </c>
      <c r="G68" s="391">
        <f>IF(ISBLANK(F68),"-",(F68/$D$50*$D$47*$B$68)*($B$57/$D$68))</f>
        <v>101.58380818009263</v>
      </c>
      <c r="H68" s="366">
        <f t="shared" si="0"/>
        <v>1.0158380818009263</v>
      </c>
    </row>
    <row r="69" spans="1:8" ht="21.75" customHeight="1" x14ac:dyDescent="0.4">
      <c r="A69" s="418" t="s">
        <v>105</v>
      </c>
      <c r="B69" s="419">
        <f>D47*B68/B56*B57</f>
        <v>286.61001462500008</v>
      </c>
      <c r="C69" s="480"/>
      <c r="D69" s="483"/>
      <c r="E69" s="326">
        <v>2</v>
      </c>
      <c r="F69" s="437">
        <v>7257954</v>
      </c>
      <c r="G69" s="392">
        <f>IF(ISBLANK(F69),"-",(F69/$D$50*$D$47*$B$68)*($B$57/$D$68))</f>
        <v>102.31443486144579</v>
      </c>
      <c r="H69" s="366">
        <f t="shared" si="0"/>
        <v>1.0231443486144578</v>
      </c>
    </row>
    <row r="70" spans="1:8" ht="22.5" customHeight="1" x14ac:dyDescent="0.4">
      <c r="A70" s="499" t="s">
        <v>77</v>
      </c>
      <c r="B70" s="500"/>
      <c r="C70" s="480"/>
      <c r="D70" s="483"/>
      <c r="E70" s="326">
        <v>3</v>
      </c>
      <c r="F70" s="437">
        <v>7257609</v>
      </c>
      <c r="G70" s="392">
        <f>IF(ISBLANK(F70),"-",(F70/$D$50*$D$47*$B$68)*($B$57/$D$68))</f>
        <v>102.30957144125502</v>
      </c>
      <c r="H70" s="366">
        <f t="shared" si="0"/>
        <v>1.0230957144125501</v>
      </c>
    </row>
    <row r="71" spans="1:8" ht="21.75" customHeight="1" x14ac:dyDescent="0.4">
      <c r="A71" s="501"/>
      <c r="B71" s="502"/>
      <c r="C71" s="481"/>
      <c r="D71" s="484"/>
      <c r="E71" s="327">
        <v>4</v>
      </c>
      <c r="F71" s="443"/>
      <c r="G71" s="393" t="str">
        <f>IF(ISBLANK(F71),"-",(F71/$D$50*$D$47*$B$68)*($B$57/$D$68))</f>
        <v>-</v>
      </c>
      <c r="H71" s="367" t="str">
        <f t="shared" si="0"/>
        <v>-</v>
      </c>
    </row>
    <row r="72" spans="1:8" ht="26.25" customHeight="1" x14ac:dyDescent="0.4">
      <c r="A72" s="328"/>
      <c r="B72" s="328"/>
      <c r="C72" s="328"/>
      <c r="D72" s="328"/>
      <c r="E72" s="328"/>
      <c r="F72" s="329"/>
      <c r="G72" s="318" t="s">
        <v>70</v>
      </c>
      <c r="H72" s="444">
        <f>AVERAGE(H60:H71)</f>
        <v>1.0296389403720694</v>
      </c>
    </row>
    <row r="73" spans="1:8" ht="26.25" customHeight="1" x14ac:dyDescent="0.4">
      <c r="C73" s="328"/>
      <c r="D73" s="328"/>
      <c r="E73" s="328"/>
      <c r="F73" s="329"/>
      <c r="G73" s="315" t="s">
        <v>83</v>
      </c>
      <c r="H73" s="445">
        <f>STDEV(H60:H71)/H72</f>
        <v>1.2418317731217302E-2</v>
      </c>
    </row>
    <row r="74" spans="1:8" ht="27" customHeight="1" x14ac:dyDescent="0.4">
      <c r="A74" s="328"/>
      <c r="B74" s="328"/>
      <c r="C74" s="329"/>
      <c r="D74" s="329"/>
      <c r="E74" s="330"/>
      <c r="F74" s="329"/>
      <c r="G74" s="317" t="s">
        <v>20</v>
      </c>
      <c r="H74" s="446">
        <f>COUNT(H60:H71)</f>
        <v>9</v>
      </c>
    </row>
    <row r="75" spans="1:8" ht="18.75" x14ac:dyDescent="0.3">
      <c r="A75" s="328"/>
      <c r="B75" s="328"/>
      <c r="C75" s="329"/>
      <c r="D75" s="329"/>
      <c r="E75" s="330"/>
      <c r="F75" s="329"/>
      <c r="G75" s="351"/>
      <c r="H75" s="407"/>
    </row>
    <row r="76" spans="1:8" ht="18.75" x14ac:dyDescent="0.3">
      <c r="A76" s="284" t="s">
        <v>106</v>
      </c>
      <c r="B76" s="425" t="s">
        <v>107</v>
      </c>
      <c r="C76" s="474" t="str">
        <f>B20</f>
        <v>ATAZANAVIR, RITONAVIR</v>
      </c>
      <c r="D76" s="474"/>
      <c r="E76" s="427" t="s">
        <v>108</v>
      </c>
      <c r="F76" s="427"/>
      <c r="G76" s="428">
        <f>H72</f>
        <v>1.0296389403720694</v>
      </c>
      <c r="H76" s="407"/>
    </row>
    <row r="77" spans="1:8" ht="18.75" x14ac:dyDescent="0.3">
      <c r="A77" s="328"/>
      <c r="B77" s="328"/>
      <c r="C77" s="329"/>
      <c r="D77" s="329"/>
      <c r="E77" s="330"/>
      <c r="F77" s="329"/>
      <c r="G77" s="351"/>
      <c r="H77" s="407"/>
    </row>
    <row r="78" spans="1:8" ht="26.25" customHeight="1" x14ac:dyDescent="0.4">
      <c r="A78" s="283" t="s">
        <v>109</v>
      </c>
      <c r="B78" s="283" t="s">
        <v>110</v>
      </c>
      <c r="D78" s="447" t="s">
        <v>118</v>
      </c>
    </row>
    <row r="79" spans="1:8" ht="18.75" x14ac:dyDescent="0.3">
      <c r="A79" s="283"/>
      <c r="B79" s="283"/>
    </row>
    <row r="80" spans="1:8" ht="26.25" customHeight="1" x14ac:dyDescent="0.4">
      <c r="A80" s="284" t="s">
        <v>4</v>
      </c>
      <c r="B80" s="431" t="s">
        <v>121</v>
      </c>
      <c r="C80" s="455"/>
    </row>
    <row r="81" spans="1:12" ht="26.25" customHeight="1" x14ac:dyDescent="0.4">
      <c r="A81" s="286" t="s">
        <v>48</v>
      </c>
      <c r="B81" s="431" t="s">
        <v>124</v>
      </c>
    </row>
    <row r="82" spans="1:12" ht="27" customHeight="1" x14ac:dyDescent="0.4">
      <c r="A82" s="286" t="s">
        <v>6</v>
      </c>
      <c r="B82" s="431">
        <v>99.4</v>
      </c>
    </row>
    <row r="83" spans="1:12" s="11" customFormat="1" ht="27" customHeight="1" x14ac:dyDescent="0.4">
      <c r="A83" s="286" t="s">
        <v>49</v>
      </c>
      <c r="B83" s="431">
        <f>B29</f>
        <v>0</v>
      </c>
      <c r="C83" s="495" t="s">
        <v>50</v>
      </c>
      <c r="D83" s="496"/>
      <c r="E83" s="496"/>
      <c r="F83" s="496"/>
      <c r="G83" s="497"/>
      <c r="I83" s="288"/>
      <c r="J83" s="288"/>
      <c r="K83" s="288"/>
      <c r="L83" s="288"/>
    </row>
    <row r="84" spans="1:12" s="11" customFormat="1" ht="18.75" x14ac:dyDescent="0.3">
      <c r="A84" s="286" t="s">
        <v>51</v>
      </c>
      <c r="B84" s="285">
        <f>B82-B83</f>
        <v>99.4</v>
      </c>
      <c r="C84" s="289"/>
      <c r="D84" s="289"/>
      <c r="E84" s="289"/>
      <c r="F84" s="289"/>
      <c r="G84" s="290"/>
      <c r="I84" s="288"/>
      <c r="J84" s="288"/>
      <c r="K84" s="288"/>
      <c r="L84" s="288"/>
    </row>
    <row r="85" spans="1:12" s="11" customFormat="1" ht="19.5" customHeight="1" x14ac:dyDescent="0.3">
      <c r="A85" s="286"/>
      <c r="B85" s="285"/>
      <c r="C85" s="289"/>
      <c r="D85" s="289"/>
      <c r="E85" s="289"/>
      <c r="F85" s="289"/>
      <c r="G85" s="290"/>
      <c r="I85" s="288"/>
      <c r="J85" s="288"/>
      <c r="K85" s="288"/>
      <c r="L85" s="288"/>
    </row>
    <row r="86" spans="1:12" s="11" customFormat="1" ht="27" customHeight="1" x14ac:dyDescent="0.4">
      <c r="A86" s="286" t="s">
        <v>52</v>
      </c>
      <c r="B86" s="433">
        <v>1</v>
      </c>
      <c r="C86" s="485" t="s">
        <v>53</v>
      </c>
      <c r="D86" s="486"/>
      <c r="E86" s="486"/>
      <c r="F86" s="486"/>
      <c r="G86" s="486"/>
      <c r="H86" s="487"/>
      <c r="I86" s="288"/>
      <c r="J86" s="288"/>
      <c r="K86" s="288"/>
      <c r="L86" s="288"/>
    </row>
    <row r="87" spans="1:12" s="11" customFormat="1" ht="27" customHeight="1" x14ac:dyDescent="0.4">
      <c r="A87" s="286" t="s">
        <v>54</v>
      </c>
      <c r="B87" s="433">
        <v>1</v>
      </c>
      <c r="C87" s="485" t="s">
        <v>55</v>
      </c>
      <c r="D87" s="486"/>
      <c r="E87" s="486"/>
      <c r="F87" s="486"/>
      <c r="G87" s="486"/>
      <c r="H87" s="487"/>
      <c r="I87" s="288"/>
      <c r="J87" s="288"/>
      <c r="K87" s="288"/>
      <c r="L87" s="288"/>
    </row>
    <row r="88" spans="1:12" s="11" customFormat="1" ht="18.75" x14ac:dyDescent="0.3">
      <c r="A88" s="286"/>
      <c r="B88" s="285"/>
      <c r="C88" s="289"/>
      <c r="D88" s="289"/>
      <c r="E88" s="289"/>
      <c r="F88" s="289"/>
      <c r="G88" s="290"/>
      <c r="I88" s="288"/>
      <c r="J88" s="288"/>
      <c r="K88" s="288"/>
      <c r="L88" s="288"/>
    </row>
    <row r="89" spans="1:12" ht="18.75" x14ac:dyDescent="0.3">
      <c r="A89" s="286" t="s">
        <v>56</v>
      </c>
      <c r="B89" s="295">
        <f>B86/B87</f>
        <v>1</v>
      </c>
      <c r="C89" s="278" t="s">
        <v>57</v>
      </c>
    </row>
    <row r="90" spans="1:12" ht="19.5" customHeight="1" x14ac:dyDescent="0.3">
      <c r="A90" s="286"/>
      <c r="B90" s="295"/>
    </row>
    <row r="91" spans="1:12" ht="27" customHeight="1" x14ac:dyDescent="0.4">
      <c r="A91" s="296" t="s">
        <v>58</v>
      </c>
      <c r="B91" s="434">
        <v>20</v>
      </c>
      <c r="D91" s="361" t="s">
        <v>59</v>
      </c>
      <c r="E91" s="362"/>
      <c r="F91" s="475" t="s">
        <v>60</v>
      </c>
      <c r="G91" s="476"/>
    </row>
    <row r="92" spans="1:12" ht="26.25" customHeight="1" x14ac:dyDescent="0.4">
      <c r="A92" s="297" t="s">
        <v>61</v>
      </c>
      <c r="B92" s="435">
        <v>5</v>
      </c>
      <c r="C92" s="358" t="s">
        <v>62</v>
      </c>
      <c r="D92" s="300" t="s">
        <v>63</v>
      </c>
      <c r="E92" s="359" t="s">
        <v>64</v>
      </c>
      <c r="F92" s="300" t="s">
        <v>63</v>
      </c>
      <c r="G92" s="301" t="s">
        <v>64</v>
      </c>
    </row>
    <row r="93" spans="1:12" ht="26.25" customHeight="1" x14ac:dyDescent="0.4">
      <c r="A93" s="297" t="s">
        <v>65</v>
      </c>
      <c r="B93" s="435">
        <v>25</v>
      </c>
      <c r="C93" s="356">
        <v>1</v>
      </c>
      <c r="D93" s="436">
        <v>8102901</v>
      </c>
      <c r="E93" s="375">
        <f>IF(ISBLANK(D93),"-",$D$103/$D$100*D93)</f>
        <v>7708569.1453686655</v>
      </c>
      <c r="F93" s="436">
        <v>7971307</v>
      </c>
      <c r="G93" s="378">
        <f>IF(ISBLANK(F93),"-",$D$103/$F$100*F93)</f>
        <v>7761733.9733328344</v>
      </c>
    </row>
    <row r="94" spans="1:12" ht="26.25" customHeight="1" x14ac:dyDescent="0.4">
      <c r="A94" s="297" t="s">
        <v>66</v>
      </c>
      <c r="B94" s="435">
        <v>1</v>
      </c>
      <c r="C94" s="329">
        <v>2</v>
      </c>
      <c r="D94" s="437">
        <v>7996301</v>
      </c>
      <c r="E94" s="376">
        <f>IF(ISBLANK(D94),"-",$D$103/$D$100*D94)</f>
        <v>7607156.8893265026</v>
      </c>
      <c r="F94" s="437">
        <v>7984552</v>
      </c>
      <c r="G94" s="379">
        <f>IF(ISBLANK(F94),"-",$D$103/$F$100*F94)</f>
        <v>7774630.7500442062</v>
      </c>
    </row>
    <row r="95" spans="1:12" ht="26.25" customHeight="1" x14ac:dyDescent="0.4">
      <c r="A95" s="297" t="s">
        <v>67</v>
      </c>
      <c r="B95" s="435">
        <v>1</v>
      </c>
      <c r="C95" s="329">
        <v>3</v>
      </c>
      <c r="D95" s="437">
        <v>8006387</v>
      </c>
      <c r="E95" s="376">
        <f>IF(ISBLANK(D95),"-",$D$103/$D$100*D95)</f>
        <v>7616752.0489366455</v>
      </c>
      <c r="F95" s="437">
        <v>7989262</v>
      </c>
      <c r="G95" s="379">
        <f>IF(ISBLANK(F95),"-",$D$103/$F$100*F95)</f>
        <v>7779216.9197920775</v>
      </c>
    </row>
    <row r="96" spans="1:12" ht="26.25" customHeight="1" x14ac:dyDescent="0.4">
      <c r="A96" s="297" t="s">
        <v>68</v>
      </c>
      <c r="B96" s="435">
        <v>1</v>
      </c>
      <c r="C96" s="360">
        <v>4</v>
      </c>
      <c r="D96" s="438"/>
      <c r="E96" s="377" t="str">
        <f>IF(ISBLANK(D96),"-",$D$103/$D$100*D96)</f>
        <v>-</v>
      </c>
      <c r="F96" s="448"/>
      <c r="G96" s="380" t="str">
        <f>IF(ISBLANK(F96),"-",$D$103/$F$100*F96)</f>
        <v>-</v>
      </c>
    </row>
    <row r="97" spans="1:10" ht="27" customHeight="1" x14ac:dyDescent="0.4">
      <c r="A97" s="297" t="s">
        <v>69</v>
      </c>
      <c r="B97" s="435">
        <v>1</v>
      </c>
      <c r="C97" s="351" t="s">
        <v>70</v>
      </c>
      <c r="D97" s="420">
        <f>AVERAGE(D93:D96)</f>
        <v>8035196.333333333</v>
      </c>
      <c r="E97" s="332">
        <f>AVERAGE(E93:E96)</f>
        <v>7644159.3612106042</v>
      </c>
      <c r="F97" s="357">
        <f>AVERAGE(F93:F96)</f>
        <v>7981707</v>
      </c>
      <c r="G97" s="381">
        <f>AVERAGE(G93:G96)</f>
        <v>7771860.54772304</v>
      </c>
    </row>
    <row r="98" spans="1:10" ht="26.25" customHeight="1" x14ac:dyDescent="0.4">
      <c r="A98" s="297" t="s">
        <v>71</v>
      </c>
      <c r="B98" s="432">
        <v>1</v>
      </c>
      <c r="C98" s="410" t="s">
        <v>72</v>
      </c>
      <c r="D98" s="439">
        <v>11.75</v>
      </c>
      <c r="E98" s="304"/>
      <c r="F98" s="440">
        <v>11.48</v>
      </c>
    </row>
    <row r="99" spans="1:10" ht="26.25" customHeight="1" x14ac:dyDescent="0.4">
      <c r="A99" s="297" t="s">
        <v>73</v>
      </c>
      <c r="B99" s="432">
        <v>1</v>
      </c>
      <c r="C99" s="411" t="s">
        <v>74</v>
      </c>
      <c r="D99" s="412">
        <f>D98*$B$89</f>
        <v>11.75</v>
      </c>
      <c r="E99" s="311"/>
      <c r="F99" s="310">
        <f>F98*$B$89</f>
        <v>11.48</v>
      </c>
    </row>
    <row r="100" spans="1:10" ht="19.5" customHeight="1" x14ac:dyDescent="0.3">
      <c r="A100" s="297" t="s">
        <v>75</v>
      </c>
      <c r="B100" s="408">
        <f>(B99/B98)*(B97/B96)*(B95/B94)*(B93/B92)*B91</f>
        <v>100</v>
      </c>
      <c r="C100" s="411" t="s">
        <v>76</v>
      </c>
      <c r="D100" s="413">
        <f>D99*$B$84/100</f>
        <v>11.679500000000001</v>
      </c>
      <c r="E100" s="313"/>
      <c r="F100" s="312">
        <f>F99*$B$84/100</f>
        <v>11.41112</v>
      </c>
    </row>
    <row r="101" spans="1:10" ht="19.5" customHeight="1" x14ac:dyDescent="0.3">
      <c r="A101" s="470" t="s">
        <v>77</v>
      </c>
      <c r="B101" s="477"/>
      <c r="C101" s="411" t="s">
        <v>78</v>
      </c>
      <c r="D101" s="412">
        <f>D100/$B$100</f>
        <v>0.11679500000000001</v>
      </c>
      <c r="E101" s="313"/>
      <c r="F101" s="314">
        <f>F100/$B$100</f>
        <v>0.11411120000000001</v>
      </c>
      <c r="G101" s="394"/>
      <c r="H101" s="395"/>
    </row>
    <row r="102" spans="1:10" ht="19.5" customHeight="1" x14ac:dyDescent="0.3">
      <c r="A102" s="472"/>
      <c r="B102" s="478"/>
      <c r="C102" s="411" t="s">
        <v>79</v>
      </c>
      <c r="D102" s="421">
        <f>$B$56/$B$118</f>
        <v>0.1111111111111111</v>
      </c>
      <c r="F102" s="316"/>
      <c r="G102" s="396"/>
      <c r="H102" s="395"/>
    </row>
    <row r="103" spans="1:10" ht="18.75" x14ac:dyDescent="0.3">
      <c r="C103" s="411" t="s">
        <v>80</v>
      </c>
      <c r="D103" s="412">
        <f>D102*$B$100</f>
        <v>11.111111111111111</v>
      </c>
      <c r="F103" s="316"/>
      <c r="G103" s="394"/>
      <c r="H103" s="395"/>
    </row>
    <row r="104" spans="1:10" ht="19.5" customHeight="1" x14ac:dyDescent="0.3">
      <c r="C104" s="414" t="s">
        <v>81</v>
      </c>
      <c r="D104" s="422">
        <f>D103/B34</f>
        <v>11.111111111111111</v>
      </c>
      <c r="F104" s="319"/>
      <c r="G104" s="394"/>
      <c r="H104" s="395"/>
      <c r="J104" s="333"/>
    </row>
    <row r="105" spans="1:10" ht="18.75" x14ac:dyDescent="0.3">
      <c r="C105" s="416" t="s">
        <v>82</v>
      </c>
      <c r="D105" s="417">
        <f>AVERAGE(E93:E96,G93:G96)</f>
        <v>7708009.9544668226</v>
      </c>
      <c r="F105" s="319"/>
      <c r="G105" s="397"/>
      <c r="H105" s="395"/>
      <c r="J105" s="335"/>
    </row>
    <row r="106" spans="1:10" ht="18.75" x14ac:dyDescent="0.3">
      <c r="C106" s="315" t="s">
        <v>83</v>
      </c>
      <c r="D106" s="334">
        <f>STDEV(E93:E96,G93:G96)/D105</f>
        <v>1.019799185817903E-2</v>
      </c>
      <c r="F106" s="319"/>
      <c r="G106" s="394"/>
      <c r="H106" s="395"/>
      <c r="J106" s="335"/>
    </row>
    <row r="107" spans="1:10" ht="19.5" customHeight="1" x14ac:dyDescent="0.3">
      <c r="C107" s="317" t="s">
        <v>20</v>
      </c>
      <c r="D107" s="336">
        <f>COUNT(E93:E96,G93:G96)</f>
        <v>6</v>
      </c>
      <c r="F107" s="319"/>
      <c r="G107" s="394"/>
      <c r="H107" s="395"/>
      <c r="J107" s="335"/>
    </row>
    <row r="108" spans="1:10" ht="19.5" customHeight="1" x14ac:dyDescent="0.3">
      <c r="A108" s="277"/>
      <c r="B108" s="277"/>
      <c r="C108" s="277"/>
      <c r="D108" s="277"/>
      <c r="E108" s="277"/>
    </row>
    <row r="109" spans="1:10" ht="26.25" customHeight="1" x14ac:dyDescent="0.4">
      <c r="A109" s="296" t="s">
        <v>111</v>
      </c>
      <c r="B109" s="434">
        <v>900</v>
      </c>
      <c r="C109" s="337" t="s">
        <v>112</v>
      </c>
      <c r="D109" s="338" t="s">
        <v>63</v>
      </c>
      <c r="E109" s="339" t="s">
        <v>113</v>
      </c>
      <c r="F109" s="340" t="s">
        <v>114</v>
      </c>
    </row>
    <row r="110" spans="1:10" ht="26.25" customHeight="1" x14ac:dyDescent="0.4">
      <c r="A110" s="297" t="s">
        <v>93</v>
      </c>
      <c r="B110" s="435">
        <v>1</v>
      </c>
      <c r="C110" s="303">
        <v>1</v>
      </c>
      <c r="D110" s="449">
        <v>4762736</v>
      </c>
      <c r="E110" s="341">
        <f t="shared" ref="E110:E115" si="1">IF(ISBLANK(D110),"-",D110/$D$105*$D$102*$B$118)</f>
        <v>61.789437586805079</v>
      </c>
      <c r="F110" s="342">
        <f t="shared" ref="F110:F115" si="2">IF(ISBLANK(D110), "-", E110/$B$56)</f>
        <v>0.61789437586805074</v>
      </c>
    </row>
    <row r="111" spans="1:10" ht="26.25" customHeight="1" x14ac:dyDescent="0.4">
      <c r="A111" s="297" t="s">
        <v>95</v>
      </c>
      <c r="B111" s="435">
        <v>1</v>
      </c>
      <c r="C111" s="303">
        <v>2</v>
      </c>
      <c r="D111" s="449">
        <v>4663728</v>
      </c>
      <c r="E111" s="343">
        <f t="shared" si="1"/>
        <v>60.504955592297208</v>
      </c>
      <c r="F111" s="368">
        <f t="shared" si="2"/>
        <v>0.60504955592297205</v>
      </c>
    </row>
    <row r="112" spans="1:10" ht="26.25" customHeight="1" x14ac:dyDescent="0.4">
      <c r="A112" s="297" t="s">
        <v>96</v>
      </c>
      <c r="B112" s="435">
        <v>1</v>
      </c>
      <c r="C112" s="303">
        <v>3</v>
      </c>
      <c r="D112" s="449">
        <v>4671674</v>
      </c>
      <c r="E112" s="343">
        <f t="shared" si="1"/>
        <v>60.608043160254958</v>
      </c>
      <c r="F112" s="368">
        <f t="shared" si="2"/>
        <v>0.60608043160254954</v>
      </c>
    </row>
    <row r="113" spans="1:10" ht="26.25" customHeight="1" x14ac:dyDescent="0.4">
      <c r="A113" s="297" t="s">
        <v>97</v>
      </c>
      <c r="B113" s="435">
        <v>1</v>
      </c>
      <c r="C113" s="303">
        <v>4</v>
      </c>
      <c r="D113" s="449">
        <v>4596032</v>
      </c>
      <c r="E113" s="343">
        <f t="shared" si="1"/>
        <v>59.626700369484865</v>
      </c>
      <c r="F113" s="368">
        <f t="shared" si="2"/>
        <v>0.59626700369484864</v>
      </c>
    </row>
    <row r="114" spans="1:10" ht="26.25" customHeight="1" x14ac:dyDescent="0.4">
      <c r="A114" s="297" t="s">
        <v>98</v>
      </c>
      <c r="B114" s="435">
        <v>1</v>
      </c>
      <c r="C114" s="303">
        <v>5</v>
      </c>
      <c r="D114" s="449">
        <v>4720926</v>
      </c>
      <c r="E114" s="343">
        <f t="shared" si="1"/>
        <v>61.247014831165394</v>
      </c>
      <c r="F114" s="368">
        <f t="shared" si="2"/>
        <v>0.61247014831165392</v>
      </c>
    </row>
    <row r="115" spans="1:10" ht="26.25" customHeight="1" x14ac:dyDescent="0.4">
      <c r="A115" s="297" t="s">
        <v>100</v>
      </c>
      <c r="B115" s="435">
        <v>1</v>
      </c>
      <c r="C115" s="306">
        <v>6</v>
      </c>
      <c r="D115" s="450">
        <v>4690162</v>
      </c>
      <c r="E115" s="344">
        <f t="shared" si="1"/>
        <v>60.847897546915242</v>
      </c>
      <c r="F115" s="369">
        <f t="shared" si="2"/>
        <v>0.60847897546915242</v>
      </c>
    </row>
    <row r="116" spans="1:10" ht="26.25" customHeight="1" x14ac:dyDescent="0.4">
      <c r="A116" s="297" t="s">
        <v>101</v>
      </c>
      <c r="B116" s="435">
        <v>1</v>
      </c>
      <c r="C116" s="303"/>
      <c r="D116" s="329"/>
      <c r="E116" s="331"/>
      <c r="F116" s="345"/>
    </row>
    <row r="117" spans="1:10" ht="26.25" customHeight="1" x14ac:dyDescent="0.4">
      <c r="A117" s="297" t="s">
        <v>102</v>
      </c>
      <c r="B117" s="435">
        <v>1</v>
      </c>
      <c r="C117" s="303"/>
      <c r="D117" s="346"/>
      <c r="E117" s="347" t="s">
        <v>70</v>
      </c>
      <c r="F117" s="348">
        <f>AVERAGE(F110:F115)</f>
        <v>0.60770674847820461</v>
      </c>
    </row>
    <row r="118" spans="1:10" ht="19.5" customHeight="1" x14ac:dyDescent="0.3">
      <c r="A118" s="297" t="s">
        <v>103</v>
      </c>
      <c r="B118" s="399">
        <f>(B117/B116)*(B115/B114)*(B113/B112)*(B111/B110)*B109</f>
        <v>900</v>
      </c>
      <c r="C118" s="349"/>
      <c r="D118" s="350"/>
      <c r="E118" s="351" t="s">
        <v>83</v>
      </c>
      <c r="F118" s="352">
        <f>STDEV(F110:F115)/F117</f>
        <v>1.2039333814427886E-2</v>
      </c>
      <c r="I118" s="331"/>
    </row>
    <row r="119" spans="1:10" ht="19.5" customHeight="1" x14ac:dyDescent="0.3">
      <c r="A119" s="470" t="s">
        <v>77</v>
      </c>
      <c r="B119" s="471"/>
      <c r="C119" s="353"/>
      <c r="D119" s="354"/>
      <c r="E119" s="355" t="s">
        <v>20</v>
      </c>
      <c r="F119" s="336">
        <f>COUNT(F110:F115)</f>
        <v>6</v>
      </c>
      <c r="I119" s="331"/>
      <c r="J119" s="335"/>
    </row>
    <row r="120" spans="1:10" ht="19.5" customHeight="1" x14ac:dyDescent="0.3">
      <c r="A120" s="472"/>
      <c r="B120" s="473"/>
      <c r="C120" s="331"/>
      <c r="D120" s="331"/>
      <c r="E120" s="331"/>
      <c r="F120" s="329"/>
      <c r="G120" s="331"/>
      <c r="H120" s="331"/>
      <c r="I120" s="331"/>
    </row>
    <row r="121" spans="1:10" ht="18.75" x14ac:dyDescent="0.3">
      <c r="A121" s="294"/>
      <c r="B121" s="294"/>
      <c r="C121" s="331"/>
      <c r="D121" s="331"/>
      <c r="E121" s="331"/>
      <c r="F121" s="329"/>
      <c r="G121" s="331"/>
      <c r="H121" s="331"/>
      <c r="I121" s="331"/>
    </row>
    <row r="122" spans="1:10" ht="18.75" x14ac:dyDescent="0.3">
      <c r="A122" s="284" t="s">
        <v>106</v>
      </c>
      <c r="B122" s="425" t="s">
        <v>107</v>
      </c>
      <c r="C122" s="474" t="str">
        <f>B20</f>
        <v>ATAZANAVIR, RITONAVIR</v>
      </c>
      <c r="D122" s="474"/>
      <c r="E122" s="427" t="s">
        <v>115</v>
      </c>
      <c r="F122" s="427"/>
      <c r="G122" s="428">
        <f>F117</f>
        <v>0.60770674847820461</v>
      </c>
      <c r="H122" s="331"/>
      <c r="I122" s="331"/>
    </row>
    <row r="123" spans="1:10" ht="18.75" x14ac:dyDescent="0.3">
      <c r="A123" s="294"/>
      <c r="B123" s="294"/>
      <c r="C123" s="331"/>
      <c r="D123" s="331"/>
      <c r="E123" s="331"/>
      <c r="F123" s="329"/>
      <c r="G123" s="331"/>
      <c r="H123" s="331"/>
      <c r="I123" s="331"/>
    </row>
    <row r="124" spans="1:10" ht="26.25" customHeight="1" x14ac:dyDescent="0.4">
      <c r="A124" s="283" t="s">
        <v>109</v>
      </c>
      <c r="B124" s="283" t="s">
        <v>110</v>
      </c>
      <c r="D124" s="447" t="s">
        <v>119</v>
      </c>
    </row>
    <row r="125" spans="1:10" ht="19.5" customHeight="1" x14ac:dyDescent="0.3">
      <c r="A125" s="277"/>
      <c r="B125" s="277"/>
      <c r="C125" s="277"/>
      <c r="D125" s="277"/>
      <c r="E125" s="277"/>
    </row>
    <row r="126" spans="1:10" ht="26.25" customHeight="1" x14ac:dyDescent="0.4">
      <c r="A126" s="296" t="s">
        <v>111</v>
      </c>
      <c r="B126" s="434">
        <v>900</v>
      </c>
      <c r="C126" s="337" t="s">
        <v>112</v>
      </c>
      <c r="D126" s="338" t="s">
        <v>63</v>
      </c>
      <c r="E126" s="339" t="s">
        <v>113</v>
      </c>
      <c r="F126" s="340" t="s">
        <v>114</v>
      </c>
    </row>
    <row r="127" spans="1:10" ht="26.25" customHeight="1" x14ac:dyDescent="0.4">
      <c r="A127" s="297" t="s">
        <v>93</v>
      </c>
      <c r="B127" s="435">
        <v>1</v>
      </c>
      <c r="C127" s="303">
        <v>1</v>
      </c>
      <c r="D127" s="449">
        <v>7336336</v>
      </c>
      <c r="E127" s="404">
        <f t="shared" ref="E127:E132" si="3">IF(ISBLANK(D127),"-",D127/$D$105*$D$102*$B$135)</f>
        <v>95.178081545529963</v>
      </c>
      <c r="F127" s="401">
        <f t="shared" ref="F127:F132" si="4">IF(ISBLANK(D127), "-", E127/$B$56)</f>
        <v>0.95178081545529958</v>
      </c>
    </row>
    <row r="128" spans="1:10" ht="26.25" customHeight="1" x14ac:dyDescent="0.4">
      <c r="A128" s="297" t="s">
        <v>95</v>
      </c>
      <c r="B128" s="435">
        <v>1</v>
      </c>
      <c r="C128" s="303">
        <v>2</v>
      </c>
      <c r="D128" s="449">
        <v>7295346</v>
      </c>
      <c r="E128" s="405">
        <f t="shared" si="3"/>
        <v>94.646297074023849</v>
      </c>
      <c r="F128" s="402">
        <f t="shared" si="4"/>
        <v>0.94646297074023844</v>
      </c>
    </row>
    <row r="129" spans="1:10" ht="26.25" customHeight="1" x14ac:dyDescent="0.4">
      <c r="A129" s="297" t="s">
        <v>96</v>
      </c>
      <c r="B129" s="435">
        <v>1</v>
      </c>
      <c r="C129" s="303">
        <v>3</v>
      </c>
      <c r="D129" s="449">
        <v>7310358</v>
      </c>
      <c r="E129" s="405">
        <f t="shared" si="3"/>
        <v>94.841055514771597</v>
      </c>
      <c r="F129" s="402">
        <f t="shared" si="4"/>
        <v>0.94841055514771599</v>
      </c>
    </row>
    <row r="130" spans="1:10" ht="26.25" customHeight="1" x14ac:dyDescent="0.4">
      <c r="A130" s="297" t="s">
        <v>97</v>
      </c>
      <c r="B130" s="435">
        <v>1</v>
      </c>
      <c r="C130" s="303">
        <v>4</v>
      </c>
      <c r="D130" s="449">
        <v>7328985</v>
      </c>
      <c r="E130" s="405">
        <f t="shared" si="3"/>
        <v>95.08271322032769</v>
      </c>
      <c r="F130" s="402">
        <f t="shared" si="4"/>
        <v>0.95082713220327686</v>
      </c>
    </row>
    <row r="131" spans="1:10" ht="26.25" customHeight="1" x14ac:dyDescent="0.4">
      <c r="A131" s="297" t="s">
        <v>98</v>
      </c>
      <c r="B131" s="435">
        <v>1</v>
      </c>
      <c r="C131" s="303">
        <v>5</v>
      </c>
      <c r="D131" s="449">
        <v>7253866</v>
      </c>
      <c r="E131" s="405">
        <f t="shared" si="3"/>
        <v>94.108155579072061</v>
      </c>
      <c r="F131" s="402">
        <f t="shared" si="4"/>
        <v>0.94108155579072061</v>
      </c>
    </row>
    <row r="132" spans="1:10" ht="26.25" customHeight="1" x14ac:dyDescent="0.4">
      <c r="A132" s="297" t="s">
        <v>100</v>
      </c>
      <c r="B132" s="435">
        <v>1</v>
      </c>
      <c r="C132" s="306">
        <v>6</v>
      </c>
      <c r="D132" s="450">
        <v>7320810</v>
      </c>
      <c r="E132" s="406">
        <f t="shared" si="3"/>
        <v>94.976654716922894</v>
      </c>
      <c r="F132" s="403">
        <f t="shared" si="4"/>
        <v>0.94976654716922893</v>
      </c>
    </row>
    <row r="133" spans="1:10" ht="26.25" customHeight="1" x14ac:dyDescent="0.4">
      <c r="A133" s="297" t="s">
        <v>101</v>
      </c>
      <c r="B133" s="435">
        <v>1</v>
      </c>
      <c r="C133" s="303"/>
      <c r="D133" s="329"/>
      <c r="E133" s="331"/>
      <c r="F133" s="345"/>
    </row>
    <row r="134" spans="1:10" ht="26.25" customHeight="1" x14ac:dyDescent="0.4">
      <c r="A134" s="297" t="s">
        <v>102</v>
      </c>
      <c r="B134" s="435">
        <v>1</v>
      </c>
      <c r="C134" s="303"/>
      <c r="D134" s="346"/>
      <c r="E134" s="347" t="s">
        <v>70</v>
      </c>
      <c r="F134" s="451">
        <f>AVERAGE(F127:F132)</f>
        <v>0.94805492941774683</v>
      </c>
    </row>
    <row r="135" spans="1:10" ht="27" customHeight="1" x14ac:dyDescent="0.4">
      <c r="A135" s="297" t="s">
        <v>103</v>
      </c>
      <c r="B135" s="435">
        <f>(B134/B133)*(B132/B131)*(B130/B129)*(B128/B127)*B126</f>
        <v>900</v>
      </c>
      <c r="C135" s="349"/>
      <c r="D135" s="350"/>
      <c r="E135" s="351" t="s">
        <v>83</v>
      </c>
      <c r="F135" s="452">
        <f>STDEV(F127:F132)/F134</f>
        <v>4.1065315641770229E-3</v>
      </c>
      <c r="I135" s="331"/>
    </row>
    <row r="136" spans="1:10" ht="27" customHeight="1" x14ac:dyDescent="0.4">
      <c r="A136" s="470" t="s">
        <v>77</v>
      </c>
      <c r="B136" s="471"/>
      <c r="C136" s="353"/>
      <c r="D136" s="354"/>
      <c r="E136" s="355" t="s">
        <v>20</v>
      </c>
      <c r="F136" s="453">
        <f>COUNT(F127:F132)</f>
        <v>6</v>
      </c>
      <c r="I136" s="331"/>
      <c r="J136" s="335"/>
    </row>
    <row r="137" spans="1:10" ht="19.5" customHeight="1" x14ac:dyDescent="0.3">
      <c r="A137" s="472"/>
      <c r="B137" s="473"/>
      <c r="C137" s="331"/>
      <c r="D137" s="331"/>
      <c r="E137" s="331"/>
      <c r="F137" s="329"/>
      <c r="G137" s="331"/>
      <c r="H137" s="331"/>
      <c r="I137" s="331"/>
    </row>
    <row r="138" spans="1:10" ht="18.75" x14ac:dyDescent="0.3">
      <c r="A138" s="294"/>
      <c r="B138" s="294"/>
      <c r="C138" s="331"/>
      <c r="D138" s="331"/>
      <c r="E138" s="331"/>
      <c r="F138" s="329"/>
      <c r="G138" s="331"/>
      <c r="H138" s="331"/>
      <c r="I138" s="331"/>
    </row>
    <row r="139" spans="1:10" ht="26.25" customHeight="1" x14ac:dyDescent="0.4">
      <c r="A139" s="284" t="s">
        <v>106</v>
      </c>
      <c r="B139" s="425" t="s">
        <v>107</v>
      </c>
      <c r="C139" s="474" t="str">
        <f>B20</f>
        <v>ATAZANAVIR, RITONAVIR</v>
      </c>
      <c r="D139" s="474"/>
      <c r="E139" s="427" t="s">
        <v>115</v>
      </c>
      <c r="F139" s="427"/>
      <c r="G139" s="454">
        <f>F134</f>
        <v>0.94805492941774683</v>
      </c>
      <c r="H139" s="331"/>
      <c r="I139" s="331"/>
    </row>
    <row r="140" spans="1:10" ht="18.75" x14ac:dyDescent="0.3">
      <c r="A140" s="284"/>
      <c r="B140" s="425"/>
      <c r="C140" s="426"/>
      <c r="D140" s="426"/>
      <c r="E140" s="427"/>
      <c r="F140" s="427"/>
      <c r="G140" s="428"/>
      <c r="H140" s="331"/>
      <c r="I140" s="331"/>
    </row>
    <row r="141" spans="1:10" ht="26.25" customHeight="1" x14ac:dyDescent="0.4">
      <c r="A141" s="283" t="s">
        <v>109</v>
      </c>
      <c r="B141" s="283" t="s">
        <v>110</v>
      </c>
      <c r="D141" s="447"/>
      <c r="H141" s="331"/>
      <c r="I141" s="331"/>
    </row>
    <row r="142" spans="1:10" ht="19.5" customHeight="1" x14ac:dyDescent="0.3">
      <c r="A142" s="277"/>
      <c r="B142" s="277"/>
      <c r="C142" s="277"/>
      <c r="D142" s="277"/>
      <c r="E142" s="277"/>
      <c r="H142" s="331"/>
      <c r="I142" s="331"/>
    </row>
    <row r="143" spans="1:10" ht="26.25" customHeight="1" x14ac:dyDescent="0.4">
      <c r="A143" s="296" t="s">
        <v>111</v>
      </c>
      <c r="B143" s="434">
        <v>1</v>
      </c>
      <c r="C143" s="337" t="s">
        <v>112</v>
      </c>
      <c r="D143" s="338" t="s">
        <v>63</v>
      </c>
      <c r="E143" s="339" t="s">
        <v>113</v>
      </c>
      <c r="F143" s="340" t="s">
        <v>114</v>
      </c>
      <c r="H143" s="331"/>
      <c r="I143" s="331"/>
    </row>
    <row r="144" spans="1:10" ht="26.25" customHeight="1" x14ac:dyDescent="0.4">
      <c r="A144" s="297" t="s">
        <v>93</v>
      </c>
      <c r="B144" s="435">
        <v>1</v>
      </c>
      <c r="C144" s="303">
        <v>1</v>
      </c>
      <c r="D144" s="449"/>
      <c r="E144" s="404" t="str">
        <f t="shared" ref="E144:E149" si="5">IF(ISBLANK(D144),"-",D144/$D$105*$D$102*$B$152)</f>
        <v>-</v>
      </c>
      <c r="F144" s="401" t="str">
        <f t="shared" ref="F144:F149" si="6">IF(ISBLANK(D144), "-", E144/$B$56)</f>
        <v>-</v>
      </c>
      <c r="H144" s="331"/>
      <c r="I144" s="331"/>
    </row>
    <row r="145" spans="1:9" ht="26.25" customHeight="1" x14ac:dyDescent="0.4">
      <c r="A145" s="297" t="s">
        <v>95</v>
      </c>
      <c r="B145" s="435">
        <v>1</v>
      </c>
      <c r="C145" s="303">
        <v>2</v>
      </c>
      <c r="D145" s="449"/>
      <c r="E145" s="405" t="str">
        <f t="shared" si="5"/>
        <v>-</v>
      </c>
      <c r="F145" s="402" t="str">
        <f t="shared" si="6"/>
        <v>-</v>
      </c>
      <c r="H145" s="331"/>
      <c r="I145" s="331"/>
    </row>
    <row r="146" spans="1:9" ht="26.25" customHeight="1" x14ac:dyDescent="0.4">
      <c r="A146" s="297" t="s">
        <v>96</v>
      </c>
      <c r="B146" s="435">
        <v>1</v>
      </c>
      <c r="C146" s="303">
        <v>3</v>
      </c>
      <c r="D146" s="449"/>
      <c r="E146" s="405" t="str">
        <f t="shared" si="5"/>
        <v>-</v>
      </c>
      <c r="F146" s="402" t="str">
        <f t="shared" si="6"/>
        <v>-</v>
      </c>
      <c r="H146" s="331"/>
      <c r="I146" s="331"/>
    </row>
    <row r="147" spans="1:9" ht="26.25" customHeight="1" x14ac:dyDescent="0.4">
      <c r="A147" s="297" t="s">
        <v>97</v>
      </c>
      <c r="B147" s="435">
        <v>1</v>
      </c>
      <c r="C147" s="303">
        <v>4</v>
      </c>
      <c r="D147" s="449"/>
      <c r="E147" s="405" t="str">
        <f t="shared" si="5"/>
        <v>-</v>
      </c>
      <c r="F147" s="402" t="str">
        <f t="shared" si="6"/>
        <v>-</v>
      </c>
      <c r="H147" s="331"/>
      <c r="I147" s="331"/>
    </row>
    <row r="148" spans="1:9" ht="26.25" customHeight="1" x14ac:dyDescent="0.4">
      <c r="A148" s="297" t="s">
        <v>98</v>
      </c>
      <c r="B148" s="435">
        <v>1</v>
      </c>
      <c r="C148" s="303">
        <v>5</v>
      </c>
      <c r="D148" s="449"/>
      <c r="E148" s="405" t="str">
        <f t="shared" si="5"/>
        <v>-</v>
      </c>
      <c r="F148" s="402" t="str">
        <f t="shared" si="6"/>
        <v>-</v>
      </c>
      <c r="H148" s="331"/>
      <c r="I148" s="331"/>
    </row>
    <row r="149" spans="1:9" ht="26.25" customHeight="1" x14ac:dyDescent="0.4">
      <c r="A149" s="297" t="s">
        <v>100</v>
      </c>
      <c r="B149" s="435">
        <v>1</v>
      </c>
      <c r="C149" s="306">
        <v>6</v>
      </c>
      <c r="D149" s="450"/>
      <c r="E149" s="406" t="str">
        <f t="shared" si="5"/>
        <v>-</v>
      </c>
      <c r="F149" s="403" t="str">
        <f t="shared" si="6"/>
        <v>-</v>
      </c>
      <c r="H149" s="331"/>
      <c r="I149" s="331"/>
    </row>
    <row r="150" spans="1:9" ht="26.25" customHeight="1" x14ac:dyDescent="0.4">
      <c r="A150" s="297" t="s">
        <v>101</v>
      </c>
      <c r="B150" s="435">
        <v>1</v>
      </c>
      <c r="C150" s="303"/>
      <c r="D150" s="329"/>
      <c r="E150" s="331"/>
      <c r="F150" s="345"/>
      <c r="H150" s="331"/>
      <c r="I150" s="331"/>
    </row>
    <row r="151" spans="1:9" ht="26.25" customHeight="1" x14ac:dyDescent="0.4">
      <c r="A151" s="297" t="s">
        <v>102</v>
      </c>
      <c r="B151" s="435">
        <v>1</v>
      </c>
      <c r="C151" s="303"/>
      <c r="D151" s="346"/>
      <c r="E151" s="347" t="s">
        <v>70</v>
      </c>
      <c r="F151" s="451" t="e">
        <f>AVERAGE(F144:F149)</f>
        <v>#DIV/0!</v>
      </c>
      <c r="H151" s="331"/>
      <c r="I151" s="331"/>
    </row>
    <row r="152" spans="1:9" ht="27" customHeight="1" x14ac:dyDescent="0.4">
      <c r="A152" s="297" t="s">
        <v>103</v>
      </c>
      <c r="B152" s="435">
        <f>(B151/B150)*(B149/B148)*(B147/B146)*(B145/B144)*B143</f>
        <v>1</v>
      </c>
      <c r="C152" s="349"/>
      <c r="D152" s="350"/>
      <c r="E152" s="351" t="s">
        <v>83</v>
      </c>
      <c r="F152" s="452" t="e">
        <f>STDEV(F144:F149)/F151</f>
        <v>#DIV/0!</v>
      </c>
      <c r="H152" s="331"/>
      <c r="I152" s="331"/>
    </row>
    <row r="153" spans="1:9" ht="27" customHeight="1" x14ac:dyDescent="0.4">
      <c r="A153" s="470" t="s">
        <v>77</v>
      </c>
      <c r="B153" s="471"/>
      <c r="C153" s="353"/>
      <c r="D153" s="354"/>
      <c r="E153" s="355" t="s">
        <v>20</v>
      </c>
      <c r="F153" s="453">
        <f>COUNT(F144:F149)</f>
        <v>0</v>
      </c>
      <c r="H153" s="331"/>
      <c r="I153" s="331"/>
    </row>
    <row r="154" spans="1:9" ht="19.5" customHeight="1" x14ac:dyDescent="0.3">
      <c r="A154" s="472"/>
      <c r="B154" s="473"/>
      <c r="C154" s="331"/>
      <c r="D154" s="331"/>
      <c r="E154" s="331"/>
      <c r="F154" s="329"/>
      <c r="G154" s="331"/>
      <c r="H154" s="331"/>
      <c r="I154" s="331"/>
    </row>
    <row r="155" spans="1:9" ht="18.75" x14ac:dyDescent="0.3">
      <c r="A155" s="294"/>
      <c r="B155" s="294"/>
      <c r="C155" s="331"/>
      <c r="D155" s="331"/>
      <c r="E155" s="331"/>
      <c r="F155" s="329"/>
      <c r="G155" s="331"/>
      <c r="H155" s="331"/>
      <c r="I155" s="331"/>
    </row>
    <row r="156" spans="1:9" ht="26.25" customHeight="1" x14ac:dyDescent="0.4">
      <c r="A156" s="284" t="s">
        <v>106</v>
      </c>
      <c r="B156" s="425" t="s">
        <v>107</v>
      </c>
      <c r="C156" s="474" t="str">
        <f>B20</f>
        <v>ATAZANAVIR, RITONAVIR</v>
      </c>
      <c r="D156" s="474"/>
      <c r="E156" s="427" t="s">
        <v>115</v>
      </c>
      <c r="F156" s="427"/>
      <c r="G156" s="454" t="e">
        <f>F151</f>
        <v>#DIV/0!</v>
      </c>
      <c r="H156" s="331"/>
      <c r="I156" s="331"/>
    </row>
    <row r="157" spans="1:9" ht="18.75" x14ac:dyDescent="0.3">
      <c r="A157" s="284"/>
      <c r="B157" s="425"/>
      <c r="C157" s="429"/>
      <c r="D157" s="429"/>
      <c r="E157" s="427"/>
      <c r="F157" s="427"/>
      <c r="G157" s="428"/>
      <c r="H157" s="331"/>
      <c r="I157" s="331"/>
    </row>
    <row r="158" spans="1:9" ht="26.25" customHeight="1" x14ac:dyDescent="0.4">
      <c r="A158" s="283" t="s">
        <v>109</v>
      </c>
      <c r="B158" s="283" t="s">
        <v>110</v>
      </c>
      <c r="D158" s="447"/>
      <c r="H158" s="331"/>
      <c r="I158" s="331"/>
    </row>
    <row r="159" spans="1:9" ht="19.5" customHeight="1" x14ac:dyDescent="0.3">
      <c r="A159" s="277"/>
      <c r="B159" s="277"/>
      <c r="C159" s="277"/>
      <c r="D159" s="277"/>
      <c r="E159" s="277"/>
      <c r="H159" s="331"/>
      <c r="I159" s="331"/>
    </row>
    <row r="160" spans="1:9" ht="26.25" customHeight="1" x14ac:dyDescent="0.4">
      <c r="A160" s="296" t="s">
        <v>111</v>
      </c>
      <c r="B160" s="434">
        <v>1</v>
      </c>
      <c r="C160" s="337" t="s">
        <v>112</v>
      </c>
      <c r="D160" s="338" t="s">
        <v>63</v>
      </c>
      <c r="E160" s="339" t="s">
        <v>113</v>
      </c>
      <c r="F160" s="340" t="s">
        <v>114</v>
      </c>
      <c r="H160" s="331"/>
      <c r="I160" s="331"/>
    </row>
    <row r="161" spans="1:9" ht="26.25" customHeight="1" x14ac:dyDescent="0.4">
      <c r="A161" s="297" t="s">
        <v>93</v>
      </c>
      <c r="B161" s="435">
        <v>1</v>
      </c>
      <c r="C161" s="303">
        <v>1</v>
      </c>
      <c r="D161" s="449"/>
      <c r="E161" s="404" t="str">
        <f t="shared" ref="E161:E166" si="7">IF(ISBLANK(D161),"-",D161/$D$105*$D$102*$B$169)</f>
        <v>-</v>
      </c>
      <c r="F161" s="401" t="str">
        <f t="shared" ref="F161:F166" si="8">IF(ISBLANK(D161), "-", E161/$B$56)</f>
        <v>-</v>
      </c>
      <c r="H161" s="331"/>
      <c r="I161" s="331"/>
    </row>
    <row r="162" spans="1:9" ht="26.25" customHeight="1" x14ac:dyDescent="0.4">
      <c r="A162" s="297" t="s">
        <v>95</v>
      </c>
      <c r="B162" s="435">
        <v>1</v>
      </c>
      <c r="C162" s="303">
        <v>2</v>
      </c>
      <c r="D162" s="449"/>
      <c r="E162" s="405" t="str">
        <f t="shared" si="7"/>
        <v>-</v>
      </c>
      <c r="F162" s="402" t="str">
        <f t="shared" si="8"/>
        <v>-</v>
      </c>
      <c r="H162" s="331"/>
      <c r="I162" s="331"/>
    </row>
    <row r="163" spans="1:9" ht="26.25" customHeight="1" x14ac:dyDescent="0.4">
      <c r="A163" s="297" t="s">
        <v>96</v>
      </c>
      <c r="B163" s="435">
        <v>1</v>
      </c>
      <c r="C163" s="303">
        <v>3</v>
      </c>
      <c r="D163" s="449"/>
      <c r="E163" s="405" t="str">
        <f t="shared" si="7"/>
        <v>-</v>
      </c>
      <c r="F163" s="402" t="str">
        <f t="shared" si="8"/>
        <v>-</v>
      </c>
      <c r="H163" s="331"/>
      <c r="I163" s="331"/>
    </row>
    <row r="164" spans="1:9" ht="26.25" customHeight="1" x14ac:dyDescent="0.4">
      <c r="A164" s="297" t="s">
        <v>97</v>
      </c>
      <c r="B164" s="435">
        <v>1</v>
      </c>
      <c r="C164" s="303">
        <v>4</v>
      </c>
      <c r="D164" s="449"/>
      <c r="E164" s="405" t="str">
        <f t="shared" si="7"/>
        <v>-</v>
      </c>
      <c r="F164" s="402" t="str">
        <f t="shared" si="8"/>
        <v>-</v>
      </c>
      <c r="H164" s="331"/>
      <c r="I164" s="331"/>
    </row>
    <row r="165" spans="1:9" ht="26.25" customHeight="1" x14ac:dyDescent="0.4">
      <c r="A165" s="297" t="s">
        <v>98</v>
      </c>
      <c r="B165" s="435">
        <v>1</v>
      </c>
      <c r="C165" s="303">
        <v>5</v>
      </c>
      <c r="D165" s="449"/>
      <c r="E165" s="405" t="str">
        <f t="shared" si="7"/>
        <v>-</v>
      </c>
      <c r="F165" s="402" t="str">
        <f t="shared" si="8"/>
        <v>-</v>
      </c>
      <c r="H165" s="331"/>
      <c r="I165" s="331"/>
    </row>
    <row r="166" spans="1:9" ht="26.25" customHeight="1" x14ac:dyDescent="0.4">
      <c r="A166" s="297" t="s">
        <v>100</v>
      </c>
      <c r="B166" s="435">
        <v>1</v>
      </c>
      <c r="C166" s="306">
        <v>6</v>
      </c>
      <c r="D166" s="450"/>
      <c r="E166" s="406" t="str">
        <f t="shared" si="7"/>
        <v>-</v>
      </c>
      <c r="F166" s="403" t="str">
        <f t="shared" si="8"/>
        <v>-</v>
      </c>
      <c r="H166" s="331"/>
      <c r="I166" s="331"/>
    </row>
    <row r="167" spans="1:9" ht="26.25" customHeight="1" x14ac:dyDescent="0.4">
      <c r="A167" s="297" t="s">
        <v>101</v>
      </c>
      <c r="B167" s="435">
        <v>1</v>
      </c>
      <c r="C167" s="303"/>
      <c r="D167" s="329"/>
      <c r="E167" s="331"/>
      <c r="F167" s="345"/>
      <c r="H167" s="331"/>
      <c r="I167" s="331"/>
    </row>
    <row r="168" spans="1:9" ht="26.25" customHeight="1" x14ac:dyDescent="0.4">
      <c r="A168" s="297" t="s">
        <v>102</v>
      </c>
      <c r="B168" s="435">
        <v>1</v>
      </c>
      <c r="C168" s="303"/>
      <c r="D168" s="346"/>
      <c r="E168" s="347" t="s">
        <v>70</v>
      </c>
      <c r="F168" s="451" t="e">
        <f>AVERAGE(F161:F166)</f>
        <v>#DIV/0!</v>
      </c>
      <c r="H168" s="331"/>
      <c r="I168" s="331"/>
    </row>
    <row r="169" spans="1:9" ht="27" customHeight="1" x14ac:dyDescent="0.4">
      <c r="A169" s="297" t="s">
        <v>103</v>
      </c>
      <c r="B169" s="435">
        <f>(B168/B167)*(B166/B165)*(B164/B163)*(B162/B161)*B160</f>
        <v>1</v>
      </c>
      <c r="C169" s="349"/>
      <c r="D169" s="350"/>
      <c r="E169" s="351" t="s">
        <v>83</v>
      </c>
      <c r="F169" s="452" t="e">
        <f>STDEV(F161:F166)/F168</f>
        <v>#DIV/0!</v>
      </c>
      <c r="H169" s="331"/>
      <c r="I169" s="331"/>
    </row>
    <row r="170" spans="1:9" ht="27" customHeight="1" x14ac:dyDescent="0.4">
      <c r="A170" s="470" t="s">
        <v>77</v>
      </c>
      <c r="B170" s="471"/>
      <c r="C170" s="353"/>
      <c r="D170" s="354"/>
      <c r="E170" s="355" t="s">
        <v>20</v>
      </c>
      <c r="F170" s="453">
        <f>COUNT(F161:F166)</f>
        <v>0</v>
      </c>
      <c r="H170" s="331"/>
      <c r="I170" s="331"/>
    </row>
    <row r="171" spans="1:9" ht="19.5" customHeight="1" x14ac:dyDescent="0.3">
      <c r="A171" s="472"/>
      <c r="B171" s="473"/>
      <c r="C171" s="331"/>
      <c r="D171" s="331"/>
      <c r="E171" s="331"/>
      <c r="F171" s="329"/>
      <c r="G171" s="331"/>
      <c r="H171" s="331"/>
      <c r="I171" s="331"/>
    </row>
    <row r="172" spans="1:9" ht="18.75" x14ac:dyDescent="0.3">
      <c r="A172" s="294"/>
      <c r="B172" s="294"/>
      <c r="C172" s="331"/>
      <c r="D172" s="331"/>
      <c r="E172" s="331"/>
      <c r="F172" s="329"/>
      <c r="G172" s="331"/>
      <c r="H172" s="331"/>
      <c r="I172" s="331"/>
    </row>
    <row r="173" spans="1:9" ht="26.25" customHeight="1" x14ac:dyDescent="0.4">
      <c r="A173" s="284" t="s">
        <v>106</v>
      </c>
      <c r="B173" s="425" t="s">
        <v>107</v>
      </c>
      <c r="C173" s="474" t="str">
        <f>B20</f>
        <v>ATAZANAVIR, RITONAVIR</v>
      </c>
      <c r="D173" s="474"/>
      <c r="E173" s="427" t="s">
        <v>115</v>
      </c>
      <c r="F173" s="427"/>
      <c r="G173" s="454" t="e">
        <f>F168</f>
        <v>#DIV/0!</v>
      </c>
      <c r="H173" s="331"/>
      <c r="I173" s="331"/>
    </row>
    <row r="174" spans="1:9" ht="18.75" x14ac:dyDescent="0.3">
      <c r="A174" s="284"/>
      <c r="B174" s="425"/>
      <c r="C174" s="429"/>
      <c r="D174" s="429"/>
      <c r="E174" s="427"/>
      <c r="F174" s="427"/>
      <c r="G174" s="428"/>
      <c r="H174" s="331"/>
      <c r="I174" s="331"/>
    </row>
    <row r="175" spans="1:9" ht="19.5" customHeight="1" x14ac:dyDescent="0.3">
      <c r="A175" s="370"/>
      <c r="B175" s="370"/>
      <c r="C175" s="371"/>
      <c r="D175" s="371"/>
      <c r="E175" s="371"/>
      <c r="F175" s="371"/>
      <c r="G175" s="371"/>
      <c r="H175" s="371"/>
    </row>
    <row r="176" spans="1:9" ht="18.75" x14ac:dyDescent="0.3">
      <c r="B176" s="469" t="s">
        <v>26</v>
      </c>
      <c r="C176" s="469"/>
      <c r="E176" s="358" t="s">
        <v>27</v>
      </c>
      <c r="F176" s="386"/>
      <c r="G176" s="469" t="s">
        <v>28</v>
      </c>
      <c r="H176" s="469"/>
    </row>
    <row r="177" spans="1:9" ht="83.1" customHeight="1" x14ac:dyDescent="0.3">
      <c r="A177" s="387" t="s">
        <v>29</v>
      </c>
      <c r="B177" s="423" t="s">
        <v>122</v>
      </c>
      <c r="C177" s="423" t="s">
        <v>123</v>
      </c>
      <c r="E177" s="382"/>
      <c r="F177" s="331"/>
      <c r="G177" s="384"/>
      <c r="H177" s="384"/>
    </row>
    <row r="178" spans="1:9" ht="83.1" customHeight="1" x14ac:dyDescent="0.3">
      <c r="A178" s="387" t="s">
        <v>30</v>
      </c>
      <c r="B178" s="424"/>
      <c r="C178" s="424"/>
      <c r="E178" s="383"/>
      <c r="F178" s="331"/>
      <c r="G178" s="385"/>
      <c r="H178" s="385"/>
    </row>
    <row r="179" spans="1:9" ht="18.75" x14ac:dyDescent="0.3">
      <c r="A179" s="328"/>
      <c r="B179" s="328"/>
      <c r="C179" s="329"/>
      <c r="D179" s="329"/>
      <c r="E179" s="329"/>
      <c r="F179" s="330"/>
      <c r="G179" s="329"/>
      <c r="H179" s="329"/>
      <c r="I179" s="331"/>
    </row>
    <row r="180" spans="1:9" ht="18.75" x14ac:dyDescent="0.3">
      <c r="A180" s="328"/>
      <c r="B180" s="328"/>
      <c r="C180" s="329"/>
      <c r="D180" s="329"/>
      <c r="E180" s="329"/>
      <c r="F180" s="330"/>
      <c r="G180" s="329"/>
      <c r="H180" s="329"/>
      <c r="I180" s="331"/>
    </row>
    <row r="181" spans="1:9" ht="18.75" x14ac:dyDescent="0.3">
      <c r="A181" s="328"/>
      <c r="B181" s="328"/>
      <c r="C181" s="329"/>
      <c r="D181" s="329"/>
      <c r="E181" s="329"/>
      <c r="F181" s="330"/>
      <c r="G181" s="329"/>
      <c r="H181" s="329"/>
      <c r="I181" s="331"/>
    </row>
    <row r="182" spans="1:9" ht="18.75" x14ac:dyDescent="0.3">
      <c r="A182" s="328"/>
      <c r="B182" s="328"/>
      <c r="C182" s="329"/>
      <c r="D182" s="329"/>
      <c r="E182" s="329"/>
      <c r="F182" s="330"/>
      <c r="G182" s="329"/>
      <c r="H182" s="329"/>
      <c r="I182" s="331"/>
    </row>
    <row r="183" spans="1:9" ht="18.75" x14ac:dyDescent="0.3">
      <c r="A183" s="328"/>
      <c r="B183" s="328"/>
      <c r="C183" s="329"/>
      <c r="D183" s="329"/>
      <c r="E183" s="329"/>
      <c r="F183" s="330"/>
      <c r="G183" s="329"/>
      <c r="H183" s="329"/>
      <c r="I183" s="331"/>
    </row>
    <row r="184" spans="1:9" ht="18.75" x14ac:dyDescent="0.3">
      <c r="A184" s="328"/>
      <c r="B184" s="328"/>
      <c r="C184" s="329"/>
      <c r="D184" s="329"/>
      <c r="E184" s="329"/>
      <c r="F184" s="330"/>
      <c r="G184" s="329"/>
      <c r="H184" s="329"/>
      <c r="I184" s="331"/>
    </row>
    <row r="185" spans="1:9" ht="18.75" x14ac:dyDescent="0.3">
      <c r="A185" s="328"/>
      <c r="B185" s="328"/>
      <c r="C185" s="329"/>
      <c r="D185" s="329"/>
      <c r="E185" s="329"/>
      <c r="F185" s="330"/>
      <c r="G185" s="329"/>
      <c r="H185" s="329"/>
      <c r="I185" s="331"/>
    </row>
    <row r="186" spans="1:9" ht="18.75" x14ac:dyDescent="0.3">
      <c r="A186" s="328"/>
      <c r="B186" s="328"/>
      <c r="C186" s="329"/>
      <c r="D186" s="329"/>
      <c r="E186" s="329"/>
      <c r="F186" s="330"/>
      <c r="G186" s="329"/>
      <c r="H186" s="329"/>
      <c r="I186" s="331"/>
    </row>
    <row r="187" spans="1:9" ht="18.75" x14ac:dyDescent="0.3">
      <c r="A187" s="328"/>
      <c r="B187" s="328"/>
      <c r="C187" s="329"/>
      <c r="D187" s="329"/>
      <c r="E187" s="329"/>
      <c r="F187" s="330"/>
      <c r="G187" s="329"/>
      <c r="H187" s="329"/>
      <c r="I187" s="331"/>
    </row>
    <row r="250" spans="1:1" x14ac:dyDescent="0.25">
      <c r="A250" s="2">
        <v>0</v>
      </c>
    </row>
  </sheetData>
  <sheetProtection password="F258" sheet="1" objects="1" scenarios="1" formatCells="0" formatColumns="0"/>
  <mergeCells count="33">
    <mergeCell ref="B18:C18"/>
    <mergeCell ref="A46:B47"/>
    <mergeCell ref="C83:G83"/>
    <mergeCell ref="A70:B71"/>
    <mergeCell ref="C76:D76"/>
    <mergeCell ref="A1:H7"/>
    <mergeCell ref="A8:H14"/>
    <mergeCell ref="A16:H16"/>
    <mergeCell ref="C122:D122"/>
    <mergeCell ref="C156:D156"/>
    <mergeCell ref="C139:D139"/>
    <mergeCell ref="C64:C67"/>
    <mergeCell ref="D64:D67"/>
    <mergeCell ref="D60:D63"/>
    <mergeCell ref="D36:E36"/>
    <mergeCell ref="C29:G29"/>
    <mergeCell ref="F36:G36"/>
    <mergeCell ref="C31:H31"/>
    <mergeCell ref="C32:H32"/>
    <mergeCell ref="C60:C63"/>
    <mergeCell ref="C86:H86"/>
    <mergeCell ref="F91:G91"/>
    <mergeCell ref="A101:B102"/>
    <mergeCell ref="A119:B120"/>
    <mergeCell ref="C68:C71"/>
    <mergeCell ref="D68:D71"/>
    <mergeCell ref="C87:H87"/>
    <mergeCell ref="B176:C176"/>
    <mergeCell ref="A136:B137"/>
    <mergeCell ref="A170:B171"/>
    <mergeCell ref="A153:B154"/>
    <mergeCell ref="G176:H176"/>
    <mergeCell ref="C173:D173"/>
  </mergeCells>
  <printOptions horizontalCentered="1" verticalCentered="1"/>
  <pageMargins left="0.7" right="0.7" top="0.75" bottom="0.75" header="0.3" footer="0.3"/>
  <pageSetup paperSize="9" scale="18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7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RITONAVIR SST</vt:lpstr>
      <vt:lpstr>ATAZANAVIR SST</vt:lpstr>
      <vt:lpstr>Uniformity</vt:lpstr>
      <vt:lpstr>Atazanavir</vt:lpstr>
      <vt:lpstr>Ritonavir</vt:lpstr>
      <vt:lpstr>Atazanavir!Print_Area</vt:lpstr>
      <vt:lpstr>Ritonavir!Print_Area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Peter Mwangi ngumo</cp:lastModifiedBy>
  <cp:lastPrinted>2018-01-19T09:32:54Z</cp:lastPrinted>
  <dcterms:created xsi:type="dcterms:W3CDTF">2005-07-05T10:19:27Z</dcterms:created>
  <dcterms:modified xsi:type="dcterms:W3CDTF">2018-01-19T09:33:52Z</dcterms:modified>
</cp:coreProperties>
</file>