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11004" yWindow="-12" windowWidth="12012" windowHeight="9696" firstSheet="1" activeTab="3"/>
  </bookViews>
  <sheets>
    <sheet name="RITONAVIR SST" sheetId="9" r:id="rId1"/>
    <sheet name="ATAZANAVIR SST" sheetId="1" r:id="rId2"/>
    <sheet name="Uniformity" sheetId="2" r:id="rId3"/>
    <sheet name="Atazanavir" sheetId="7" r:id="rId4"/>
    <sheet name="Ritonavir" sheetId="8" r:id="rId5"/>
  </sheets>
  <definedNames>
    <definedName name="_xlnm.Print_Area" localSheetId="3">Atazanavir!$A$1:$H$178</definedName>
    <definedName name="_xlnm.Print_Area" localSheetId="4">Ritonavir!$A$1:$H$178</definedName>
    <definedName name="_xlnm.Print_Area" localSheetId="2">Uniformity!$A$1:$F$54</definedName>
  </definedNames>
  <calcPr calcId="145621"/>
</workbook>
</file>

<file path=xl/calcChain.xml><?xml version="1.0" encoding="utf-8"?>
<calcChain xmlns="http://schemas.openxmlformats.org/spreadsheetml/2006/main">
  <c r="B42" i="1" l="1"/>
  <c r="B21" i="1"/>
  <c r="B18" i="8" l="1"/>
  <c r="B53" i="9"/>
  <c r="E51" i="9"/>
  <c r="D51" i="9"/>
  <c r="C51" i="9"/>
  <c r="B51" i="9"/>
  <c r="B52" i="9" s="1"/>
  <c r="B32" i="9"/>
  <c r="E30" i="9"/>
  <c r="D30" i="9"/>
  <c r="C30" i="9"/>
  <c r="B30" i="9"/>
  <c r="B31" i="9" s="1"/>
  <c r="C173" i="8"/>
  <c r="B169" i="8"/>
  <c r="C156" i="8"/>
  <c r="B152" i="8"/>
  <c r="C139" i="8"/>
  <c r="B135" i="8"/>
  <c r="C122" i="8"/>
  <c r="B118" i="8"/>
  <c r="D102" i="8" s="1"/>
  <c r="B100" i="8"/>
  <c r="F97" i="8"/>
  <c r="D97" i="8"/>
  <c r="G96" i="8"/>
  <c r="E96" i="8"/>
  <c r="B89" i="8"/>
  <c r="D99" i="8" s="1"/>
  <c r="B84" i="8"/>
  <c r="B83" i="8"/>
  <c r="B82" i="8"/>
  <c r="B80" i="8"/>
  <c r="C76" i="8"/>
  <c r="H71" i="8"/>
  <c r="G71" i="8"/>
  <c r="B68" i="8"/>
  <c r="H67" i="8"/>
  <c r="G67" i="8"/>
  <c r="H63" i="8"/>
  <c r="G63" i="8"/>
  <c r="C56" i="8"/>
  <c r="B55" i="8"/>
  <c r="B45" i="8"/>
  <c r="D48" i="8" s="1"/>
  <c r="D49" i="8" s="1"/>
  <c r="F42" i="8"/>
  <c r="D42" i="8"/>
  <c r="G41" i="8"/>
  <c r="E41" i="8"/>
  <c r="B34" i="8"/>
  <c r="D44" i="8" s="1"/>
  <c r="B30" i="8"/>
  <c r="C173" i="7"/>
  <c r="B169" i="7"/>
  <c r="C156" i="7"/>
  <c r="B152" i="7"/>
  <c r="C139" i="7"/>
  <c r="B135" i="7"/>
  <c r="C122" i="7"/>
  <c r="B118" i="7"/>
  <c r="D102" i="7" s="1"/>
  <c r="B100" i="7"/>
  <c r="F97" i="7"/>
  <c r="D97" i="7"/>
  <c r="G96" i="7"/>
  <c r="E96" i="7"/>
  <c r="B89" i="7"/>
  <c r="F99" i="7" s="1"/>
  <c r="B83" i="7"/>
  <c r="B84" i="7"/>
  <c r="B80" i="7"/>
  <c r="C76" i="7"/>
  <c r="H71" i="7"/>
  <c r="G71" i="7"/>
  <c r="B68" i="7"/>
  <c r="H67" i="7"/>
  <c r="G67" i="7"/>
  <c r="H63" i="7"/>
  <c r="G63" i="7"/>
  <c r="C56" i="7"/>
  <c r="B55" i="7"/>
  <c r="B45" i="7"/>
  <c r="D48" i="7" s="1"/>
  <c r="F42" i="7"/>
  <c r="D42" i="7"/>
  <c r="G41" i="7"/>
  <c r="E41" i="7"/>
  <c r="B34" i="7"/>
  <c r="F44" i="7" s="1"/>
  <c r="B30" i="7"/>
  <c r="C46" i="2"/>
  <c r="D40" i="2" s="1"/>
  <c r="C45" i="2"/>
  <c r="C19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D99" i="7" l="1"/>
  <c r="D41" i="2"/>
  <c r="D33" i="2"/>
  <c r="D24" i="2"/>
  <c r="D34" i="2"/>
  <c r="D36" i="2"/>
  <c r="D26" i="2"/>
  <c r="D37" i="2"/>
  <c r="D49" i="2"/>
  <c r="D25" i="2"/>
  <c r="C50" i="2"/>
  <c r="D30" i="2"/>
  <c r="D32" i="2"/>
  <c r="D42" i="2"/>
  <c r="B49" i="2"/>
  <c r="D28" i="2"/>
  <c r="D38" i="2"/>
  <c r="D29" i="2"/>
  <c r="D103" i="8"/>
  <c r="E95" i="8" s="1"/>
  <c r="D45" i="8"/>
  <c r="D100" i="8"/>
  <c r="D101" i="8" s="1"/>
  <c r="D103" i="7"/>
  <c r="D44" i="7"/>
  <c r="D45" i="7"/>
  <c r="D46" i="7" s="1"/>
  <c r="F45" i="7"/>
  <c r="F46" i="7" s="1"/>
  <c r="D100" i="7"/>
  <c r="D101" i="7" s="1"/>
  <c r="F100" i="7"/>
  <c r="F101" i="7" s="1"/>
  <c r="B57" i="7"/>
  <c r="B69" i="7" s="1"/>
  <c r="B57" i="8"/>
  <c r="C49" i="2"/>
  <c r="D43" i="2"/>
  <c r="D39" i="2"/>
  <c r="D35" i="2"/>
  <c r="D31" i="2"/>
  <c r="D27" i="2"/>
  <c r="D50" i="2"/>
  <c r="B69" i="8"/>
  <c r="D49" i="7"/>
  <c r="D104" i="7"/>
  <c r="E39" i="8"/>
  <c r="D46" i="8"/>
  <c r="D104" i="8"/>
  <c r="G38" i="8"/>
  <c r="F44" i="8"/>
  <c r="F45" i="8" s="1"/>
  <c r="G40" i="8" s="1"/>
  <c r="F99" i="8"/>
  <c r="F100" i="8" s="1"/>
  <c r="F101" i="8" s="1"/>
  <c r="E38" i="8"/>
  <c r="E40" i="8"/>
  <c r="E93" i="8" l="1"/>
  <c r="E94" i="8"/>
  <c r="E97" i="8" s="1"/>
  <c r="E38" i="7"/>
  <c r="G38" i="7"/>
  <c r="G39" i="7"/>
  <c r="E94" i="7"/>
  <c r="E93" i="7"/>
  <c r="G40" i="7"/>
  <c r="E95" i="7"/>
  <c r="E40" i="7"/>
  <c r="E39" i="7"/>
  <c r="G93" i="7"/>
  <c r="G94" i="7"/>
  <c r="G95" i="7"/>
  <c r="E42" i="8"/>
  <c r="G94" i="8"/>
  <c r="G39" i="8"/>
  <c r="D50" i="8" s="1"/>
  <c r="F46" i="8"/>
  <c r="G95" i="8"/>
  <c r="G93" i="8"/>
  <c r="E97" i="7" l="1"/>
  <c r="D107" i="8"/>
  <c r="D52" i="8"/>
  <c r="G42" i="8"/>
  <c r="D107" i="7"/>
  <c r="D50" i="7"/>
  <c r="G66" i="7" s="1"/>
  <c r="H66" i="7" s="1"/>
  <c r="G42" i="7"/>
  <c r="E42" i="7"/>
  <c r="D52" i="7"/>
  <c r="G97" i="7"/>
  <c r="D105" i="7"/>
  <c r="E149" i="7" s="1"/>
  <c r="F149" i="7" s="1"/>
  <c r="G69" i="7"/>
  <c r="H69" i="7" s="1"/>
  <c r="G70" i="7"/>
  <c r="H70" i="7" s="1"/>
  <c r="G61" i="7"/>
  <c r="H61" i="7" s="1"/>
  <c r="G97" i="8"/>
  <c r="G68" i="8"/>
  <c r="H68" i="8" s="1"/>
  <c r="G69" i="8"/>
  <c r="H69" i="8" s="1"/>
  <c r="G66" i="8"/>
  <c r="H66" i="8" s="1"/>
  <c r="G64" i="8"/>
  <c r="H64" i="8" s="1"/>
  <c r="G62" i="8"/>
  <c r="H62" i="8" s="1"/>
  <c r="G60" i="8"/>
  <c r="H60" i="8" s="1"/>
  <c r="D51" i="8"/>
  <c r="G70" i="8"/>
  <c r="H70" i="8" s="1"/>
  <c r="G65" i="8"/>
  <c r="H65" i="8" s="1"/>
  <c r="G61" i="8"/>
  <c r="H61" i="8" s="1"/>
  <c r="E161" i="7"/>
  <c r="F161" i="7" s="1"/>
  <c r="E131" i="7"/>
  <c r="F131" i="7" s="1"/>
  <c r="E144" i="7"/>
  <c r="F144" i="7" s="1"/>
  <c r="D105" i="8"/>
  <c r="E114" i="7" l="1"/>
  <c r="F114" i="7" s="1"/>
  <c r="G60" i="7"/>
  <c r="H60" i="7" s="1"/>
  <c r="E164" i="7"/>
  <c r="F164" i="7" s="1"/>
  <c r="E113" i="7"/>
  <c r="F113" i="7" s="1"/>
  <c r="G62" i="7"/>
  <c r="H62" i="7" s="1"/>
  <c r="G65" i="7"/>
  <c r="H65" i="7" s="1"/>
  <c r="G64" i="7"/>
  <c r="H64" i="7" s="1"/>
  <c r="G68" i="7"/>
  <c r="H68" i="7" s="1"/>
  <c r="D51" i="7"/>
  <c r="E128" i="7"/>
  <c r="F128" i="7" s="1"/>
  <c r="E146" i="7"/>
  <c r="F146" i="7" s="1"/>
  <c r="E166" i="7"/>
  <c r="F166" i="7" s="1"/>
  <c r="E115" i="7"/>
  <c r="F115" i="7" s="1"/>
  <c r="E145" i="7"/>
  <c r="F145" i="7" s="1"/>
  <c r="E163" i="7"/>
  <c r="F163" i="7" s="1"/>
  <c r="E110" i="7"/>
  <c r="F110" i="7" s="1"/>
  <c r="E130" i="7"/>
  <c r="F130" i="7" s="1"/>
  <c r="E148" i="7"/>
  <c r="F148" i="7" s="1"/>
  <c r="D106" i="7"/>
  <c r="E127" i="7"/>
  <c r="F127" i="7" s="1"/>
  <c r="E147" i="7"/>
  <c r="F147" i="7" s="1"/>
  <c r="E165" i="7"/>
  <c r="F165" i="7" s="1"/>
  <c r="E112" i="7"/>
  <c r="F112" i="7" s="1"/>
  <c r="E132" i="7"/>
  <c r="F132" i="7" s="1"/>
  <c r="E162" i="7"/>
  <c r="F162" i="7" s="1"/>
  <c r="E111" i="7"/>
  <c r="F111" i="7" s="1"/>
  <c r="E129" i="7"/>
  <c r="F129" i="7" s="1"/>
  <c r="E165" i="8"/>
  <c r="F165" i="8" s="1"/>
  <c r="E163" i="8"/>
  <c r="F163" i="8" s="1"/>
  <c r="E161" i="8"/>
  <c r="F161" i="8" s="1"/>
  <c r="E149" i="8"/>
  <c r="F149" i="8" s="1"/>
  <c r="E147" i="8"/>
  <c r="F147" i="8" s="1"/>
  <c r="E145" i="8"/>
  <c r="F145" i="8" s="1"/>
  <c r="E131" i="8"/>
  <c r="F131" i="8" s="1"/>
  <c r="E129" i="8"/>
  <c r="F129" i="8" s="1"/>
  <c r="E127" i="8"/>
  <c r="F127" i="8" s="1"/>
  <c r="E115" i="8"/>
  <c r="F115" i="8" s="1"/>
  <c r="E113" i="8"/>
  <c r="F113" i="8" s="1"/>
  <c r="E111" i="8"/>
  <c r="F111" i="8" s="1"/>
  <c r="D106" i="8"/>
  <c r="E166" i="8"/>
  <c r="F166" i="8" s="1"/>
  <c r="E164" i="8"/>
  <c r="F164" i="8" s="1"/>
  <c r="E162" i="8"/>
  <c r="F162" i="8" s="1"/>
  <c r="E148" i="8"/>
  <c r="F148" i="8" s="1"/>
  <c r="E146" i="8"/>
  <c r="F146" i="8" s="1"/>
  <c r="E144" i="8"/>
  <c r="F144" i="8" s="1"/>
  <c r="E132" i="8"/>
  <c r="F132" i="8" s="1"/>
  <c r="E130" i="8"/>
  <c r="F130" i="8" s="1"/>
  <c r="E128" i="8"/>
  <c r="F128" i="8" s="1"/>
  <c r="E114" i="8"/>
  <c r="F114" i="8" s="1"/>
  <c r="E112" i="8"/>
  <c r="F112" i="8" s="1"/>
  <c r="E110" i="8"/>
  <c r="F110" i="8" s="1"/>
  <c r="H74" i="8"/>
  <c r="H72" i="8"/>
  <c r="F170" i="7" l="1"/>
  <c r="H74" i="7"/>
  <c r="F136" i="7"/>
  <c r="F134" i="7"/>
  <c r="G139" i="7" s="1"/>
  <c r="F117" i="7"/>
  <c r="G122" i="7" s="1"/>
  <c r="F168" i="7"/>
  <c r="G173" i="7" s="1"/>
  <c r="F153" i="7"/>
  <c r="H72" i="7"/>
  <c r="G76" i="7" s="1"/>
  <c r="F151" i="7"/>
  <c r="F152" i="7" s="1"/>
  <c r="F119" i="7"/>
  <c r="H73" i="8"/>
  <c r="G76" i="8"/>
  <c r="F153" i="8"/>
  <c r="F151" i="8"/>
  <c r="F168" i="8"/>
  <c r="F170" i="8"/>
  <c r="F119" i="8"/>
  <c r="F117" i="8"/>
  <c r="F134" i="8"/>
  <c r="F136" i="8"/>
  <c r="F118" i="7" l="1"/>
  <c r="F169" i="7"/>
  <c r="F135" i="7"/>
  <c r="H73" i="7"/>
  <c r="G156" i="7"/>
  <c r="G139" i="8"/>
  <c r="F135" i="8"/>
  <c r="F118" i="8"/>
  <c r="G122" i="8"/>
  <c r="G173" i="8"/>
  <c r="F169" i="8"/>
  <c r="F152" i="8"/>
  <c r="G156" i="8"/>
</calcChain>
</file>

<file path=xl/sharedStrings.xml><?xml version="1.0" encoding="utf-8"?>
<sst xmlns="http://schemas.openxmlformats.org/spreadsheetml/2006/main" count="588" uniqueCount="130">
  <si>
    <t>HPLC System Suitability Report</t>
  </si>
  <si>
    <t>Analysis Data</t>
  </si>
  <si>
    <t>Assay</t>
  </si>
  <si>
    <t>Sample(s)</t>
  </si>
  <si>
    <t>Reference Substance:</t>
  </si>
  <si>
    <t>ATAZANAVIR (AS SULFATE)/RITONAVIR TABLETS</t>
  </si>
  <si>
    <t>% age Purity:</t>
  </si>
  <si>
    <t>NDQB201707037</t>
  </si>
  <si>
    <t>Weight (mg):</t>
  </si>
  <si>
    <t>ATAZANAVIR and RITONAVIR</t>
  </si>
  <si>
    <t>Standard Conc (mg/mL):</t>
  </si>
  <si>
    <t>Each film coated tablet contains Atazanavir 300 mg and Ritonavir 100 mg</t>
  </si>
  <si>
    <t>2017-07-19 12:21:18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</si>
  <si>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</si>
  <si>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</si>
  <si>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</si>
  <si>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</si>
  <si>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</si>
  <si>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</si>
  <si>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</si>
  <si>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</si>
  <si>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</si>
  <si>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</si>
  <si>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</si>
  <si>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</si>
  <si>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</si>
  <si>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</si>
  <si>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</si>
  <si>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</si>
  <si>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</si>
  <si>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</si>
  <si>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</si>
  <si>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</si>
  <si>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</si>
  <si>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</si>
  <si>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</si>
  <si>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</si>
  <si>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</si>
  <si>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</si>
  <si>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</si>
  <si>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</si>
  <si>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</si>
  <si>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</si>
  <si>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</si>
  <si>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</si>
  <si>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</si>
  <si>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</si>
  <si>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</si>
  <si>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</si>
  <si>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</si>
  <si>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</si>
  <si>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</si>
  <si>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</si>
  <si>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</si>
  <si>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</si>
  <si>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</si>
  <si>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</si>
  <si>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</si>
  <si>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</si>
  <si>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</si>
  <si>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</si>
  <si>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</si>
  <si>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</si>
  <si>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</si>
  <si>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</si>
  <si>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</si>
  <si>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</si>
  <si>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</si>
  <si>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</si>
  <si>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</si>
  <si>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</si>
  <si>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</si>
  <si>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</si>
  <si>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</si>
  <si>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</si>
  <si>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</si>
  <si>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</si>
  <si>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</si>
  <si>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</si>
  <si>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</si>
  <si>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</si>
  <si>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</si>
  <si>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</si>
  <si>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</si>
  <si>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</si>
  <si>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</si>
  <si>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</si>
  <si>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</si>
  <si>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</si>
  <si>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</si>
  <si>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</si>
  <si>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</si>
  <si>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</si>
  <si>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</si>
  <si>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</si>
  <si>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</si>
  <si>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</si>
  <si>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</si>
  <si>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</si>
  <si>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Comment</t>
  </si>
  <si>
    <t>Medium Volume (mL):</t>
  </si>
  <si>
    <t>tablet No.</t>
  </si>
  <si>
    <t>Amt Released (mg):</t>
  </si>
  <si>
    <t>%age Released:</t>
  </si>
  <si>
    <t>Analysis Data:</t>
  </si>
  <si>
    <t>If correction for water content is not needed please enter 0</t>
  </si>
  <si>
    <t>Inj</t>
  </si>
  <si>
    <t>Amt of RS (mg):</t>
  </si>
  <si>
    <t>Amt of RS as free base (mg):</t>
  </si>
  <si>
    <t xml:space="preserve">The amount  of </t>
  </si>
  <si>
    <t xml:space="preserve">dissolved as a percentage of the stated  label claim is </t>
  </si>
  <si>
    <t>Initial    Standard dilution</t>
  </si>
  <si>
    <t>Initial    Sample dilution</t>
  </si>
  <si>
    <t>Desired Sample Weight (mg):</t>
  </si>
  <si>
    <t xml:space="preserve">I the sample as a percentage of the stated  label claim is </t>
  </si>
  <si>
    <t>Determination of Active Ingredient Dissolved after</t>
  </si>
  <si>
    <t>90 MINUTES</t>
  </si>
  <si>
    <t>45 MINUTES</t>
  </si>
  <si>
    <t>ATAZANAVIR SULFATE /RITONAVIR TABLETS 300 MG/100 MG</t>
  </si>
  <si>
    <t>Ritonavir</t>
  </si>
  <si>
    <t>PETER</t>
  </si>
  <si>
    <t>NGUMO</t>
  </si>
  <si>
    <t>Atazanavir Sulfate</t>
  </si>
  <si>
    <t>13/09/2017</t>
  </si>
  <si>
    <t>A48-4</t>
  </si>
  <si>
    <t>RITONAVIR</t>
  </si>
  <si>
    <t>R6-1</t>
  </si>
  <si>
    <t>R14-2</t>
  </si>
  <si>
    <t>ATAZANAVIR</t>
  </si>
  <si>
    <t>A48-3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</si>
</sst>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0.00000"/>
    <numFmt numFmtId="165" formatCode="0.0%"/>
    <numFmt numFmtId="166" formatCode="0.0000"/>
    <numFmt numFmtId="167" formatCode="[$-409]d/mmm/yy;@"/>
    <numFmt numFmtId="168" formatCode="0.000"/>
    <numFmt numFmtId="169" formatCode="dd\-mmm\-yy"/>
    <numFmt numFmtId="170" formatCode="0.0000\ &quot;mg&quot;"/>
    <numFmt numFmtId="171" formatCode="0.0\ &quot;mg&quot;"/>
  </numFmts>
  <fonts count="25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b/>
      <sz val="10"/>
      <color rgb="FF000000"/>
      <name val="Arial"/>
      <family val="2"/>
    </font>
    <font>
      <sz val="12"/>
      <color rgb="FF000000"/>
      <name val="Arial"/>
      <family val="2"/>
    </font>
    <font>
      <b/>
      <i/>
      <sz val="10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Calibri"/>
      <family val="2"/>
    </font>
    <font>
      <b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b/>
      <i/>
      <sz val="12"/>
      <color rgb="FF000000"/>
      <name val="Book Antiqua"/>
      <family val="1"/>
    </font>
    <font>
      <b/>
      <u/>
      <sz val="20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4" fillId="2" borderId="0"/>
  </cellStyleXfs>
  <cellXfs count="504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3" fillId="2" borderId="0" xfId="0" applyFont="1" applyFill="1"/>
    <xf numFmtId="0" fontId="11" fillId="2" borderId="0" xfId="0" applyFont="1" applyFill="1"/>
    <xf numFmtId="0" fontId="13" fillId="2" borderId="0" xfId="0" applyFont="1" applyFill="1"/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3" fillId="2" borderId="0" xfId="0" applyFont="1" applyFill="1" applyAlignment="1">
      <alignment horizontal="right"/>
    </xf>
    <xf numFmtId="0" fontId="13" fillId="2" borderId="0" xfId="0" applyFont="1" applyFill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 applyAlignment="1">
      <alignment horizontal="center"/>
    </xf>
    <xf numFmtId="0" fontId="12" fillId="2" borderId="0" xfId="0" applyFont="1" applyFill="1" applyAlignment="1">
      <alignment vertical="center" wrapText="1"/>
    </xf>
    <xf numFmtId="0" fontId="17" fillId="2" borderId="0" xfId="0" applyFont="1" applyFill="1"/>
    <xf numFmtId="0" fontId="18" fillId="2" borderId="0" xfId="0" applyFont="1" applyFill="1"/>
    <xf numFmtId="2" fontId="13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vertical="center" wrapText="1"/>
    </xf>
    <xf numFmtId="0" fontId="14" fillId="2" borderId="0" xfId="0" applyFont="1" applyFill="1"/>
    <xf numFmtId="0" fontId="15" fillId="2" borderId="0" xfId="0" applyFont="1" applyFill="1" applyAlignment="1">
      <alignment horizontal="left" vertical="center" wrapText="1"/>
    </xf>
    <xf numFmtId="170" fontId="13" fillId="2" borderId="0" xfId="0" applyNumberFormat="1" applyFont="1" applyFill="1" applyAlignment="1">
      <alignment horizontal="center"/>
    </xf>
    <xf numFmtId="0" fontId="11" fillId="2" borderId="25" xfId="0" applyFont="1" applyFill="1" applyBorder="1" applyAlignment="1">
      <alignment horizontal="right"/>
    </xf>
    <xf numFmtId="0" fontId="11" fillId="2" borderId="26" xfId="0" applyFont="1" applyFill="1" applyBorder="1" applyAlignment="1">
      <alignment horizontal="right"/>
    </xf>
    <xf numFmtId="0" fontId="11" fillId="2" borderId="22" xfId="0" applyFont="1" applyFill="1" applyBorder="1" applyAlignment="1">
      <alignment horizontal="center"/>
    </xf>
    <xf numFmtId="0" fontId="13" fillId="2" borderId="21" xfId="0" applyFont="1" applyFill="1" applyBorder="1" applyAlignment="1">
      <alignment horizontal="center"/>
    </xf>
    <xf numFmtId="0" fontId="13" fillId="2" borderId="37" xfId="0" applyFont="1" applyFill="1" applyBorder="1" applyAlignment="1">
      <alignment horizontal="center"/>
    </xf>
    <xf numFmtId="0" fontId="13" fillId="2" borderId="29" xfId="0" applyFont="1" applyFill="1" applyBorder="1" applyAlignment="1">
      <alignment horizontal="center"/>
    </xf>
    <xf numFmtId="0" fontId="11" fillId="2" borderId="30" xfId="0" applyFont="1" applyFill="1" applyBorder="1" applyAlignment="1">
      <alignment horizontal="center"/>
    </xf>
    <xf numFmtId="0" fontId="11" fillId="2" borderId="26" xfId="0" applyFont="1" applyFill="1" applyBorder="1" applyAlignment="1">
      <alignment horizontal="center"/>
    </xf>
    <xf numFmtId="0" fontId="11" fillId="2" borderId="0" xfId="0" applyFont="1" applyFill="1"/>
    <xf numFmtId="0" fontId="11" fillId="2" borderId="32" xfId="0" applyFont="1" applyFill="1" applyBorder="1" applyAlignment="1">
      <alignment horizontal="center"/>
    </xf>
    <xf numFmtId="0" fontId="11" fillId="2" borderId="47" xfId="0" applyFont="1" applyFill="1" applyBorder="1" applyAlignment="1">
      <alignment horizontal="center"/>
    </xf>
    <xf numFmtId="0" fontId="11" fillId="2" borderId="22" xfId="0" applyFont="1" applyFill="1" applyBorder="1" applyAlignment="1">
      <alignment horizontal="right"/>
    </xf>
    <xf numFmtId="1" fontId="13" fillId="6" borderId="55" xfId="0" applyNumberFormat="1" applyFont="1" applyFill="1" applyBorder="1" applyAlignment="1">
      <alignment horizontal="center"/>
    </xf>
    <xf numFmtId="168" fontId="13" fillId="6" borderId="35" xfId="0" applyNumberFormat="1" applyFont="1" applyFill="1" applyBorder="1" applyAlignment="1">
      <alignment horizontal="center"/>
    </xf>
    <xf numFmtId="2" fontId="11" fillId="6" borderId="39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39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2" fontId="11" fillId="6" borderId="17" xfId="0" applyNumberFormat="1" applyFont="1" applyFill="1" applyBorder="1" applyAlignment="1">
      <alignment horizontal="center"/>
    </xf>
    <xf numFmtId="0" fontId="11" fillId="2" borderId="3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1" fillId="2" borderId="41" xfId="0" applyFont="1" applyFill="1" applyBorder="1" applyAlignment="1">
      <alignment horizontal="right"/>
    </xf>
    <xf numFmtId="168" fontId="11" fillId="2" borderId="0" xfId="0" applyNumberFormat="1" applyFont="1" applyFill="1" applyAlignment="1">
      <alignment horizontal="center"/>
    </xf>
    <xf numFmtId="10" fontId="11" fillId="6" borderId="39" xfId="0" applyNumberFormat="1" applyFont="1" applyFill="1" applyBorder="1" applyAlignment="1">
      <alignment horizontal="center"/>
    </xf>
    <xf numFmtId="0" fontId="11" fillId="7" borderId="17" xfId="0" applyFont="1" applyFill="1" applyBorder="1" applyAlignment="1">
      <alignment horizontal="center"/>
    </xf>
    <xf numFmtId="0" fontId="13" fillId="2" borderId="0" xfId="0" applyFont="1" applyFill="1" applyAlignment="1">
      <alignment horizontal="left"/>
    </xf>
    <xf numFmtId="0" fontId="13" fillId="2" borderId="13" xfId="0" applyFont="1" applyFill="1" applyBorder="1" applyAlignment="1">
      <alignment horizontal="center"/>
    </xf>
    <xf numFmtId="2" fontId="13" fillId="2" borderId="13" xfId="0" applyNumberFormat="1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2" fontId="11" fillId="2" borderId="0" xfId="0" applyNumberFormat="1" applyFont="1" applyFill="1" applyAlignment="1">
      <alignment horizontal="center"/>
    </xf>
    <xf numFmtId="0" fontId="11" fillId="2" borderId="0" xfId="0" applyFont="1" applyFill="1"/>
    <xf numFmtId="168" fontId="13" fillId="6" borderId="33" xfId="0" applyNumberFormat="1" applyFont="1" applyFill="1" applyBorder="1" applyAlignment="1">
      <alignment horizontal="center"/>
    </xf>
    <xf numFmtId="0" fontId="13" fillId="2" borderId="0" xfId="0" applyFont="1" applyFill="1" applyAlignment="1">
      <alignment horizontal="center" wrapText="1"/>
    </xf>
    <xf numFmtId="10" fontId="13" fillId="6" borderId="39" xfId="0" applyNumberFormat="1" applyFont="1" applyFill="1" applyBorder="1" applyAlignment="1">
      <alignment horizontal="center"/>
    </xf>
    <xf numFmtId="10" fontId="11" fillId="2" borderId="0" xfId="0" applyNumberFormat="1" applyFont="1" applyFill="1" applyAlignment="1">
      <alignment horizontal="center"/>
    </xf>
    <xf numFmtId="0" fontId="13" fillId="7" borderId="17" xfId="0" applyFont="1" applyFill="1" applyBorder="1" applyAlignment="1">
      <alignment horizontal="center"/>
    </xf>
    <xf numFmtId="0" fontId="13" fillId="2" borderId="42" xfId="0" applyFont="1" applyFill="1" applyBorder="1" applyAlignment="1">
      <alignment horizontal="center"/>
    </xf>
    <xf numFmtId="0" fontId="13" fillId="2" borderId="50" xfId="0" applyFont="1" applyFill="1" applyBorder="1" applyAlignment="1">
      <alignment horizontal="center"/>
    </xf>
    <xf numFmtId="0" fontId="13" fillId="2" borderId="51" xfId="0" applyFont="1" applyFill="1" applyBorder="1"/>
    <xf numFmtId="0" fontId="13" fillId="2" borderId="21" xfId="0" applyFont="1" applyFill="1" applyBorder="1" applyAlignment="1">
      <alignment horizontal="center" wrapText="1"/>
    </xf>
    <xf numFmtId="2" fontId="11" fillId="2" borderId="28" xfId="0" applyNumberFormat="1" applyFont="1" applyFill="1" applyBorder="1" applyAlignment="1">
      <alignment horizontal="center"/>
    </xf>
    <xf numFmtId="10" fontId="11" fillId="2" borderId="29" xfId="0" applyNumberFormat="1" applyFont="1" applyFill="1" applyBorder="1" applyAlignment="1">
      <alignment horizontal="center"/>
    </xf>
    <xf numFmtId="2" fontId="11" fillId="2" borderId="45" xfId="0" applyNumberFormat="1" applyFont="1" applyFill="1" applyBorder="1" applyAlignment="1">
      <alignment horizontal="center"/>
    </xf>
    <xf numFmtId="2" fontId="11" fillId="2" borderId="48" xfId="0" applyNumberFormat="1" applyFont="1" applyFill="1" applyBorder="1" applyAlignment="1">
      <alignment horizontal="center"/>
    </xf>
    <xf numFmtId="2" fontId="11" fillId="2" borderId="22" xfId="0" applyNumberFormat="1" applyFont="1" applyFill="1" applyBorder="1" applyAlignment="1">
      <alignment horizontal="center"/>
    </xf>
    <xf numFmtId="168" fontId="13" fillId="2" borderId="0" xfId="0" applyNumberFormat="1" applyFont="1" applyFill="1" applyAlignment="1">
      <alignment horizontal="center"/>
    </xf>
    <xf numFmtId="168" fontId="11" fillId="2" borderId="2" xfId="0" applyNumberFormat="1" applyFont="1" applyFill="1" applyBorder="1" applyAlignment="1">
      <alignment horizontal="right"/>
    </xf>
    <xf numFmtId="10" fontId="13" fillId="7" borderId="38" xfId="0" applyNumberFormat="1" applyFont="1" applyFill="1" applyBorder="1" applyAlignment="1">
      <alignment horizontal="center"/>
    </xf>
    <xf numFmtId="0" fontId="11" fillId="2" borderId="26" xfId="0" applyFont="1" applyFill="1" applyBorder="1"/>
    <xf numFmtId="0" fontId="11" fillId="2" borderId="6" xfId="0" applyFont="1" applyFill="1" applyBorder="1"/>
    <xf numFmtId="0" fontId="11" fillId="2" borderId="0" xfId="0" applyFont="1" applyFill="1" applyAlignment="1">
      <alignment horizontal="right"/>
    </xf>
    <xf numFmtId="10" fontId="13" fillId="6" borderId="38" xfId="0" applyNumberFormat="1" applyFont="1" applyFill="1" applyBorder="1" applyAlignment="1">
      <alignment horizontal="center"/>
    </xf>
    <xf numFmtId="0" fontId="11" fillId="2" borderId="40" xfId="0" applyFont="1" applyFill="1" applyBorder="1"/>
    <xf numFmtId="0" fontId="11" fillId="2" borderId="52" xfId="0" applyFont="1" applyFill="1" applyBorder="1" applyAlignment="1">
      <alignment horizontal="center"/>
    </xf>
    <xf numFmtId="0" fontId="11" fillId="2" borderId="53" xfId="0" applyFont="1" applyFill="1" applyBorder="1" applyAlignment="1">
      <alignment horizontal="right"/>
    </xf>
    <xf numFmtId="0" fontId="11" fillId="2" borderId="24" xfId="0" applyFont="1" applyFill="1" applyBorder="1" applyAlignment="1">
      <alignment horizontal="center"/>
    </xf>
    <xf numFmtId="1" fontId="13" fillId="6" borderId="34" xfId="0" applyNumberFormat="1" applyFont="1" applyFill="1" applyBorder="1" applyAlignment="1">
      <alignment horizontal="center"/>
    </xf>
    <xf numFmtId="0" fontId="13" fillId="2" borderId="10" xfId="0" applyFont="1" applyFill="1" applyBorder="1" applyAlignment="1">
      <alignment horizontal="center"/>
    </xf>
    <xf numFmtId="0" fontId="13" fillId="2" borderId="2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0" fontId="13" fillId="2" borderId="42" xfId="0" applyFont="1" applyFill="1" applyBorder="1" applyAlignment="1">
      <alignment horizontal="center"/>
    </xf>
    <xf numFmtId="0" fontId="13" fillId="2" borderId="43" xfId="0" applyFont="1" applyFill="1" applyBorder="1" applyAlignment="1">
      <alignment horizontal="center"/>
    </xf>
    <xf numFmtId="2" fontId="11" fillId="2" borderId="25" xfId="0" applyNumberFormat="1" applyFont="1" applyFill="1" applyBorder="1" applyAlignment="1">
      <alignment horizontal="center"/>
    </xf>
    <xf numFmtId="2" fontId="11" fillId="2" borderId="26" xfId="0" applyNumberFormat="1" applyFont="1" applyFill="1" applyBorder="1" applyAlignment="1">
      <alignment horizontal="center"/>
    </xf>
    <xf numFmtId="10" fontId="11" fillId="2" borderId="13" xfId="0" applyNumberFormat="1" applyFont="1" applyFill="1" applyBorder="1" applyAlignment="1">
      <alignment horizontal="center" vertical="center"/>
    </xf>
    <xf numFmtId="10" fontId="11" fillId="2" borderId="14" xfId="0" applyNumberFormat="1" applyFont="1" applyFill="1" applyBorder="1" applyAlignment="1">
      <alignment horizontal="center" vertical="center"/>
    </xf>
    <xf numFmtId="10" fontId="11" fillId="2" borderId="15" xfId="0" applyNumberFormat="1" applyFont="1" applyFill="1" applyBorder="1" applyAlignment="1">
      <alignment horizontal="center" vertical="center"/>
    </xf>
    <xf numFmtId="10" fontId="11" fillId="2" borderId="46" xfId="0" applyNumberFormat="1" applyFont="1" applyFill="1" applyBorder="1" applyAlignment="1">
      <alignment horizontal="center"/>
    </xf>
    <xf numFmtId="10" fontId="11" fillId="2" borderId="49" xfId="0" applyNumberFormat="1" applyFont="1" applyFill="1" applyBorder="1" applyAlignment="1">
      <alignment horizontal="center"/>
    </xf>
    <xf numFmtId="0" fontId="15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3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Alignment="1" applyProtection="1">
      <alignment horizontal="left"/>
      <protection locked="0"/>
    </xf>
    <xf numFmtId="169" fontId="11" fillId="3" borderId="0" xfId="0" applyNumberFormat="1" applyFont="1" applyFill="1" applyAlignment="1" applyProtection="1">
      <alignment horizontal="left"/>
      <protection locked="0"/>
    </xf>
    <xf numFmtId="168" fontId="11" fillId="2" borderId="28" xfId="0" applyNumberFormat="1" applyFont="1" applyFill="1" applyBorder="1" applyAlignment="1">
      <alignment horizontal="center"/>
    </xf>
    <xf numFmtId="168" fontId="11" fillId="2" borderId="45" xfId="0" applyNumberFormat="1" applyFont="1" applyFill="1" applyBorder="1" applyAlignment="1">
      <alignment horizontal="center"/>
    </xf>
    <xf numFmtId="168" fontId="11" fillId="2" borderId="48" xfId="0" applyNumberFormat="1" applyFont="1" applyFill="1" applyBorder="1" applyAlignment="1">
      <alignment horizontal="center"/>
    </xf>
    <xf numFmtId="168" fontId="11" fillId="2" borderId="29" xfId="0" applyNumberFormat="1" applyFont="1" applyFill="1" applyBorder="1" applyAlignment="1">
      <alignment horizontal="center"/>
    </xf>
    <xf numFmtId="168" fontId="11" fillId="2" borderId="46" xfId="0" applyNumberFormat="1" applyFont="1" applyFill="1" applyBorder="1" applyAlignment="1">
      <alignment horizontal="center"/>
    </xf>
    <xf numFmtId="168" fontId="11" fillId="2" borderId="49" xfId="0" applyNumberFormat="1" applyFont="1" applyFill="1" applyBorder="1" applyAlignment="1">
      <alignment horizontal="center"/>
    </xf>
    <xf numFmtId="1" fontId="13" fillId="6" borderId="15" xfId="0" applyNumberFormat="1" applyFont="1" applyFill="1" applyBorder="1" applyAlignment="1">
      <alignment horizontal="center"/>
    </xf>
    <xf numFmtId="0" fontId="11" fillId="2" borderId="7" xfId="0" applyFont="1" applyFill="1" applyBorder="1"/>
    <xf numFmtId="0" fontId="13" fillId="2" borderId="11" xfId="0" applyFont="1" applyFill="1" applyBorder="1"/>
    <xf numFmtId="0" fontId="11" fillId="2" borderId="7" xfId="0" applyFont="1" applyFill="1" applyBorder="1"/>
    <xf numFmtId="0" fontId="11" fillId="2" borderId="11" xfId="0" applyFont="1" applyFill="1" applyBorder="1"/>
    <xf numFmtId="0" fontId="11" fillId="2" borderId="10" xfId="0" applyFont="1" applyFill="1" applyBorder="1" applyAlignment="1">
      <alignment horizontal="center"/>
    </xf>
    <xf numFmtId="0" fontId="13" fillId="2" borderId="0" xfId="0" applyFont="1" applyFill="1" applyAlignment="1">
      <alignment horizontal="right"/>
    </xf>
    <xf numFmtId="10" fontId="11" fillId="2" borderId="21" xfId="0" applyNumberFormat="1" applyFont="1" applyFill="1" applyBorder="1" applyAlignment="1">
      <alignment horizontal="center" vertical="center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3" xfId="0" applyNumberFormat="1" applyFont="1" applyFill="1" applyBorder="1" applyAlignment="1">
      <alignment horizontal="center" vertical="center"/>
    </xf>
    <xf numFmtId="2" fontId="11" fillId="2" borderId="13" xfId="0" applyNumberFormat="1" applyFont="1" applyFill="1" applyBorder="1" applyAlignment="1">
      <alignment horizontal="center"/>
    </xf>
    <xf numFmtId="2" fontId="11" fillId="2" borderId="14" xfId="0" applyNumberFormat="1" applyFont="1" applyFill="1" applyBorder="1" applyAlignment="1">
      <alignment horizontal="center"/>
    </xf>
    <xf numFmtId="2" fontId="11" fillId="2" borderId="15" xfId="0" applyNumberFormat="1" applyFont="1" applyFill="1" applyBorder="1" applyAlignment="1">
      <alignment horizontal="center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3" borderId="0" xfId="0" applyFont="1" applyFill="1" applyProtection="1">
      <protection locked="0"/>
    </xf>
    <xf numFmtId="0" fontId="13" fillId="2" borderId="22" xfId="0" applyFont="1" applyFill="1" applyBorder="1" applyAlignment="1">
      <alignment horizontal="center"/>
    </xf>
    <xf numFmtId="0" fontId="13" fillId="2" borderId="22" xfId="0" applyFont="1" applyFill="1" applyBorder="1" applyAlignment="1">
      <alignment horizontal="center"/>
    </xf>
    <xf numFmtId="10" fontId="11" fillId="2" borderId="30" xfId="0" applyNumberFormat="1" applyFont="1" applyFill="1" applyBorder="1" applyAlignment="1">
      <alignment horizontal="center"/>
    </xf>
    <xf numFmtId="10" fontId="11" fillId="2" borderId="22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2" fontId="11" fillId="2" borderId="4" xfId="0" applyNumberFormat="1" applyFont="1" applyFill="1" applyBorder="1" applyAlignment="1">
      <alignment horizontal="center"/>
    </xf>
    <xf numFmtId="2" fontId="11" fillId="2" borderId="3" xfId="0" applyNumberFormat="1" applyFont="1" applyFill="1" applyBorder="1" applyAlignment="1">
      <alignment horizontal="center"/>
    </xf>
    <xf numFmtId="2" fontId="11" fillId="2" borderId="5" xfId="0" applyNumberFormat="1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1" fontId="13" fillId="6" borderId="27" xfId="0" applyNumberFormat="1" applyFont="1" applyFill="1" applyBorder="1" applyAlignment="1">
      <alignment horizontal="center"/>
    </xf>
    <xf numFmtId="0" fontId="11" fillId="2" borderId="54" xfId="0" applyFont="1" applyFill="1" applyBorder="1" applyAlignment="1">
      <alignment horizontal="right"/>
    </xf>
    <xf numFmtId="0" fontId="11" fillId="2" borderId="37" xfId="0" applyFont="1" applyFill="1" applyBorder="1" applyAlignment="1">
      <alignment horizontal="right"/>
    </xf>
    <xf numFmtId="2" fontId="11" fillId="6" borderId="38" xfId="0" applyNumberFormat="1" applyFont="1" applyFill="1" applyBorder="1" applyAlignment="1">
      <alignment horizontal="center"/>
    </xf>
    <xf numFmtId="2" fontId="11" fillId="7" borderId="38" xfId="0" applyNumberFormat="1" applyFont="1" applyFill="1" applyBorder="1" applyAlignment="1">
      <alignment horizontal="center"/>
    </xf>
    <xf numFmtId="0" fontId="11" fillId="2" borderId="27" xfId="0" applyFont="1" applyFill="1" applyBorder="1" applyAlignment="1">
      <alignment horizontal="right"/>
    </xf>
    <xf numFmtId="2" fontId="11" fillId="7" borderId="29" xfId="0" applyNumberFormat="1" applyFont="1" applyFill="1" applyBorder="1" applyAlignment="1">
      <alignment horizontal="center"/>
    </xf>
    <xf numFmtId="0" fontId="11" fillId="2" borderId="16" xfId="0" applyFont="1" applyFill="1" applyBorder="1" applyAlignment="1">
      <alignment horizontal="right"/>
    </xf>
    <xf numFmtId="168" fontId="13" fillId="7" borderId="16" xfId="0" applyNumberFormat="1" applyFont="1" applyFill="1" applyBorder="1" applyAlignment="1">
      <alignment horizontal="center"/>
    </xf>
    <xf numFmtId="0" fontId="11" fillId="2" borderId="40" xfId="0" applyFont="1" applyFill="1" applyBorder="1" applyAlignment="1">
      <alignment horizontal="right"/>
    </xf>
    <xf numFmtId="2" fontId="11" fillId="2" borderId="23" xfId="0" applyNumberFormat="1" applyFont="1" applyFill="1" applyBorder="1" applyAlignment="1">
      <alignment horizontal="center"/>
    </xf>
    <xf numFmtId="1" fontId="13" fillId="6" borderId="31" xfId="0" applyNumberFormat="1" applyFont="1" applyFill="1" applyBorder="1" applyAlignment="1">
      <alignment horizontal="center"/>
    </xf>
    <xf numFmtId="2" fontId="11" fillId="7" borderId="38" xfId="0" applyNumberFormat="1" applyFont="1" applyFill="1" applyBorder="1" applyAlignment="1">
      <alignment horizontal="center"/>
    </xf>
    <xf numFmtId="2" fontId="11" fillId="7" borderId="29" xfId="0" applyNumberFormat="1" applyFont="1" applyFill="1" applyBorder="1" applyAlignment="1">
      <alignment horizontal="center"/>
    </xf>
    <xf numFmtId="0" fontId="11" fillId="2" borderId="7" xfId="0" applyFont="1" applyFill="1" applyBorder="1" applyProtection="1">
      <protection locked="0"/>
    </xf>
    <xf numFmtId="0" fontId="13" fillId="2" borderId="11" xfId="0" applyFont="1" applyFill="1" applyBorder="1" applyProtection="1">
      <protection locked="0"/>
    </xf>
    <xf numFmtId="0" fontId="11" fillId="2" borderId="0" xfId="0" applyFont="1" applyFill="1" applyAlignment="1">
      <alignment horizontal="right"/>
    </xf>
    <xf numFmtId="0" fontId="13" fillId="2" borderId="0" xfId="0" applyFont="1" applyFill="1" applyAlignment="1">
      <alignment horizontal="center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166" fontId="13" fillId="2" borderId="0" xfId="0" applyNumberFormat="1" applyFont="1" applyFill="1" applyAlignment="1" applyProtection="1">
      <alignment horizontal="center"/>
      <protection locked="0"/>
    </xf>
    <xf numFmtId="0" fontId="16" fillId="3" borderId="0" xfId="0" applyFont="1" applyFill="1" applyAlignment="1" applyProtection="1">
      <alignment horizontal="center"/>
      <protection locked="0"/>
    </xf>
    <xf numFmtId="0" fontId="16" fillId="3" borderId="0" xfId="0" applyFont="1" applyFill="1" applyAlignment="1" applyProtection="1">
      <alignment horizontal="center"/>
      <protection locked="0"/>
    </xf>
    <xf numFmtId="2" fontId="16" fillId="3" borderId="0" xfId="0" applyNumberFormat="1" applyFont="1" applyFill="1" applyAlignment="1" applyProtection="1">
      <alignment horizontal="center"/>
      <protection locked="0"/>
    </xf>
    <xf numFmtId="0" fontId="16" fillId="3" borderId="21" xfId="0" applyFont="1" applyFill="1" applyBorder="1" applyAlignment="1" applyProtection="1">
      <alignment horizontal="center"/>
      <protection locked="0"/>
    </xf>
    <xf numFmtId="0" fontId="16" fillId="3" borderId="22" xfId="0" applyFont="1" applyFill="1" applyBorder="1" applyAlignment="1" applyProtection="1">
      <alignment horizontal="center"/>
      <protection locked="0"/>
    </xf>
    <xf numFmtId="0" fontId="16" fillId="3" borderId="44" xfId="0" applyFont="1" applyFill="1" applyBorder="1" applyAlignment="1" applyProtection="1">
      <alignment horizontal="center"/>
      <protection locked="0"/>
    </xf>
    <xf numFmtId="0" fontId="16" fillId="3" borderId="26" xfId="0" applyFont="1" applyFill="1" applyBorder="1" applyAlignment="1" applyProtection="1">
      <alignment horizontal="center"/>
      <protection locked="0"/>
    </xf>
    <xf numFmtId="0" fontId="16" fillId="3" borderId="47" xfId="0" applyFont="1" applyFill="1" applyBorder="1" applyAlignment="1" applyProtection="1">
      <alignment horizontal="center"/>
      <protection locked="0"/>
    </xf>
    <xf numFmtId="0" fontId="16" fillId="3" borderId="36" xfId="0" applyFont="1" applyFill="1" applyBorder="1" applyAlignment="1" applyProtection="1">
      <alignment horizontal="center"/>
      <protection locked="0"/>
    </xf>
    <xf numFmtId="0" fontId="16" fillId="3" borderId="16" xfId="0" applyFont="1" applyFill="1" applyBorder="1" applyAlignment="1" applyProtection="1">
      <alignment horizontal="center"/>
      <protection locked="0"/>
    </xf>
    <xf numFmtId="0" fontId="16" fillId="3" borderId="38" xfId="0" applyFont="1" applyFill="1" applyBorder="1" applyAlignment="1" applyProtection="1">
      <alignment horizontal="center"/>
      <protection locked="0"/>
    </xf>
    <xf numFmtId="0" fontId="16" fillId="3" borderId="25" xfId="0" applyFont="1" applyFill="1" applyBorder="1" applyAlignment="1" applyProtection="1">
      <alignment horizontal="center"/>
      <protection locked="0"/>
    </xf>
    <xf numFmtId="0" fontId="16" fillId="3" borderId="40" xfId="0" applyFont="1" applyFill="1" applyBorder="1" applyAlignment="1" applyProtection="1">
      <alignment horizontal="center"/>
      <protection locked="0"/>
    </xf>
    <xf numFmtId="10" fontId="16" fillId="7" borderId="32" xfId="0" applyNumberFormat="1" applyFont="1" applyFill="1" applyBorder="1" applyAlignment="1">
      <alignment horizontal="center"/>
    </xf>
    <xf numFmtId="10" fontId="16" fillId="6" borderId="57" xfId="0" applyNumberFormat="1" applyFont="1" applyFill="1" applyBorder="1" applyAlignment="1">
      <alignment horizontal="center"/>
    </xf>
    <xf numFmtId="0" fontId="16" fillId="7" borderId="56" xfId="0" applyFont="1" applyFill="1" applyBorder="1" applyAlignment="1">
      <alignment horizontal="center"/>
    </xf>
    <xf numFmtId="0" fontId="22" fillId="3" borderId="0" xfId="0" applyFont="1" applyFill="1" applyAlignment="1" applyProtection="1">
      <alignment horizontal="center"/>
      <protection locked="0"/>
    </xf>
    <xf numFmtId="168" fontId="16" fillId="3" borderId="47" xfId="0" applyNumberFormat="1" applyFont="1" applyFill="1" applyBorder="1" applyAlignment="1" applyProtection="1">
      <alignment horizontal="center"/>
      <protection locked="0"/>
    </xf>
    <xf numFmtId="1" fontId="16" fillId="3" borderId="45" xfId="0" applyNumberFormat="1" applyFont="1" applyFill="1" applyBorder="1" applyAlignment="1" applyProtection="1">
      <alignment horizontal="center"/>
      <protection locked="0"/>
    </xf>
    <xf numFmtId="1" fontId="16" fillId="3" borderId="48" xfId="0" applyNumberFormat="1" applyFont="1" applyFill="1" applyBorder="1" applyAlignment="1" applyProtection="1">
      <alignment horizontal="center"/>
      <protection locked="0"/>
    </xf>
    <xf numFmtId="10" fontId="16" fillId="7" borderId="38" xfId="0" applyNumberFormat="1" applyFont="1" applyFill="1" applyBorder="1" applyAlignment="1">
      <alignment horizontal="center"/>
    </xf>
    <xf numFmtId="10" fontId="16" fillId="6" borderId="38" xfId="0" applyNumberFormat="1" applyFont="1" applyFill="1" applyBorder="1" applyAlignment="1">
      <alignment horizontal="center"/>
    </xf>
    <xf numFmtId="0" fontId="16" fillId="7" borderId="17" xfId="0" applyFont="1" applyFill="1" applyBorder="1" applyAlignment="1">
      <alignment horizontal="center"/>
    </xf>
    <xf numFmtId="165" fontId="16" fillId="2" borderId="0" xfId="0" applyNumberFormat="1" applyFont="1" applyFill="1" applyAlignment="1">
      <alignment horizontal="center"/>
    </xf>
    <xf numFmtId="0" fontId="11" fillId="3" borderId="0" xfId="0" applyFont="1" applyFill="1"/>
    <xf numFmtId="0" fontId="16" fillId="3" borderId="0" xfId="0" applyFont="1" applyFill="1" applyAlignment="1" applyProtection="1">
      <alignment horizontal="left"/>
      <protection locked="0"/>
    </xf>
    <xf numFmtId="0" fontId="3" fillId="2" borderId="0" xfId="0" applyFont="1" applyFill="1"/>
    <xf numFmtId="0" fontId="11" fillId="2" borderId="0" xfId="0" applyFont="1" applyFill="1"/>
    <xf numFmtId="0" fontId="13" fillId="2" borderId="0" xfId="0" applyFont="1" applyFill="1"/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3" fillId="2" borderId="0" xfId="0" applyFont="1" applyFill="1" applyAlignment="1">
      <alignment horizontal="right"/>
    </xf>
    <xf numFmtId="0" fontId="13" fillId="2" borderId="0" xfId="0" applyFont="1" applyFill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 applyAlignment="1">
      <alignment horizontal="center"/>
    </xf>
    <xf numFmtId="0" fontId="12" fillId="2" borderId="0" xfId="0" applyFont="1" applyFill="1" applyAlignment="1">
      <alignment vertical="center" wrapText="1"/>
    </xf>
    <xf numFmtId="0" fontId="17" fillId="2" borderId="0" xfId="0" applyFont="1" applyFill="1"/>
    <xf numFmtId="0" fontId="18" fillId="2" borderId="0" xfId="0" applyFont="1" applyFill="1"/>
    <xf numFmtId="2" fontId="13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vertical="center" wrapText="1"/>
    </xf>
    <xf numFmtId="0" fontId="14" fillId="2" borderId="0" xfId="0" applyFont="1" applyFill="1"/>
    <xf numFmtId="0" fontId="15" fillId="2" borderId="0" xfId="0" applyFont="1" applyFill="1" applyAlignment="1">
      <alignment horizontal="left" vertical="center" wrapText="1"/>
    </xf>
    <xf numFmtId="170" fontId="13" fillId="2" borderId="0" xfId="0" applyNumberFormat="1" applyFont="1" applyFill="1" applyAlignment="1">
      <alignment horizontal="center"/>
    </xf>
    <xf numFmtId="0" fontId="11" fillId="2" borderId="25" xfId="0" applyFont="1" applyFill="1" applyBorder="1" applyAlignment="1">
      <alignment horizontal="right"/>
    </xf>
    <xf numFmtId="0" fontId="11" fillId="2" borderId="26" xfId="0" applyFont="1" applyFill="1" applyBorder="1" applyAlignment="1">
      <alignment horizontal="right"/>
    </xf>
    <xf numFmtId="0" fontId="11" fillId="2" borderId="22" xfId="0" applyFont="1" applyFill="1" applyBorder="1" applyAlignment="1">
      <alignment horizontal="center"/>
    </xf>
    <xf numFmtId="0" fontId="13" fillId="2" borderId="21" xfId="0" applyFont="1" applyFill="1" applyBorder="1" applyAlignment="1">
      <alignment horizontal="center"/>
    </xf>
    <xf numFmtId="0" fontId="13" fillId="2" borderId="37" xfId="0" applyFont="1" applyFill="1" applyBorder="1" applyAlignment="1">
      <alignment horizontal="center"/>
    </xf>
    <xf numFmtId="0" fontId="13" fillId="2" borderId="29" xfId="0" applyFont="1" applyFill="1" applyBorder="1" applyAlignment="1">
      <alignment horizontal="center"/>
    </xf>
    <xf numFmtId="0" fontId="11" fillId="2" borderId="30" xfId="0" applyFont="1" applyFill="1" applyBorder="1" applyAlignment="1">
      <alignment horizontal="center"/>
    </xf>
    <xf numFmtId="0" fontId="11" fillId="2" borderId="26" xfId="0" applyFont="1" applyFill="1" applyBorder="1" applyAlignment="1">
      <alignment horizontal="center"/>
    </xf>
    <xf numFmtId="0" fontId="11" fillId="2" borderId="0" xfId="0" applyFont="1" applyFill="1"/>
    <xf numFmtId="0" fontId="11" fillId="2" borderId="32" xfId="0" applyFont="1" applyFill="1" applyBorder="1" applyAlignment="1">
      <alignment horizontal="center"/>
    </xf>
    <xf numFmtId="0" fontId="11" fillId="2" borderId="47" xfId="0" applyFont="1" applyFill="1" applyBorder="1" applyAlignment="1">
      <alignment horizontal="center"/>
    </xf>
    <xf numFmtId="0" fontId="11" fillId="2" borderId="22" xfId="0" applyFont="1" applyFill="1" applyBorder="1" applyAlignment="1">
      <alignment horizontal="right"/>
    </xf>
    <xf numFmtId="1" fontId="13" fillId="6" borderId="55" xfId="0" applyNumberFormat="1" applyFont="1" applyFill="1" applyBorder="1" applyAlignment="1">
      <alignment horizontal="center"/>
    </xf>
    <xf numFmtId="168" fontId="13" fillId="6" borderId="35" xfId="0" applyNumberFormat="1" applyFont="1" applyFill="1" applyBorder="1" applyAlignment="1">
      <alignment horizontal="center"/>
    </xf>
    <xf numFmtId="2" fontId="11" fillId="6" borderId="39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39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2" fontId="11" fillId="6" borderId="17" xfId="0" applyNumberFormat="1" applyFont="1" applyFill="1" applyBorder="1" applyAlignment="1">
      <alignment horizontal="center"/>
    </xf>
    <xf numFmtId="0" fontId="11" fillId="2" borderId="3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1" fillId="2" borderId="41" xfId="0" applyFont="1" applyFill="1" applyBorder="1" applyAlignment="1">
      <alignment horizontal="right"/>
    </xf>
    <xf numFmtId="168" fontId="11" fillId="2" borderId="0" xfId="0" applyNumberFormat="1" applyFont="1" applyFill="1" applyAlignment="1">
      <alignment horizontal="center"/>
    </xf>
    <xf numFmtId="10" fontId="11" fillId="6" borderId="39" xfId="0" applyNumberFormat="1" applyFont="1" applyFill="1" applyBorder="1" applyAlignment="1">
      <alignment horizontal="center"/>
    </xf>
    <xf numFmtId="0" fontId="11" fillId="7" borderId="17" xfId="0" applyFont="1" applyFill="1" applyBorder="1" applyAlignment="1">
      <alignment horizontal="center"/>
    </xf>
    <xf numFmtId="0" fontId="13" fillId="2" borderId="0" xfId="0" applyFont="1" applyFill="1" applyAlignment="1">
      <alignment horizontal="left"/>
    </xf>
    <xf numFmtId="0" fontId="13" fillId="2" borderId="13" xfId="0" applyFont="1" applyFill="1" applyBorder="1" applyAlignment="1">
      <alignment horizontal="center"/>
    </xf>
    <xf numFmtId="2" fontId="13" fillId="2" borderId="13" xfId="0" applyNumberFormat="1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2" fontId="11" fillId="2" borderId="0" xfId="0" applyNumberFormat="1" applyFont="1" applyFill="1" applyAlignment="1">
      <alignment horizontal="center"/>
    </xf>
    <xf numFmtId="0" fontId="11" fillId="2" borderId="0" xfId="0" applyFont="1" applyFill="1"/>
    <xf numFmtId="168" fontId="13" fillId="6" borderId="33" xfId="0" applyNumberFormat="1" applyFont="1" applyFill="1" applyBorder="1" applyAlignment="1">
      <alignment horizontal="center"/>
    </xf>
    <xf numFmtId="0" fontId="13" fillId="2" borderId="0" xfId="0" applyFont="1" applyFill="1" applyAlignment="1">
      <alignment horizontal="center" wrapText="1"/>
    </xf>
    <xf numFmtId="10" fontId="13" fillId="6" borderId="39" xfId="0" applyNumberFormat="1" applyFont="1" applyFill="1" applyBorder="1" applyAlignment="1">
      <alignment horizontal="center"/>
    </xf>
    <xf numFmtId="10" fontId="11" fillId="2" borderId="0" xfId="0" applyNumberFormat="1" applyFont="1" applyFill="1" applyAlignment="1">
      <alignment horizontal="center"/>
    </xf>
    <xf numFmtId="0" fontId="13" fillId="7" borderId="17" xfId="0" applyFont="1" applyFill="1" applyBorder="1" applyAlignment="1">
      <alignment horizontal="center"/>
    </xf>
    <xf numFmtId="0" fontId="13" fillId="2" borderId="42" xfId="0" applyFont="1" applyFill="1" applyBorder="1" applyAlignment="1">
      <alignment horizontal="center"/>
    </xf>
    <xf numFmtId="0" fontId="13" fillId="2" borderId="50" xfId="0" applyFont="1" applyFill="1" applyBorder="1" applyAlignment="1">
      <alignment horizontal="center"/>
    </xf>
    <xf numFmtId="0" fontId="13" fillId="2" borderId="51" xfId="0" applyFont="1" applyFill="1" applyBorder="1"/>
    <xf numFmtId="0" fontId="13" fillId="2" borderId="21" xfId="0" applyFont="1" applyFill="1" applyBorder="1" applyAlignment="1">
      <alignment horizontal="center" wrapText="1"/>
    </xf>
    <xf numFmtId="2" fontId="11" fillId="2" borderId="28" xfId="0" applyNumberFormat="1" applyFont="1" applyFill="1" applyBorder="1" applyAlignment="1">
      <alignment horizontal="center"/>
    </xf>
    <xf numFmtId="10" fontId="11" fillId="2" borderId="29" xfId="0" applyNumberFormat="1" applyFont="1" applyFill="1" applyBorder="1" applyAlignment="1">
      <alignment horizontal="center"/>
    </xf>
    <xf numFmtId="2" fontId="11" fillId="2" borderId="45" xfId="0" applyNumberFormat="1" applyFont="1" applyFill="1" applyBorder="1" applyAlignment="1">
      <alignment horizontal="center"/>
    </xf>
    <xf numFmtId="2" fontId="11" fillId="2" borderId="48" xfId="0" applyNumberFormat="1" applyFont="1" applyFill="1" applyBorder="1" applyAlignment="1">
      <alignment horizontal="center"/>
    </xf>
    <xf numFmtId="2" fontId="11" fillId="2" borderId="22" xfId="0" applyNumberFormat="1" applyFont="1" applyFill="1" applyBorder="1" applyAlignment="1">
      <alignment horizontal="center"/>
    </xf>
    <xf numFmtId="168" fontId="13" fillId="2" borderId="0" xfId="0" applyNumberFormat="1" applyFont="1" applyFill="1" applyAlignment="1">
      <alignment horizontal="center"/>
    </xf>
    <xf numFmtId="168" fontId="11" fillId="2" borderId="2" xfId="0" applyNumberFormat="1" applyFont="1" applyFill="1" applyBorder="1" applyAlignment="1">
      <alignment horizontal="right"/>
    </xf>
    <xf numFmtId="10" fontId="13" fillId="7" borderId="38" xfId="0" applyNumberFormat="1" applyFont="1" applyFill="1" applyBorder="1" applyAlignment="1">
      <alignment horizontal="center"/>
    </xf>
    <xf numFmtId="0" fontId="11" fillId="2" borderId="26" xfId="0" applyFont="1" applyFill="1" applyBorder="1"/>
    <xf numFmtId="0" fontId="11" fillId="2" borderId="6" xfId="0" applyFont="1" applyFill="1" applyBorder="1"/>
    <xf numFmtId="0" fontId="11" fillId="2" borderId="0" xfId="0" applyFont="1" applyFill="1" applyAlignment="1">
      <alignment horizontal="right"/>
    </xf>
    <xf numFmtId="10" fontId="13" fillId="6" borderId="38" xfId="0" applyNumberFormat="1" applyFont="1" applyFill="1" applyBorder="1" applyAlignment="1">
      <alignment horizontal="center"/>
    </xf>
    <xf numFmtId="0" fontId="11" fillId="2" borderId="40" xfId="0" applyFont="1" applyFill="1" applyBorder="1"/>
    <xf numFmtId="0" fontId="11" fillId="2" borderId="52" xfId="0" applyFont="1" applyFill="1" applyBorder="1" applyAlignment="1">
      <alignment horizontal="center"/>
    </xf>
    <xf numFmtId="0" fontId="11" fillId="2" borderId="53" xfId="0" applyFont="1" applyFill="1" applyBorder="1" applyAlignment="1">
      <alignment horizontal="right"/>
    </xf>
    <xf numFmtId="0" fontId="11" fillId="2" borderId="24" xfId="0" applyFont="1" applyFill="1" applyBorder="1" applyAlignment="1">
      <alignment horizontal="center"/>
    </xf>
    <xf numFmtId="1" fontId="13" fillId="6" borderId="34" xfId="0" applyNumberFormat="1" applyFont="1" applyFill="1" applyBorder="1" applyAlignment="1">
      <alignment horizontal="center"/>
    </xf>
    <xf numFmtId="0" fontId="13" fillId="2" borderId="10" xfId="0" applyFont="1" applyFill="1" applyBorder="1" applyAlignment="1">
      <alignment horizontal="center"/>
    </xf>
    <xf numFmtId="0" fontId="13" fillId="2" borderId="2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0" fontId="13" fillId="2" borderId="42" xfId="0" applyFont="1" applyFill="1" applyBorder="1" applyAlignment="1">
      <alignment horizontal="center"/>
    </xf>
    <xf numFmtId="0" fontId="13" fillId="2" borderId="43" xfId="0" applyFont="1" applyFill="1" applyBorder="1" applyAlignment="1">
      <alignment horizontal="center"/>
    </xf>
    <xf numFmtId="2" fontId="11" fillId="2" borderId="25" xfId="0" applyNumberFormat="1" applyFont="1" applyFill="1" applyBorder="1" applyAlignment="1">
      <alignment horizontal="center"/>
    </xf>
    <xf numFmtId="2" fontId="11" fillId="2" borderId="26" xfId="0" applyNumberFormat="1" applyFont="1" applyFill="1" applyBorder="1" applyAlignment="1">
      <alignment horizontal="center"/>
    </xf>
    <xf numFmtId="10" fontId="11" fillId="2" borderId="13" xfId="0" applyNumberFormat="1" applyFont="1" applyFill="1" applyBorder="1" applyAlignment="1">
      <alignment horizontal="center" vertical="center"/>
    </xf>
    <xf numFmtId="10" fontId="11" fillId="2" borderId="14" xfId="0" applyNumberFormat="1" applyFont="1" applyFill="1" applyBorder="1" applyAlignment="1">
      <alignment horizontal="center" vertical="center"/>
    </xf>
    <xf numFmtId="10" fontId="11" fillId="2" borderId="15" xfId="0" applyNumberFormat="1" applyFont="1" applyFill="1" applyBorder="1" applyAlignment="1">
      <alignment horizontal="center" vertical="center"/>
    </xf>
    <xf numFmtId="10" fontId="11" fillId="2" borderId="46" xfId="0" applyNumberFormat="1" applyFont="1" applyFill="1" applyBorder="1" applyAlignment="1">
      <alignment horizontal="center"/>
    </xf>
    <xf numFmtId="10" fontId="11" fillId="2" borderId="49" xfId="0" applyNumberFormat="1" applyFont="1" applyFill="1" applyBorder="1" applyAlignment="1">
      <alignment horizontal="center"/>
    </xf>
    <xf numFmtId="0" fontId="15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3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Alignment="1" applyProtection="1">
      <alignment horizontal="left"/>
      <protection locked="0"/>
    </xf>
    <xf numFmtId="169" fontId="11" fillId="3" borderId="0" xfId="0" applyNumberFormat="1" applyFont="1" applyFill="1" applyAlignment="1" applyProtection="1">
      <alignment horizontal="left"/>
      <protection locked="0"/>
    </xf>
    <xf numFmtId="168" fontId="11" fillId="2" borderId="28" xfId="0" applyNumberFormat="1" applyFont="1" applyFill="1" applyBorder="1" applyAlignment="1">
      <alignment horizontal="center"/>
    </xf>
    <xf numFmtId="168" fontId="11" fillId="2" borderId="45" xfId="0" applyNumberFormat="1" applyFont="1" applyFill="1" applyBorder="1" applyAlignment="1">
      <alignment horizontal="center"/>
    </xf>
    <xf numFmtId="168" fontId="11" fillId="2" borderId="48" xfId="0" applyNumberFormat="1" applyFont="1" applyFill="1" applyBorder="1" applyAlignment="1">
      <alignment horizontal="center"/>
    </xf>
    <xf numFmtId="168" fontId="11" fillId="2" borderId="29" xfId="0" applyNumberFormat="1" applyFont="1" applyFill="1" applyBorder="1" applyAlignment="1">
      <alignment horizontal="center"/>
    </xf>
    <xf numFmtId="168" fontId="11" fillId="2" borderId="46" xfId="0" applyNumberFormat="1" applyFont="1" applyFill="1" applyBorder="1" applyAlignment="1">
      <alignment horizontal="center"/>
    </xf>
    <xf numFmtId="168" fontId="11" fillId="2" borderId="49" xfId="0" applyNumberFormat="1" applyFont="1" applyFill="1" applyBorder="1" applyAlignment="1">
      <alignment horizontal="center"/>
    </xf>
    <xf numFmtId="1" fontId="13" fillId="6" borderId="15" xfId="0" applyNumberFormat="1" applyFont="1" applyFill="1" applyBorder="1" applyAlignment="1">
      <alignment horizontal="center"/>
    </xf>
    <xf numFmtId="0" fontId="11" fillId="2" borderId="7" xfId="0" applyFont="1" applyFill="1" applyBorder="1"/>
    <xf numFmtId="0" fontId="13" fillId="2" borderId="11" xfId="0" applyFont="1" applyFill="1" applyBorder="1"/>
    <xf numFmtId="0" fontId="11" fillId="2" borderId="7" xfId="0" applyFont="1" applyFill="1" applyBorder="1"/>
    <xf numFmtId="0" fontId="11" fillId="2" borderId="11" xfId="0" applyFont="1" applyFill="1" applyBorder="1"/>
    <xf numFmtId="0" fontId="11" fillId="2" borderId="10" xfId="0" applyFont="1" applyFill="1" applyBorder="1" applyAlignment="1">
      <alignment horizontal="center"/>
    </xf>
    <xf numFmtId="0" fontId="13" fillId="2" borderId="0" xfId="0" applyFont="1" applyFill="1" applyAlignment="1">
      <alignment horizontal="right"/>
    </xf>
    <xf numFmtId="10" fontId="11" fillId="2" borderId="21" xfId="0" applyNumberFormat="1" applyFont="1" applyFill="1" applyBorder="1" applyAlignment="1">
      <alignment horizontal="center" vertical="center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3" xfId="0" applyNumberFormat="1" applyFont="1" applyFill="1" applyBorder="1" applyAlignment="1">
      <alignment horizontal="center" vertical="center"/>
    </xf>
    <xf numFmtId="2" fontId="11" fillId="2" borderId="13" xfId="0" applyNumberFormat="1" applyFont="1" applyFill="1" applyBorder="1" applyAlignment="1">
      <alignment horizontal="center"/>
    </xf>
    <xf numFmtId="2" fontId="11" fillId="2" borderId="14" xfId="0" applyNumberFormat="1" applyFont="1" applyFill="1" applyBorder="1" applyAlignment="1">
      <alignment horizontal="center"/>
    </xf>
    <xf numFmtId="2" fontId="11" fillId="2" borderId="15" xfId="0" applyNumberFormat="1" applyFont="1" applyFill="1" applyBorder="1" applyAlignment="1">
      <alignment horizontal="center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3" borderId="0" xfId="0" applyFont="1" applyFill="1" applyProtection="1">
      <protection locked="0"/>
    </xf>
    <xf numFmtId="0" fontId="13" fillId="2" borderId="22" xfId="0" applyFont="1" applyFill="1" applyBorder="1" applyAlignment="1">
      <alignment horizontal="center"/>
    </xf>
    <xf numFmtId="0" fontId="13" fillId="2" borderId="22" xfId="0" applyFont="1" applyFill="1" applyBorder="1" applyAlignment="1">
      <alignment horizontal="center"/>
    </xf>
    <xf numFmtId="10" fontId="11" fillId="2" borderId="30" xfId="0" applyNumberFormat="1" applyFont="1" applyFill="1" applyBorder="1" applyAlignment="1">
      <alignment horizontal="center"/>
    </xf>
    <xf numFmtId="10" fontId="11" fillId="2" borderId="22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2" fontId="11" fillId="2" borderId="4" xfId="0" applyNumberFormat="1" applyFont="1" applyFill="1" applyBorder="1" applyAlignment="1">
      <alignment horizontal="center"/>
    </xf>
    <xf numFmtId="2" fontId="11" fillId="2" borderId="3" xfId="0" applyNumberFormat="1" applyFont="1" applyFill="1" applyBorder="1" applyAlignment="1">
      <alignment horizontal="center"/>
    </xf>
    <xf numFmtId="2" fontId="11" fillId="2" borderId="5" xfId="0" applyNumberFormat="1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1" fontId="13" fillId="6" borderId="27" xfId="0" applyNumberFormat="1" applyFont="1" applyFill="1" applyBorder="1" applyAlignment="1">
      <alignment horizontal="center"/>
    </xf>
    <xf numFmtId="0" fontId="11" fillId="2" borderId="54" xfId="0" applyFont="1" applyFill="1" applyBorder="1" applyAlignment="1">
      <alignment horizontal="right"/>
    </xf>
    <xf numFmtId="0" fontId="11" fillId="2" borderId="37" xfId="0" applyFont="1" applyFill="1" applyBorder="1" applyAlignment="1">
      <alignment horizontal="right"/>
    </xf>
    <xf numFmtId="2" fontId="11" fillId="6" borderId="38" xfId="0" applyNumberFormat="1" applyFont="1" applyFill="1" applyBorder="1" applyAlignment="1">
      <alignment horizontal="center"/>
    </xf>
    <xf numFmtId="2" fontId="11" fillId="7" borderId="38" xfId="0" applyNumberFormat="1" applyFont="1" applyFill="1" applyBorder="1" applyAlignment="1">
      <alignment horizontal="center"/>
    </xf>
    <xf numFmtId="0" fontId="11" fillId="2" borderId="27" xfId="0" applyFont="1" applyFill="1" applyBorder="1" applyAlignment="1">
      <alignment horizontal="right"/>
    </xf>
    <xf numFmtId="2" fontId="11" fillId="7" borderId="29" xfId="0" applyNumberFormat="1" applyFont="1" applyFill="1" applyBorder="1" applyAlignment="1">
      <alignment horizontal="center"/>
    </xf>
    <xf numFmtId="0" fontId="11" fillId="2" borderId="16" xfId="0" applyFont="1" applyFill="1" applyBorder="1" applyAlignment="1">
      <alignment horizontal="right"/>
    </xf>
    <xf numFmtId="168" fontId="13" fillId="7" borderId="16" xfId="0" applyNumberFormat="1" applyFont="1" applyFill="1" applyBorder="1" applyAlignment="1">
      <alignment horizontal="center"/>
    </xf>
    <xf numFmtId="0" fontId="11" fillId="2" borderId="40" xfId="0" applyFont="1" applyFill="1" applyBorder="1" applyAlignment="1">
      <alignment horizontal="right"/>
    </xf>
    <xf numFmtId="2" fontId="11" fillId="2" borderId="23" xfId="0" applyNumberFormat="1" applyFont="1" applyFill="1" applyBorder="1" applyAlignment="1">
      <alignment horizontal="center"/>
    </xf>
    <xf numFmtId="1" fontId="13" fillId="6" borderId="31" xfId="0" applyNumberFormat="1" applyFont="1" applyFill="1" applyBorder="1" applyAlignment="1">
      <alignment horizontal="center"/>
    </xf>
    <xf numFmtId="2" fontId="11" fillId="7" borderId="38" xfId="0" applyNumberFormat="1" applyFont="1" applyFill="1" applyBorder="1" applyAlignment="1">
      <alignment horizontal="center"/>
    </xf>
    <xf numFmtId="2" fontId="11" fillId="7" borderId="29" xfId="0" applyNumberFormat="1" applyFont="1" applyFill="1" applyBorder="1" applyAlignment="1">
      <alignment horizontal="center"/>
    </xf>
    <xf numFmtId="0" fontId="11" fillId="2" borderId="7" xfId="0" applyFont="1" applyFill="1" applyBorder="1" applyProtection="1">
      <protection locked="0"/>
    </xf>
    <xf numFmtId="0" fontId="13" fillId="2" borderId="11" xfId="0" applyFont="1" applyFill="1" applyBorder="1" applyProtection="1">
      <protection locked="0"/>
    </xf>
    <xf numFmtId="0" fontId="11" fillId="2" borderId="0" xfId="0" applyFont="1" applyFill="1" applyAlignment="1">
      <alignment horizontal="right"/>
    </xf>
    <xf numFmtId="0" fontId="13" fillId="2" borderId="0" xfId="0" applyFont="1" applyFill="1" applyAlignment="1">
      <alignment horizontal="center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166" fontId="13" fillId="2" borderId="0" xfId="0" applyNumberFormat="1" applyFont="1" applyFill="1" applyAlignment="1" applyProtection="1">
      <alignment horizontal="center"/>
      <protection locked="0"/>
    </xf>
    <xf numFmtId="0" fontId="16" fillId="3" borderId="0" xfId="0" applyFont="1" applyFill="1" applyAlignment="1" applyProtection="1">
      <alignment horizontal="center"/>
      <protection locked="0"/>
    </xf>
    <xf numFmtId="0" fontId="16" fillId="3" borderId="0" xfId="0" applyFont="1" applyFill="1" applyAlignment="1" applyProtection="1">
      <alignment horizontal="center"/>
      <protection locked="0"/>
    </xf>
    <xf numFmtId="2" fontId="16" fillId="3" borderId="0" xfId="0" applyNumberFormat="1" applyFont="1" applyFill="1" applyAlignment="1" applyProtection="1">
      <alignment horizontal="center"/>
      <protection locked="0"/>
    </xf>
    <xf numFmtId="0" fontId="16" fillId="3" borderId="21" xfId="0" applyFont="1" applyFill="1" applyBorder="1" applyAlignment="1" applyProtection="1">
      <alignment horizontal="center"/>
      <protection locked="0"/>
    </xf>
    <xf numFmtId="0" fontId="16" fillId="3" borderId="22" xfId="0" applyFont="1" applyFill="1" applyBorder="1" applyAlignment="1" applyProtection="1">
      <alignment horizontal="center"/>
      <protection locked="0"/>
    </xf>
    <xf numFmtId="0" fontId="16" fillId="3" borderId="44" xfId="0" applyFont="1" applyFill="1" applyBorder="1" applyAlignment="1" applyProtection="1">
      <alignment horizontal="center"/>
      <protection locked="0"/>
    </xf>
    <xf numFmtId="0" fontId="16" fillId="3" borderId="26" xfId="0" applyFont="1" applyFill="1" applyBorder="1" applyAlignment="1" applyProtection="1">
      <alignment horizontal="center"/>
      <protection locked="0"/>
    </xf>
    <xf numFmtId="0" fontId="16" fillId="3" borderId="47" xfId="0" applyFont="1" applyFill="1" applyBorder="1" applyAlignment="1" applyProtection="1">
      <alignment horizontal="center"/>
      <protection locked="0"/>
    </xf>
    <xf numFmtId="0" fontId="16" fillId="3" borderId="36" xfId="0" applyFont="1" applyFill="1" applyBorder="1" applyAlignment="1" applyProtection="1">
      <alignment horizontal="center"/>
      <protection locked="0"/>
    </xf>
    <xf numFmtId="0" fontId="16" fillId="3" borderId="16" xfId="0" applyFont="1" applyFill="1" applyBorder="1" applyAlignment="1" applyProtection="1">
      <alignment horizontal="center"/>
      <protection locked="0"/>
    </xf>
    <xf numFmtId="0" fontId="16" fillId="3" borderId="38" xfId="0" applyFont="1" applyFill="1" applyBorder="1" applyAlignment="1" applyProtection="1">
      <alignment horizontal="center"/>
      <protection locked="0"/>
    </xf>
    <xf numFmtId="0" fontId="16" fillId="3" borderId="25" xfId="0" applyFont="1" applyFill="1" applyBorder="1" applyAlignment="1" applyProtection="1">
      <alignment horizontal="center"/>
      <protection locked="0"/>
    </xf>
    <xf numFmtId="0" fontId="16" fillId="3" borderId="40" xfId="0" applyFont="1" applyFill="1" applyBorder="1" applyAlignment="1" applyProtection="1">
      <alignment horizontal="center"/>
      <protection locked="0"/>
    </xf>
    <xf numFmtId="10" fontId="16" fillId="7" borderId="32" xfId="0" applyNumberFormat="1" applyFont="1" applyFill="1" applyBorder="1" applyAlignment="1">
      <alignment horizontal="center"/>
    </xf>
    <xf numFmtId="10" fontId="16" fillId="6" borderId="57" xfId="0" applyNumberFormat="1" applyFont="1" applyFill="1" applyBorder="1" applyAlignment="1">
      <alignment horizontal="center"/>
    </xf>
    <xf numFmtId="0" fontId="16" fillId="7" borderId="56" xfId="0" applyFont="1" applyFill="1" applyBorder="1" applyAlignment="1">
      <alignment horizontal="center"/>
    </xf>
    <xf numFmtId="0" fontId="22" fillId="3" borderId="0" xfId="0" applyFont="1" applyFill="1" applyAlignment="1" applyProtection="1">
      <alignment horizontal="center"/>
      <protection locked="0"/>
    </xf>
    <xf numFmtId="168" fontId="16" fillId="3" borderId="47" xfId="0" applyNumberFormat="1" applyFont="1" applyFill="1" applyBorder="1" applyAlignment="1" applyProtection="1">
      <alignment horizontal="center"/>
      <protection locked="0"/>
    </xf>
    <xf numFmtId="1" fontId="16" fillId="3" borderId="45" xfId="0" applyNumberFormat="1" applyFont="1" applyFill="1" applyBorder="1" applyAlignment="1" applyProtection="1">
      <alignment horizontal="center"/>
      <protection locked="0"/>
    </xf>
    <xf numFmtId="1" fontId="16" fillId="3" borderId="48" xfId="0" applyNumberFormat="1" applyFont="1" applyFill="1" applyBorder="1" applyAlignment="1" applyProtection="1">
      <alignment horizontal="center"/>
      <protection locked="0"/>
    </xf>
    <xf numFmtId="10" fontId="16" fillId="7" borderId="38" xfId="0" applyNumberFormat="1" applyFont="1" applyFill="1" applyBorder="1" applyAlignment="1">
      <alignment horizontal="center"/>
    </xf>
    <xf numFmtId="10" fontId="16" fillId="6" borderId="38" xfId="0" applyNumberFormat="1" applyFont="1" applyFill="1" applyBorder="1" applyAlignment="1">
      <alignment horizontal="center"/>
    </xf>
    <xf numFmtId="0" fontId="16" fillId="7" borderId="17" xfId="0" applyFont="1" applyFill="1" applyBorder="1" applyAlignment="1">
      <alignment horizontal="center"/>
    </xf>
    <xf numFmtId="165" fontId="16" fillId="2" borderId="0" xfId="0" applyNumberFormat="1" applyFont="1" applyFill="1" applyAlignment="1">
      <alignment horizontal="center"/>
    </xf>
    <xf numFmtId="0" fontId="11" fillId="3" borderId="0" xfId="0" applyFont="1" applyFill="1"/>
    <xf numFmtId="0" fontId="16" fillId="3" borderId="0" xfId="0" applyFont="1" applyFill="1" applyAlignment="1" applyProtection="1">
      <alignment horizontal="left"/>
      <protection locked="0"/>
    </xf>
    <xf numFmtId="0" fontId="1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13" fillId="2" borderId="10" xfId="0" applyFont="1" applyFill="1" applyBorder="1" applyAlignment="1">
      <alignment horizontal="center"/>
    </xf>
    <xf numFmtId="0" fontId="15" fillId="2" borderId="25" xfId="0" applyFont="1" applyFill="1" applyBorder="1" applyAlignment="1">
      <alignment horizontal="left" vertical="center" wrapText="1"/>
    </xf>
    <xf numFmtId="0" fontId="15" fillId="2" borderId="21" xfId="0" applyFont="1" applyFill="1" applyBorder="1" applyAlignment="1">
      <alignment horizontal="left" vertical="center" wrapText="1"/>
    </xf>
    <xf numFmtId="0" fontId="15" fillId="2" borderId="40" xfId="0" applyFont="1" applyFill="1" applyBorder="1" applyAlignment="1">
      <alignment horizontal="left" vertical="center" wrapText="1"/>
    </xf>
    <xf numFmtId="0" fontId="15" fillId="2" borderId="23" xfId="0" applyFont="1" applyFill="1" applyBorder="1" applyAlignment="1">
      <alignment horizontal="left" vertical="center" wrapText="1"/>
    </xf>
    <xf numFmtId="0" fontId="13" fillId="2" borderId="0" xfId="0" applyFont="1" applyFill="1" applyAlignment="1">
      <alignment horizontal="center"/>
    </xf>
    <xf numFmtId="0" fontId="13" fillId="2" borderId="42" xfId="0" applyFont="1" applyFill="1" applyBorder="1" applyAlignment="1">
      <alignment horizontal="center"/>
    </xf>
    <xf numFmtId="0" fontId="13" fillId="2" borderId="58" xfId="0" applyFont="1" applyFill="1" applyBorder="1" applyAlignment="1">
      <alignment horizontal="center"/>
    </xf>
    <xf numFmtId="0" fontId="15" fillId="2" borderId="10" xfId="0" applyFont="1" applyFill="1" applyBorder="1" applyAlignment="1">
      <alignment horizontal="left" vertical="center" wrapText="1"/>
    </xf>
    <xf numFmtId="0" fontId="15" fillId="2" borderId="9" xfId="0" applyFont="1" applyFill="1" applyBorder="1" applyAlignment="1">
      <alignment horizontal="left" vertical="center" wrapText="1"/>
    </xf>
    <xf numFmtId="0" fontId="15" fillId="2" borderId="18" xfId="0" applyFont="1" applyFill="1" applyBorder="1" applyAlignment="1">
      <alignment horizontal="justify" vertical="center" wrapText="1"/>
    </xf>
    <xf numFmtId="0" fontId="15" fillId="2" borderId="19" xfId="0" applyFont="1" applyFill="1" applyBorder="1" applyAlignment="1">
      <alignment horizontal="justify" vertical="center" wrapText="1"/>
    </xf>
    <xf numFmtId="0" fontId="15" fillId="2" borderId="20" xfId="0" applyFont="1" applyFill="1" applyBorder="1" applyAlignment="1">
      <alignment horizontal="justify" vertical="center" wrapText="1"/>
    </xf>
    <xf numFmtId="0" fontId="15" fillId="2" borderId="25" xfId="0" applyFont="1" applyFill="1" applyBorder="1" applyAlignment="1">
      <alignment horizontal="center" vertical="center" wrapText="1"/>
    </xf>
    <xf numFmtId="0" fontId="15" fillId="2" borderId="21" xfId="0" applyFont="1" applyFill="1" applyBorder="1" applyAlignment="1">
      <alignment horizontal="center" vertical="center" wrapText="1"/>
    </xf>
    <xf numFmtId="0" fontId="15" fillId="2" borderId="40" xfId="0" applyFont="1" applyFill="1" applyBorder="1" applyAlignment="1">
      <alignment horizontal="center" vertical="center" wrapText="1"/>
    </xf>
    <xf numFmtId="0" fontId="15" fillId="2" borderId="23" xfId="0" applyFont="1" applyFill="1" applyBorder="1" applyAlignment="1">
      <alignment horizontal="center" vertical="center" wrapText="1"/>
    </xf>
    <xf numFmtId="0" fontId="13" fillId="2" borderId="10" xfId="0" applyFont="1" applyFill="1" applyBorder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13" fillId="2" borderId="40" xfId="0" applyFont="1" applyFill="1" applyBorder="1" applyAlignment="1">
      <alignment horizontal="center" vertical="center"/>
    </xf>
    <xf numFmtId="0" fontId="13" fillId="2" borderId="9" xfId="0" applyFont="1" applyFill="1" applyBorder="1" applyAlignment="1">
      <alignment horizontal="center" vertical="center"/>
    </xf>
    <xf numFmtId="2" fontId="16" fillId="3" borderId="13" xfId="0" applyNumberFormat="1" applyFont="1" applyFill="1" applyBorder="1" applyAlignment="1" applyProtection="1">
      <alignment horizontal="center" vertical="center"/>
      <protection locked="0"/>
    </xf>
    <xf numFmtId="2" fontId="16" fillId="3" borderId="14" xfId="0" applyNumberFormat="1" applyFont="1" applyFill="1" applyBorder="1" applyAlignment="1" applyProtection="1">
      <alignment horizontal="center" vertical="center"/>
      <protection locked="0"/>
    </xf>
    <xf numFmtId="2" fontId="16" fillId="3" borderId="15" xfId="0" applyNumberFormat="1" applyFont="1" applyFill="1" applyBorder="1" applyAlignment="1" applyProtection="1">
      <alignment horizontal="center" vertical="center"/>
      <protection locked="0"/>
    </xf>
    <xf numFmtId="0" fontId="19" fillId="2" borderId="0" xfId="0" applyFont="1" applyFill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21" fillId="2" borderId="18" xfId="0" applyFont="1" applyFill="1" applyBorder="1" applyAlignment="1">
      <alignment horizontal="center"/>
    </xf>
    <xf numFmtId="0" fontId="21" fillId="2" borderId="19" xfId="0" applyFont="1" applyFill="1" applyBorder="1" applyAlignment="1">
      <alignment horizontal="center"/>
    </xf>
    <xf numFmtId="0" fontId="21" fillId="2" borderId="20" xfId="0" applyFont="1" applyFill="1" applyBorder="1" applyAlignment="1">
      <alignment horizontal="center"/>
    </xf>
    <xf numFmtId="0" fontId="15" fillId="2" borderId="18" xfId="0" applyFont="1" applyFill="1" applyBorder="1" applyAlignment="1">
      <alignment horizontal="left" vertical="center" wrapText="1"/>
    </xf>
    <xf numFmtId="0" fontId="15" fillId="2" borderId="19" xfId="0" applyFont="1" applyFill="1" applyBorder="1" applyAlignment="1">
      <alignment horizontal="left" vertical="center" wrapText="1"/>
    </xf>
    <xf numFmtId="0" fontId="15" fillId="2" borderId="20" xfId="0" applyFont="1" applyFill="1" applyBorder="1" applyAlignment="1">
      <alignment horizontal="left" vertical="center" wrapText="1"/>
    </xf>
    <xf numFmtId="0" fontId="13" fillId="3" borderId="0" xfId="0" applyFont="1" applyFill="1" applyAlignment="1" applyProtection="1">
      <alignment horizontal="left"/>
      <protection locked="0"/>
    </xf>
    <xf numFmtId="0" fontId="13" fillId="2" borderId="43" xfId="0" applyFont="1" applyFill="1" applyBorder="1" applyAlignment="1">
      <alignment horizontal="center"/>
    </xf>
    <xf numFmtId="171" fontId="16" fillId="3" borderId="0" xfId="1" applyNumberFormat="1" applyFont="1" applyFill="1" applyAlignment="1" applyProtection="1">
      <alignment horizontal="center"/>
      <protection locked="0"/>
    </xf>
  </cellXfs>
  <cellStyles count="2">
    <cellStyle name="Normal" xfId="0" builtinId="0"/>
    <cellStyle name="Normal 2" xfId="1"/>
  </cellStyles>
  <dxfs count="21"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workbookViewId="0">
      <selection activeCell="A14" sqref="A14:G61"/>
    </sheetView>
  </sheetViews>
  <sheetFormatPr defaultColWidth="9.109375" defaultRowHeight="13.8" x14ac:dyDescent="0.3"/>
  <cols>
    <col min="1" max="1" width="27.5546875" style="395" customWidth="1"/>
    <col min="2" max="2" width="20.44140625" style="395" customWidth="1"/>
    <col min="3" max="3" width="31.88671875" style="395" customWidth="1"/>
    <col min="4" max="4" width="25.88671875" style="395" customWidth="1"/>
    <col min="5" max="5" width="25.6640625" style="395" customWidth="1"/>
    <col min="6" max="6" width="23.109375" style="395" customWidth="1"/>
    <col min="7" max="7" width="28.44140625" style="395" customWidth="1"/>
    <col min="8" max="8" width="21.5546875" style="395" customWidth="1"/>
    <col min="9" max="9" width="9.109375" style="395" customWidth="1"/>
    <col min="10" max="16384" width="9.109375" style="44"/>
  </cols>
  <sheetData>
    <row r="14" spans="1:6" ht="15" customHeight="1" x14ac:dyDescent="0.3">
      <c r="A14" s="1"/>
      <c r="C14" s="3"/>
      <c r="F14" s="3"/>
    </row>
    <row r="15" spans="1:6" ht="18.75" customHeight="1" x14ac:dyDescent="0.35">
      <c r="A15" s="459" t="s">
        <v>0</v>
      </c>
      <c r="B15" s="459"/>
      <c r="C15" s="459"/>
      <c r="D15" s="459"/>
      <c r="E15" s="459"/>
    </row>
    <row r="16" spans="1:6" ht="16.5" customHeight="1" x14ac:dyDescent="0.3">
      <c r="A16" s="90" t="s">
        <v>1</v>
      </c>
      <c r="B16" s="59" t="s">
        <v>2</v>
      </c>
    </row>
    <row r="17" spans="1:6" ht="16.5" customHeight="1" x14ac:dyDescent="0.3">
      <c r="A17" s="8" t="s">
        <v>3</v>
      </c>
      <c r="B17" s="8" t="s">
        <v>118</v>
      </c>
      <c r="D17" s="9"/>
      <c r="E17" s="72"/>
    </row>
    <row r="18" spans="1:6" ht="16.5" customHeight="1" x14ac:dyDescent="0.3">
      <c r="A18" s="75" t="s">
        <v>4</v>
      </c>
      <c r="B18" s="8" t="s">
        <v>119</v>
      </c>
      <c r="C18" s="72"/>
      <c r="D18" s="72"/>
      <c r="E18" s="72"/>
    </row>
    <row r="19" spans="1:6" ht="16.5" customHeight="1" x14ac:dyDescent="0.3">
      <c r="A19" s="75" t="s">
        <v>6</v>
      </c>
      <c r="B19" s="12">
        <v>99.4</v>
      </c>
      <c r="C19" s="72"/>
      <c r="D19" s="72"/>
      <c r="E19" s="72"/>
    </row>
    <row r="20" spans="1:6" ht="16.5" customHeight="1" x14ac:dyDescent="0.3">
      <c r="A20" s="8" t="s">
        <v>8</v>
      </c>
      <c r="B20" s="12">
        <v>29.91</v>
      </c>
      <c r="C20" s="72"/>
      <c r="D20" s="72"/>
      <c r="E20" s="72"/>
    </row>
    <row r="21" spans="1:6" ht="16.5" customHeight="1" x14ac:dyDescent="0.3">
      <c r="A21" s="8" t="s">
        <v>10</v>
      </c>
      <c r="B21" s="13">
        <v>5.8299999999999998E-2</v>
      </c>
      <c r="C21" s="72"/>
      <c r="D21" s="72"/>
      <c r="E21" s="72"/>
    </row>
    <row r="22" spans="1:6" ht="15.75" customHeight="1" x14ac:dyDescent="0.3">
      <c r="A22" s="72"/>
      <c r="B22" s="72" t="s">
        <v>12</v>
      </c>
      <c r="C22" s="72"/>
      <c r="D22" s="72"/>
      <c r="E22" s="72"/>
    </row>
    <row r="23" spans="1:6" ht="16.5" customHeight="1" x14ac:dyDescent="0.3">
      <c r="A23" s="16" t="s">
        <v>13</v>
      </c>
      <c r="B23" s="15" t="s">
        <v>14</v>
      </c>
      <c r="C23" s="16" t="s">
        <v>15</v>
      </c>
      <c r="D23" s="16" t="s">
        <v>16</v>
      </c>
      <c r="E23" s="16" t="s">
        <v>17</v>
      </c>
      <c r="F23" s="458"/>
    </row>
    <row r="24" spans="1:6" ht="16.5" customHeight="1" x14ac:dyDescent="0.3">
      <c r="A24" s="17">
        <v>1</v>
      </c>
      <c r="B24" s="18">
        <v>6776326</v>
      </c>
      <c r="C24" s="18">
        <v>5199.7</v>
      </c>
      <c r="D24" s="19">
        <v>0.9</v>
      </c>
      <c r="E24" s="20">
        <v>3.8</v>
      </c>
      <c r="F24" s="396"/>
    </row>
    <row r="25" spans="1:6" ht="16.5" customHeight="1" x14ac:dyDescent="0.3">
      <c r="A25" s="17">
        <v>2</v>
      </c>
      <c r="B25" s="18">
        <v>6735826</v>
      </c>
      <c r="C25" s="18">
        <v>5196</v>
      </c>
      <c r="D25" s="19">
        <v>0.9</v>
      </c>
      <c r="E25" s="19">
        <v>3.8</v>
      </c>
      <c r="F25" s="396"/>
    </row>
    <row r="26" spans="1:6" ht="16.5" customHeight="1" x14ac:dyDescent="0.3">
      <c r="A26" s="17">
        <v>3</v>
      </c>
      <c r="B26" s="18">
        <v>6749316</v>
      </c>
      <c r="C26" s="18">
        <v>5194.8</v>
      </c>
      <c r="D26" s="19">
        <v>0.9</v>
      </c>
      <c r="E26" s="19">
        <v>3.8</v>
      </c>
      <c r="F26" s="396"/>
    </row>
    <row r="27" spans="1:6" ht="16.5" customHeight="1" x14ac:dyDescent="0.3">
      <c r="A27" s="17">
        <v>4</v>
      </c>
      <c r="B27" s="18">
        <v>6790554</v>
      </c>
      <c r="C27" s="18">
        <v>5149.7</v>
      </c>
      <c r="D27" s="19">
        <v>0.9</v>
      </c>
      <c r="E27" s="19">
        <v>3.8</v>
      </c>
      <c r="F27" s="396"/>
    </row>
    <row r="28" spans="1:6" ht="16.5" customHeight="1" x14ac:dyDescent="0.3">
      <c r="A28" s="17">
        <v>5</v>
      </c>
      <c r="B28" s="18">
        <v>6800301</v>
      </c>
      <c r="C28" s="18">
        <v>5139</v>
      </c>
      <c r="D28" s="19">
        <v>0.9</v>
      </c>
      <c r="E28" s="19">
        <v>3.8</v>
      </c>
      <c r="F28" s="396"/>
    </row>
    <row r="29" spans="1:6" ht="16.5" customHeight="1" x14ac:dyDescent="0.3">
      <c r="A29" s="17">
        <v>6</v>
      </c>
      <c r="B29" s="21">
        <v>6772004</v>
      </c>
      <c r="C29" s="21">
        <v>5147</v>
      </c>
      <c r="D29" s="22">
        <v>0.9</v>
      </c>
      <c r="E29" s="22">
        <v>3.8</v>
      </c>
      <c r="F29" s="396"/>
    </row>
    <row r="30" spans="1:6" ht="16.5" customHeight="1" x14ac:dyDescent="0.3">
      <c r="A30" s="23" t="s">
        <v>18</v>
      </c>
      <c r="B30" s="24">
        <f>AVERAGE(B24:B29)</f>
        <v>6770721.166666667</v>
      </c>
      <c r="C30" s="25">
        <f>AVERAGE(C24:C29)</f>
        <v>5171.0333333333338</v>
      </c>
      <c r="D30" s="26">
        <f>AVERAGE(D24:D29)</f>
        <v>0.9</v>
      </c>
      <c r="E30" s="26">
        <f>AVERAGE(E24:E29)</f>
        <v>3.8000000000000003</v>
      </c>
      <c r="F30" s="396"/>
    </row>
    <row r="31" spans="1:6" ht="16.5" customHeight="1" x14ac:dyDescent="0.3">
      <c r="A31" s="27" t="s">
        <v>19</v>
      </c>
      <c r="B31" s="28">
        <f>(STDEV(B24:B29)/B30)</f>
        <v>3.6040071070585619E-3</v>
      </c>
      <c r="C31" s="29"/>
      <c r="D31" s="29"/>
      <c r="E31" s="30"/>
    </row>
    <row r="32" spans="1:6" s="395" customFormat="1" ht="16.5" customHeight="1" x14ac:dyDescent="0.3">
      <c r="A32" s="31" t="s">
        <v>20</v>
      </c>
      <c r="B32" s="32">
        <f>COUNT(B24:B29)</f>
        <v>6</v>
      </c>
      <c r="C32" s="33"/>
      <c r="D32" s="73"/>
      <c r="E32" s="35"/>
    </row>
    <row r="33" spans="1:5" s="395" customFormat="1" ht="15.75" customHeight="1" x14ac:dyDescent="0.3">
      <c r="A33" s="72"/>
      <c r="B33" s="72"/>
      <c r="C33" s="72"/>
      <c r="D33" s="72"/>
      <c r="E33" s="72"/>
    </row>
    <row r="34" spans="1:5" s="395" customFormat="1" ht="16.5" customHeight="1" x14ac:dyDescent="0.3">
      <c r="A34" s="75" t="s">
        <v>21</v>
      </c>
      <c r="B34" s="40" t="s">
        <v>22</v>
      </c>
      <c r="C34" s="39"/>
      <c r="D34" s="39"/>
      <c r="E34" s="39"/>
    </row>
    <row r="35" spans="1:5" ht="16.5" customHeight="1" x14ac:dyDescent="0.3">
      <c r="A35" s="75"/>
      <c r="B35" s="40" t="s">
        <v>23</v>
      </c>
      <c r="C35" s="39"/>
      <c r="D35" s="39"/>
      <c r="E35" s="39"/>
    </row>
    <row r="36" spans="1:5" ht="16.5" customHeight="1" x14ac:dyDescent="0.3">
      <c r="A36" s="75"/>
      <c r="B36" s="40" t="s">
        <v>24</v>
      </c>
      <c r="C36" s="39"/>
      <c r="D36" s="39"/>
      <c r="E36" s="39"/>
    </row>
    <row r="37" spans="1:5" ht="15.75" customHeight="1" x14ac:dyDescent="0.3">
      <c r="A37" s="72"/>
      <c r="B37" s="72"/>
      <c r="C37" s="72"/>
      <c r="D37" s="72"/>
      <c r="E37" s="72"/>
    </row>
    <row r="38" spans="1:5" ht="16.5" customHeight="1" x14ac:dyDescent="0.3">
      <c r="A38" s="90" t="s">
        <v>1</v>
      </c>
      <c r="B38" s="59" t="s">
        <v>25</v>
      </c>
    </row>
    <row r="39" spans="1:5" ht="16.5" customHeight="1" x14ac:dyDescent="0.3">
      <c r="A39" s="75" t="s">
        <v>4</v>
      </c>
      <c r="B39" s="8" t="s">
        <v>119</v>
      </c>
      <c r="C39" s="72"/>
      <c r="D39" s="72"/>
      <c r="E39" s="72"/>
    </row>
    <row r="40" spans="1:5" ht="16.5" customHeight="1" x14ac:dyDescent="0.3">
      <c r="A40" s="75" t="s">
        <v>6</v>
      </c>
      <c r="B40" s="12">
        <v>99.4</v>
      </c>
      <c r="C40" s="72"/>
      <c r="D40" s="72"/>
      <c r="E40" s="72"/>
    </row>
    <row r="41" spans="1:5" ht="16.5" customHeight="1" x14ac:dyDescent="0.3">
      <c r="A41" s="8" t="s">
        <v>8</v>
      </c>
      <c r="B41" s="12">
        <v>11.75</v>
      </c>
      <c r="C41" s="72"/>
      <c r="D41" s="72"/>
      <c r="E41" s="72"/>
    </row>
    <row r="42" spans="1:5" ht="16.5" customHeight="1" x14ac:dyDescent="0.3">
      <c r="A42" s="8" t="s">
        <v>10</v>
      </c>
      <c r="B42" s="13">
        <v>0.11</v>
      </c>
      <c r="C42" s="72"/>
      <c r="D42" s="72"/>
      <c r="E42" s="72"/>
    </row>
    <row r="43" spans="1:5" ht="15.75" customHeight="1" x14ac:dyDescent="0.3">
      <c r="A43" s="72"/>
      <c r="B43" s="72"/>
      <c r="C43" s="72"/>
      <c r="D43" s="72"/>
      <c r="E43" s="72"/>
    </row>
    <row r="44" spans="1:5" ht="16.5" customHeight="1" x14ac:dyDescent="0.3">
      <c r="A44" s="16" t="s">
        <v>13</v>
      </c>
      <c r="B44" s="15" t="s">
        <v>14</v>
      </c>
      <c r="C44" s="16" t="s">
        <v>15</v>
      </c>
      <c r="D44" s="16" t="s">
        <v>16</v>
      </c>
      <c r="E44" s="16" t="s">
        <v>17</v>
      </c>
    </row>
    <row r="45" spans="1:5" ht="16.5" customHeight="1" x14ac:dyDescent="0.3">
      <c r="A45" s="17">
        <v>1</v>
      </c>
      <c r="B45" s="18">
        <v>7924485</v>
      </c>
      <c r="C45" s="18">
        <v>2571</v>
      </c>
      <c r="D45" s="19">
        <v>0.9</v>
      </c>
      <c r="E45" s="20">
        <v>3.5</v>
      </c>
    </row>
    <row r="46" spans="1:5" ht="16.5" customHeight="1" x14ac:dyDescent="0.3">
      <c r="A46" s="17">
        <v>2</v>
      </c>
      <c r="B46" s="18">
        <v>7886773</v>
      </c>
      <c r="C46" s="18">
        <v>2560.3000000000002</v>
      </c>
      <c r="D46" s="19">
        <v>0.9</v>
      </c>
      <c r="E46" s="19">
        <v>3.5</v>
      </c>
    </row>
    <row r="47" spans="1:5" ht="16.5" customHeight="1" x14ac:dyDescent="0.3">
      <c r="A47" s="17">
        <v>3</v>
      </c>
      <c r="B47" s="18">
        <v>7917010</v>
      </c>
      <c r="C47" s="18">
        <v>2559.3000000000002</v>
      </c>
      <c r="D47" s="19">
        <v>0.9</v>
      </c>
      <c r="E47" s="19">
        <v>3.5</v>
      </c>
    </row>
    <row r="48" spans="1:5" ht="16.5" customHeight="1" x14ac:dyDescent="0.3">
      <c r="A48" s="17">
        <v>4</v>
      </c>
      <c r="B48" s="18">
        <v>7906082</v>
      </c>
      <c r="C48" s="18">
        <v>2542.8000000000002</v>
      </c>
      <c r="D48" s="19">
        <v>0.9</v>
      </c>
      <c r="E48" s="19">
        <v>3.5</v>
      </c>
    </row>
    <row r="49" spans="1:7" ht="16.5" customHeight="1" x14ac:dyDescent="0.3">
      <c r="A49" s="17">
        <v>5</v>
      </c>
      <c r="B49" s="18">
        <v>7914635</v>
      </c>
      <c r="C49" s="18">
        <v>2534.1</v>
      </c>
      <c r="D49" s="19">
        <v>0.9</v>
      </c>
      <c r="E49" s="19">
        <v>3.5</v>
      </c>
    </row>
    <row r="50" spans="1:7" ht="16.5" customHeight="1" x14ac:dyDescent="0.3">
      <c r="A50" s="17">
        <v>6</v>
      </c>
      <c r="B50" s="21">
        <v>7899132</v>
      </c>
      <c r="C50" s="21">
        <v>2525.1</v>
      </c>
      <c r="D50" s="22">
        <v>0.9</v>
      </c>
      <c r="E50" s="22">
        <v>3.5</v>
      </c>
    </row>
    <row r="51" spans="1:7" ht="16.5" customHeight="1" x14ac:dyDescent="0.3">
      <c r="A51" s="23" t="s">
        <v>18</v>
      </c>
      <c r="B51" s="24">
        <f>AVERAGE(B45:B50)</f>
        <v>7908019.5</v>
      </c>
      <c r="C51" s="25">
        <f>AVERAGE(C45:C50)</f>
        <v>2548.7666666666669</v>
      </c>
      <c r="D51" s="26">
        <f>AVERAGE(D45:D50)</f>
        <v>0.9</v>
      </c>
      <c r="E51" s="26">
        <f>AVERAGE(E45:E50)</f>
        <v>3.5</v>
      </c>
    </row>
    <row r="52" spans="1:7" ht="16.5" customHeight="1" x14ac:dyDescent="0.3">
      <c r="A52" s="27" t="s">
        <v>19</v>
      </c>
      <c r="B52" s="28">
        <f>(STDEV(B45:B50)/B51)</f>
        <v>1.7244734152096421E-3</v>
      </c>
      <c r="C52" s="29"/>
      <c r="D52" s="29"/>
      <c r="E52" s="30"/>
    </row>
    <row r="53" spans="1:7" s="395" customFormat="1" ht="16.5" customHeight="1" x14ac:dyDescent="0.3">
      <c r="A53" s="31" t="s">
        <v>20</v>
      </c>
      <c r="B53" s="32">
        <f>COUNT(B45:B50)</f>
        <v>6</v>
      </c>
      <c r="C53" s="33"/>
      <c r="D53" s="73"/>
      <c r="E53" s="35"/>
    </row>
    <row r="54" spans="1:7" s="395" customFormat="1" ht="15.75" customHeight="1" x14ac:dyDescent="0.3">
      <c r="A54" s="72"/>
      <c r="B54" s="72"/>
      <c r="C54" s="72"/>
      <c r="D54" s="72"/>
      <c r="E54" s="72"/>
    </row>
    <row r="55" spans="1:7" s="395" customFormat="1" ht="16.5" customHeight="1" x14ac:dyDescent="0.3">
      <c r="A55" s="75" t="s">
        <v>21</v>
      </c>
      <c r="B55" s="40" t="s">
        <v>22</v>
      </c>
      <c r="C55" s="39"/>
      <c r="D55" s="39"/>
      <c r="E55" s="39"/>
    </row>
    <row r="56" spans="1:7" ht="16.5" customHeight="1" x14ac:dyDescent="0.3">
      <c r="A56" s="75"/>
      <c r="B56" s="40" t="s">
        <v>23</v>
      </c>
      <c r="C56" s="39"/>
      <c r="D56" s="39"/>
      <c r="E56" s="39"/>
    </row>
    <row r="57" spans="1:7" ht="16.5" customHeight="1" x14ac:dyDescent="0.3">
      <c r="A57" s="75"/>
      <c r="B57" s="40" t="s">
        <v>24</v>
      </c>
      <c r="C57" s="39"/>
      <c r="D57" s="39"/>
      <c r="E57" s="39"/>
    </row>
    <row r="58" spans="1:7" ht="14.25" customHeight="1" thickBot="1" x14ac:dyDescent="0.35">
      <c r="A58" s="41"/>
      <c r="B58" s="396"/>
      <c r="D58" s="43"/>
      <c r="F58" s="44"/>
      <c r="G58" s="44"/>
    </row>
    <row r="59" spans="1:7" ht="15" customHeight="1" x14ac:dyDescent="0.3">
      <c r="B59" s="460" t="s">
        <v>26</v>
      </c>
      <c r="C59" s="460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9" t="s">
        <v>120</v>
      </c>
      <c r="C60" s="49" t="s">
        <v>121</v>
      </c>
      <c r="E60" s="49"/>
      <c r="G60" s="49"/>
    </row>
    <row r="61" spans="1:7" ht="15" customHeight="1" x14ac:dyDescent="0.3">
      <c r="A61" s="47" t="s">
        <v>30</v>
      </c>
      <c r="B61" s="50"/>
      <c r="C61" s="50"/>
      <c r="E61" s="50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49" workbookViewId="0">
      <selection activeCell="B66" sqref="B66"/>
    </sheetView>
  </sheetViews>
  <sheetFormatPr defaultRowHeight="13.8" x14ac:dyDescent="0.3"/>
  <cols>
    <col min="1" max="1" width="27.5546875" style="4" customWidth="1"/>
    <col min="2" max="2" width="20.44140625" style="4" customWidth="1"/>
    <col min="3" max="3" width="31.88671875" style="4" customWidth="1"/>
    <col min="4" max="4" width="25.88671875" style="4" customWidth="1"/>
    <col min="5" max="5" width="25.6640625" style="4" customWidth="1"/>
    <col min="6" max="6" width="23.109375" style="4" customWidth="1"/>
    <col min="7" max="7" width="28.44140625" style="4" customWidth="1"/>
    <col min="8" max="8" width="21.5546875" style="4" customWidth="1"/>
    <col min="9" max="9" width="9.10937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5">
      <c r="A15" s="459" t="s">
        <v>0</v>
      </c>
      <c r="B15" s="459"/>
      <c r="C15" s="459"/>
      <c r="D15" s="459"/>
      <c r="E15" s="459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118</v>
      </c>
      <c r="D17" s="9"/>
      <c r="E17" s="10"/>
    </row>
    <row r="18" spans="1:6" ht="16.5" customHeight="1" x14ac:dyDescent="0.3">
      <c r="A18" s="11" t="s">
        <v>4</v>
      </c>
      <c r="B18" s="8" t="s">
        <v>122</v>
      </c>
      <c r="C18" s="10"/>
      <c r="D18" s="10"/>
      <c r="E18" s="10"/>
    </row>
    <row r="19" spans="1:6" ht="16.5" customHeight="1" x14ac:dyDescent="0.3">
      <c r="A19" s="11" t="s">
        <v>6</v>
      </c>
      <c r="B19" s="12">
        <v>100.5</v>
      </c>
      <c r="C19" s="10"/>
      <c r="D19" s="10"/>
      <c r="E19" s="10"/>
    </row>
    <row r="20" spans="1:6" ht="16.5" customHeight="1" x14ac:dyDescent="0.3">
      <c r="A20" s="7" t="s">
        <v>8</v>
      </c>
      <c r="B20" s="12">
        <v>20.11</v>
      </c>
      <c r="C20" s="10"/>
      <c r="D20" s="10"/>
      <c r="E20" s="10"/>
    </row>
    <row r="21" spans="1:6" ht="16.5" customHeight="1" x14ac:dyDescent="0.3">
      <c r="A21" s="7" t="s">
        <v>10</v>
      </c>
      <c r="B21" s="13">
        <f>B20/100</f>
        <v>0.2011</v>
      </c>
      <c r="C21" s="10"/>
      <c r="D21" s="10"/>
      <c r="E21" s="10"/>
    </row>
    <row r="22" spans="1:6" ht="15.75" customHeight="1" x14ac:dyDescent="0.3">
      <c r="A22" s="10"/>
      <c r="B22" s="10" t="s">
        <v>12</v>
      </c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 x14ac:dyDescent="0.3">
      <c r="A24" s="17">
        <v>1</v>
      </c>
      <c r="B24" s="18">
        <v>23699909</v>
      </c>
      <c r="C24" s="18">
        <v>4918.8</v>
      </c>
      <c r="D24" s="19">
        <v>0.9</v>
      </c>
      <c r="E24" s="20">
        <v>3.1</v>
      </c>
    </row>
    <row r="25" spans="1:6" ht="16.5" customHeight="1" x14ac:dyDescent="0.3">
      <c r="A25" s="17">
        <v>2</v>
      </c>
      <c r="B25" s="18">
        <v>23584716</v>
      </c>
      <c r="C25" s="18">
        <v>4905.3999999999996</v>
      </c>
      <c r="D25" s="19">
        <v>1</v>
      </c>
      <c r="E25" s="19">
        <v>3.1</v>
      </c>
    </row>
    <row r="26" spans="1:6" ht="16.5" customHeight="1" x14ac:dyDescent="0.3">
      <c r="A26" s="17">
        <v>3</v>
      </c>
      <c r="B26" s="18">
        <v>23639388</v>
      </c>
      <c r="C26" s="18">
        <v>4900.8</v>
      </c>
      <c r="D26" s="19">
        <v>0.9</v>
      </c>
      <c r="E26" s="19">
        <v>3.1</v>
      </c>
    </row>
    <row r="27" spans="1:6" ht="16.5" customHeight="1" x14ac:dyDescent="0.3">
      <c r="A27" s="17">
        <v>4</v>
      </c>
      <c r="B27" s="18">
        <v>23744114</v>
      </c>
      <c r="C27" s="18">
        <v>4879</v>
      </c>
      <c r="D27" s="19">
        <v>0.9</v>
      </c>
      <c r="E27" s="19">
        <v>3.1</v>
      </c>
    </row>
    <row r="28" spans="1:6" ht="16.5" customHeight="1" x14ac:dyDescent="0.3">
      <c r="A28" s="17">
        <v>5</v>
      </c>
      <c r="B28" s="18">
        <v>23789578</v>
      </c>
      <c r="C28" s="18">
        <v>4860.2</v>
      </c>
      <c r="D28" s="19">
        <v>0.9</v>
      </c>
      <c r="E28" s="19">
        <v>3.1</v>
      </c>
    </row>
    <row r="29" spans="1:6" ht="16.5" customHeight="1" x14ac:dyDescent="0.3">
      <c r="A29" s="17">
        <v>6</v>
      </c>
      <c r="B29" s="21">
        <v>23724897</v>
      </c>
      <c r="C29" s="21">
        <v>4862.8999999999996</v>
      </c>
      <c r="D29" s="22">
        <v>0.9</v>
      </c>
      <c r="E29" s="22">
        <v>3.1</v>
      </c>
    </row>
    <row r="30" spans="1:6" ht="16.5" customHeight="1" x14ac:dyDescent="0.3">
      <c r="A30" s="23" t="s">
        <v>18</v>
      </c>
      <c r="B30" s="24">
        <f>AVERAGE(B24:B29)</f>
        <v>23697100.333333332</v>
      </c>
      <c r="C30" s="25">
        <f>AVERAGE(C24:C29)</f>
        <v>4887.8499999999995</v>
      </c>
      <c r="D30" s="26">
        <f>AVERAGE(D24:D29)</f>
        <v>0.91666666666666663</v>
      </c>
      <c r="E30" s="26">
        <f>AVERAGE(E24:E29)</f>
        <v>3.1</v>
      </c>
    </row>
    <row r="31" spans="1:6" ht="16.5" customHeight="1" x14ac:dyDescent="0.3">
      <c r="A31" s="27" t="s">
        <v>19</v>
      </c>
      <c r="B31" s="28">
        <f>(STDEV(B24:B29)/B30)</f>
        <v>3.1298024121462005E-3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3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22</v>
      </c>
      <c r="C34" s="38"/>
      <c r="D34" s="38"/>
      <c r="E34" s="39"/>
    </row>
    <row r="35" spans="1:6" ht="16.5" customHeight="1" x14ac:dyDescent="0.3">
      <c r="A35" s="11"/>
      <c r="B35" s="37" t="s">
        <v>23</v>
      </c>
      <c r="C35" s="38"/>
      <c r="D35" s="38"/>
      <c r="E35" s="39"/>
      <c r="F35" s="2"/>
    </row>
    <row r="36" spans="1:6" ht="16.5" customHeight="1" x14ac:dyDescent="0.3">
      <c r="A36" s="11"/>
      <c r="B36" s="40" t="s">
        <v>24</v>
      </c>
      <c r="C36" s="38"/>
      <c r="D36" s="38"/>
      <c r="E36" s="38"/>
    </row>
    <row r="37" spans="1:6" ht="15.75" customHeight="1" x14ac:dyDescent="0.3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25</v>
      </c>
    </row>
    <row r="39" spans="1:6" ht="16.5" customHeight="1" x14ac:dyDescent="0.3">
      <c r="A39" s="11" t="s">
        <v>4</v>
      </c>
      <c r="B39" s="8" t="s">
        <v>122</v>
      </c>
      <c r="C39" s="10"/>
      <c r="D39" s="10"/>
      <c r="E39" s="10"/>
    </row>
    <row r="40" spans="1:6" ht="16.5" customHeight="1" x14ac:dyDescent="0.3">
      <c r="A40" s="11" t="s">
        <v>6</v>
      </c>
      <c r="B40" s="12">
        <v>100.5</v>
      </c>
      <c r="C40" s="10"/>
      <c r="D40" s="10"/>
      <c r="E40" s="10"/>
    </row>
    <row r="41" spans="1:6" ht="16.5" customHeight="1" x14ac:dyDescent="0.3">
      <c r="A41" s="7" t="s">
        <v>8</v>
      </c>
      <c r="B41" s="12">
        <v>18.329999999999998</v>
      </c>
      <c r="C41" s="10"/>
      <c r="D41" s="10"/>
      <c r="E41" s="10"/>
    </row>
    <row r="42" spans="1:6" ht="16.5" customHeight="1" x14ac:dyDescent="0.3">
      <c r="A42" s="7" t="s">
        <v>10</v>
      </c>
      <c r="B42" s="13">
        <f>B41/50</f>
        <v>0.36659999999999998</v>
      </c>
      <c r="C42" s="10"/>
      <c r="D42" s="10"/>
      <c r="E42" s="10"/>
    </row>
    <row r="43" spans="1:6" ht="15.75" customHeight="1" x14ac:dyDescent="0.3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18">
        <v>43269184</v>
      </c>
      <c r="C45" s="18">
        <v>4141.3999999999996</v>
      </c>
      <c r="D45" s="19">
        <v>0.9</v>
      </c>
      <c r="E45" s="20">
        <v>3.2</v>
      </c>
    </row>
    <row r="46" spans="1:6" ht="16.5" customHeight="1" x14ac:dyDescent="0.3">
      <c r="A46" s="17">
        <v>2</v>
      </c>
      <c r="B46" s="18">
        <v>43150499</v>
      </c>
      <c r="C46" s="18">
        <v>4124.8999999999996</v>
      </c>
      <c r="D46" s="19">
        <v>0.9</v>
      </c>
      <c r="E46" s="19">
        <v>3.2</v>
      </c>
    </row>
    <row r="47" spans="1:6" ht="16.5" customHeight="1" x14ac:dyDescent="0.3">
      <c r="A47" s="17">
        <v>3</v>
      </c>
      <c r="B47" s="18">
        <v>43231233</v>
      </c>
      <c r="C47" s="18">
        <v>4123.2</v>
      </c>
      <c r="D47" s="19">
        <v>0.9</v>
      </c>
      <c r="E47" s="19">
        <v>3.2</v>
      </c>
    </row>
    <row r="48" spans="1:6" ht="16.5" customHeight="1" x14ac:dyDescent="0.3">
      <c r="A48" s="17">
        <v>4</v>
      </c>
      <c r="B48" s="18">
        <v>43185069</v>
      </c>
      <c r="C48" s="18">
        <v>4128</v>
      </c>
      <c r="D48" s="19">
        <v>0.9</v>
      </c>
      <c r="E48" s="19">
        <v>3.2</v>
      </c>
    </row>
    <row r="49" spans="1:7" ht="16.5" customHeight="1" x14ac:dyDescent="0.3">
      <c r="A49" s="17">
        <v>5</v>
      </c>
      <c r="B49" s="18">
        <v>43122336</v>
      </c>
      <c r="C49" s="18">
        <v>4125</v>
      </c>
      <c r="D49" s="19">
        <v>0.9</v>
      </c>
      <c r="E49" s="19">
        <v>3.2</v>
      </c>
    </row>
    <row r="50" spans="1:7" ht="16.5" customHeight="1" x14ac:dyDescent="0.3">
      <c r="A50" s="17">
        <v>6</v>
      </c>
      <c r="B50" s="21">
        <v>43241437</v>
      </c>
      <c r="C50" s="21">
        <v>4108.8</v>
      </c>
      <c r="D50" s="22">
        <v>0.9</v>
      </c>
      <c r="E50" s="22">
        <v>3.2</v>
      </c>
    </row>
    <row r="51" spans="1:7" ht="16.5" customHeight="1" x14ac:dyDescent="0.3">
      <c r="A51" s="23" t="s">
        <v>18</v>
      </c>
      <c r="B51" s="24">
        <f>AVERAGE(B45:B50)</f>
        <v>43199959.666666664</v>
      </c>
      <c r="C51" s="25">
        <f>AVERAGE(C45:C50)</f>
        <v>4125.2166666666662</v>
      </c>
      <c r="D51" s="26">
        <f>AVERAGE(D45:D50)</f>
        <v>0.9</v>
      </c>
      <c r="E51" s="26">
        <f>AVERAGE(E45:E50)</f>
        <v>3.1999999999999997</v>
      </c>
    </row>
    <row r="52" spans="1:7" ht="16.5" customHeight="1" x14ac:dyDescent="0.3">
      <c r="A52" s="27" t="s">
        <v>19</v>
      </c>
      <c r="B52" s="28">
        <f>(STDEV(B45:B50)/B51)</f>
        <v>1.3169629130051941E-3</v>
      </c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>
        <f>COUNT(B45:B50)</f>
        <v>6</v>
      </c>
      <c r="C53" s="33"/>
      <c r="D53" s="34"/>
      <c r="E53" s="35"/>
    </row>
    <row r="54" spans="1:7" s="2" customFormat="1" ht="15.75" customHeight="1" x14ac:dyDescent="0.3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37" t="s">
        <v>23</v>
      </c>
      <c r="C56" s="38"/>
      <c r="D56" s="38"/>
      <c r="E56" s="39"/>
      <c r="F56" s="2"/>
    </row>
    <row r="57" spans="1:7" ht="16.5" customHeight="1" x14ac:dyDescent="0.3">
      <c r="A57" s="11"/>
      <c r="B57" s="40" t="s">
        <v>24</v>
      </c>
      <c r="C57" s="38"/>
      <c r="D57" s="39"/>
      <c r="E57" s="38"/>
    </row>
    <row r="58" spans="1:7" ht="14.25" customHeight="1" x14ac:dyDescent="0.3">
      <c r="A58" s="41"/>
      <c r="B58" s="42"/>
      <c r="D58" s="43"/>
      <c r="F58" s="44"/>
      <c r="G58" s="44"/>
    </row>
    <row r="59" spans="1:7" ht="15" customHeight="1" x14ac:dyDescent="0.3">
      <c r="B59" s="460" t="s">
        <v>26</v>
      </c>
      <c r="C59" s="460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8" t="s">
        <v>120</v>
      </c>
      <c r="C60" s="48" t="s">
        <v>121</v>
      </c>
      <c r="E60" s="48"/>
      <c r="F60" s="2"/>
      <c r="G60" s="49"/>
    </row>
    <row r="61" spans="1:7" ht="28.2" customHeight="1" x14ac:dyDescent="0.3">
      <c r="A61" s="47" t="s">
        <v>30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30" workbookViewId="0">
      <selection activeCell="C44" sqref="C44"/>
    </sheetView>
  </sheetViews>
  <sheetFormatPr defaultRowHeight="13.8" x14ac:dyDescent="0.3"/>
  <cols>
    <col min="1" max="1" width="15.5546875" style="1" customWidth="1"/>
    <col min="2" max="2" width="18.44140625" style="1" customWidth="1"/>
    <col min="3" max="3" width="14.33203125" style="1" customWidth="1"/>
    <col min="4" max="4" width="15" style="1" customWidth="1"/>
    <col min="5" max="5" width="9.109375" style="1" customWidth="1"/>
    <col min="6" max="6" width="27.88671875" style="1" customWidth="1"/>
    <col min="7" max="7" width="12.33203125" style="1" customWidth="1"/>
    <col min="8" max="8" width="9.109375" style="1" customWidth="1"/>
  </cols>
  <sheetData>
    <row r="10" spans="1:7" ht="13.5" customHeight="1" x14ac:dyDescent="0.3"/>
    <row r="11" spans="1:7" ht="13.5" customHeight="1" x14ac:dyDescent="0.3">
      <c r="A11" s="464" t="s">
        <v>31</v>
      </c>
      <c r="B11" s="465"/>
      <c r="C11" s="465"/>
      <c r="D11" s="465"/>
      <c r="E11" s="465"/>
      <c r="F11" s="466"/>
      <c r="G11" s="91"/>
    </row>
    <row r="12" spans="1:7" ht="16.5" customHeight="1" x14ac:dyDescent="0.3">
      <c r="A12" s="463" t="s">
        <v>32</v>
      </c>
      <c r="B12" s="463"/>
      <c r="C12" s="463"/>
      <c r="D12" s="463"/>
      <c r="E12" s="463"/>
      <c r="F12" s="463"/>
      <c r="G12" s="90"/>
    </row>
    <row r="14" spans="1:7" ht="16.5" customHeight="1" x14ac:dyDescent="0.3">
      <c r="A14" s="468" t="s">
        <v>33</v>
      </c>
      <c r="B14" s="468"/>
      <c r="C14" s="60" t="s">
        <v>5</v>
      </c>
    </row>
    <row r="15" spans="1:7" ht="16.5" customHeight="1" x14ac:dyDescent="0.3">
      <c r="A15" s="468" t="s">
        <v>34</v>
      </c>
      <c r="B15" s="468"/>
      <c r="C15" s="60" t="s">
        <v>7</v>
      </c>
    </row>
    <row r="16" spans="1:7" ht="16.5" customHeight="1" x14ac:dyDescent="0.3">
      <c r="A16" s="468" t="s">
        <v>35</v>
      </c>
      <c r="B16" s="468"/>
      <c r="C16" s="60" t="s">
        <v>9</v>
      </c>
    </row>
    <row r="17" spans="1:5" ht="16.5" customHeight="1" x14ac:dyDescent="0.3">
      <c r="A17" s="468" t="s">
        <v>36</v>
      </c>
      <c r="B17" s="468"/>
      <c r="C17" s="60" t="s">
        <v>11</v>
      </c>
    </row>
    <row r="18" spans="1:5" ht="16.5" customHeight="1" x14ac:dyDescent="0.3">
      <c r="A18" s="468" t="s">
        <v>37</v>
      </c>
      <c r="B18" s="468"/>
      <c r="C18" s="97" t="s">
        <v>12</v>
      </c>
    </row>
    <row r="19" spans="1:5" ht="16.5" customHeight="1" x14ac:dyDescent="0.3">
      <c r="A19" s="468" t="s">
        <v>38</v>
      </c>
      <c r="B19" s="468"/>
      <c r="C19" s="97" t="e">
        <f>#REF!</f>
        <v>#REF!</v>
      </c>
    </row>
    <row r="20" spans="1:5" ht="16.5" customHeight="1" x14ac:dyDescent="0.3">
      <c r="A20" s="62"/>
      <c r="B20" s="62"/>
      <c r="C20" s="77"/>
    </row>
    <row r="21" spans="1:5" ht="16.5" customHeight="1" x14ac:dyDescent="0.3">
      <c r="A21" s="463" t="s">
        <v>1</v>
      </c>
      <c r="B21" s="463"/>
      <c r="C21" s="59" t="s">
        <v>39</v>
      </c>
      <c r="D21" s="66"/>
    </row>
    <row r="22" spans="1:5" ht="15.75" customHeight="1" x14ac:dyDescent="0.3">
      <c r="A22" s="467"/>
      <c r="B22" s="467"/>
      <c r="C22" s="57"/>
      <c r="D22" s="467"/>
      <c r="E22" s="467"/>
    </row>
    <row r="23" spans="1:5" ht="33.75" customHeight="1" x14ac:dyDescent="0.3">
      <c r="C23" s="86" t="s">
        <v>40</v>
      </c>
      <c r="D23" s="85" t="s">
        <v>41</v>
      </c>
      <c r="E23" s="52"/>
    </row>
    <row r="24" spans="1:5" ht="15.75" customHeight="1" x14ac:dyDescent="0.3">
      <c r="C24" s="95">
        <v>1966.26</v>
      </c>
      <c r="D24" s="87">
        <f t="shared" ref="D24:D43" si="0">(C24-$C$46)/$C$46</f>
        <v>8.3553117310050315E-4</v>
      </c>
      <c r="E24" s="53"/>
    </row>
    <row r="25" spans="1:5" ht="15.75" customHeight="1" x14ac:dyDescent="0.3">
      <c r="C25" s="95">
        <v>1963.91</v>
      </c>
      <c r="D25" s="88">
        <f t="shared" si="0"/>
        <v>-3.6062981184385576E-4</v>
      </c>
      <c r="E25" s="53"/>
    </row>
    <row r="26" spans="1:5" ht="15.75" customHeight="1" x14ac:dyDescent="0.3">
      <c r="C26" s="95">
        <v>1983.76</v>
      </c>
      <c r="D26" s="88">
        <f t="shared" si="0"/>
        <v>9.7431129758779895E-3</v>
      </c>
      <c r="E26" s="53"/>
    </row>
    <row r="27" spans="1:5" ht="15.75" customHeight="1" x14ac:dyDescent="0.3">
      <c r="C27" s="95">
        <v>1980.36</v>
      </c>
      <c r="D27" s="88">
        <f t="shared" si="0"/>
        <v>8.0124970827668875E-3</v>
      </c>
      <c r="E27" s="53"/>
    </row>
    <row r="28" spans="1:5" ht="15.75" customHeight="1" x14ac:dyDescent="0.3">
      <c r="C28" s="95">
        <v>1970.54</v>
      </c>
      <c r="D28" s="88">
        <f t="shared" si="0"/>
        <v>3.0140711797226401E-3</v>
      </c>
      <c r="E28" s="53"/>
    </row>
    <row r="29" spans="1:5" ht="15.75" customHeight="1" x14ac:dyDescent="0.3">
      <c r="C29" s="95">
        <v>1955.25</v>
      </c>
      <c r="D29" s="88">
        <f t="shared" si="0"/>
        <v>-4.7686102925326417E-3</v>
      </c>
      <c r="E29" s="53"/>
    </row>
    <row r="30" spans="1:5" ht="15.75" customHeight="1" x14ac:dyDescent="0.3">
      <c r="C30" s="95">
        <v>1977.48</v>
      </c>
      <c r="D30" s="88">
        <f t="shared" si="0"/>
        <v>6.5465636203669965E-3</v>
      </c>
      <c r="E30" s="53"/>
    </row>
    <row r="31" spans="1:5" ht="15.75" customHeight="1" x14ac:dyDescent="0.3">
      <c r="C31" s="95">
        <v>1961.12</v>
      </c>
      <c r="D31" s="88">
        <f t="shared" si="0"/>
        <v>-1.7807528535439064E-3</v>
      </c>
      <c r="E31" s="53"/>
    </row>
    <row r="32" spans="1:5" ht="15.75" customHeight="1" x14ac:dyDescent="0.3">
      <c r="C32" s="95">
        <v>1952.61</v>
      </c>
      <c r="D32" s="88">
        <f t="shared" si="0"/>
        <v>-6.112382633065982E-3</v>
      </c>
      <c r="E32" s="53"/>
    </row>
    <row r="33" spans="1:7" ht="15.75" customHeight="1" x14ac:dyDescent="0.3">
      <c r="C33" s="95">
        <v>1935.88</v>
      </c>
      <c r="D33" s="88">
        <f t="shared" si="0"/>
        <v>-1.4628030836521151E-2</v>
      </c>
      <c r="E33" s="53"/>
    </row>
    <row r="34" spans="1:7" ht="15.75" customHeight="1" x14ac:dyDescent="0.3">
      <c r="C34" s="95">
        <v>1986.11</v>
      </c>
      <c r="D34" s="88">
        <f t="shared" si="0"/>
        <v>1.0939273960822348E-2</v>
      </c>
      <c r="E34" s="53"/>
    </row>
    <row r="35" spans="1:7" ht="15.75" customHeight="1" x14ac:dyDescent="0.3">
      <c r="C35" s="95">
        <v>1943.09</v>
      </c>
      <c r="D35" s="88">
        <f t="shared" si="0"/>
        <v>-1.0958107133776925E-2</v>
      </c>
      <c r="E35" s="53"/>
    </row>
    <row r="36" spans="1:7" ht="15.75" customHeight="1" x14ac:dyDescent="0.3">
      <c r="C36" s="95">
        <v>1961.19</v>
      </c>
      <c r="D36" s="88">
        <f t="shared" si="0"/>
        <v>-1.7451225263327131E-3</v>
      </c>
      <c r="E36" s="53"/>
    </row>
    <row r="37" spans="1:7" ht="15.75" customHeight="1" x14ac:dyDescent="0.3">
      <c r="C37" s="95">
        <v>1948.94</v>
      </c>
      <c r="D37" s="88">
        <f t="shared" si="0"/>
        <v>-7.9804297882769531E-3</v>
      </c>
      <c r="E37" s="53"/>
    </row>
    <row r="38" spans="1:7" ht="15.75" customHeight="1" x14ac:dyDescent="0.3">
      <c r="C38" s="95">
        <v>1965.85</v>
      </c>
      <c r="D38" s="88">
        <f t="shared" si="0"/>
        <v>6.2683925657824608E-4</v>
      </c>
      <c r="E38" s="53"/>
    </row>
    <row r="39" spans="1:7" ht="15.75" customHeight="1" x14ac:dyDescent="0.3">
      <c r="C39" s="95">
        <v>1966.65</v>
      </c>
      <c r="D39" s="88">
        <f t="shared" si="0"/>
        <v>1.0340429961338809E-3</v>
      </c>
      <c r="E39" s="53"/>
    </row>
    <row r="40" spans="1:7" ht="15.75" customHeight="1" x14ac:dyDescent="0.3">
      <c r="C40" s="95">
        <v>1953.09</v>
      </c>
      <c r="D40" s="88">
        <f t="shared" si="0"/>
        <v>-5.8680603893326473E-3</v>
      </c>
      <c r="E40" s="53"/>
    </row>
    <row r="41" spans="1:7" ht="15.75" customHeight="1" x14ac:dyDescent="0.3">
      <c r="C41" s="95">
        <v>1983.5</v>
      </c>
      <c r="D41" s="88">
        <f t="shared" si="0"/>
        <v>9.6107717605224425E-3</v>
      </c>
      <c r="E41" s="53"/>
    </row>
    <row r="42" spans="1:7" ht="15.75" customHeight="1" x14ac:dyDescent="0.3">
      <c r="C42" s="95">
        <v>1963.16</v>
      </c>
      <c r="D42" s="88">
        <f t="shared" si="0"/>
        <v>-7.4238331767717655E-4</v>
      </c>
      <c r="E42" s="53"/>
    </row>
    <row r="43" spans="1:7" ht="16.5" customHeight="1" x14ac:dyDescent="0.3">
      <c r="C43" s="96">
        <v>1973.62</v>
      </c>
      <c r="D43" s="89">
        <f t="shared" si="0"/>
        <v>4.5818055770114408E-3</v>
      </c>
      <c r="E43" s="53"/>
    </row>
    <row r="44" spans="1:7" ht="16.5" customHeight="1" x14ac:dyDescent="0.3">
      <c r="C44" s="54"/>
      <c r="D44" s="53"/>
      <c r="E44" s="55"/>
    </row>
    <row r="45" spans="1:7" ht="16.5" customHeight="1" x14ac:dyDescent="0.3">
      <c r="B45" s="82" t="s">
        <v>42</v>
      </c>
      <c r="C45" s="83">
        <f>SUM(C24:C44)</f>
        <v>39292.370000000003</v>
      </c>
      <c r="D45" s="78"/>
      <c r="E45" s="54"/>
    </row>
    <row r="46" spans="1:7" ht="17.25" customHeight="1" x14ac:dyDescent="0.3">
      <c r="B46" s="82" t="s">
        <v>43</v>
      </c>
      <c r="C46" s="84">
        <f>AVERAGE(C24:C44)</f>
        <v>1964.6185</v>
      </c>
      <c r="E46" s="56"/>
    </row>
    <row r="47" spans="1:7" ht="17.25" customHeight="1" x14ac:dyDescent="0.3">
      <c r="A47" s="60"/>
      <c r="B47" s="79"/>
      <c r="D47" s="58"/>
      <c r="E47" s="56"/>
    </row>
    <row r="48" spans="1:7" ht="33.75" customHeight="1" x14ac:dyDescent="0.3">
      <c r="B48" s="92" t="s">
        <v>43</v>
      </c>
      <c r="C48" s="85" t="s">
        <v>44</v>
      </c>
      <c r="D48" s="80"/>
      <c r="G48" s="58"/>
    </row>
    <row r="49" spans="1:6" ht="17.25" customHeight="1" x14ac:dyDescent="0.3">
      <c r="B49" s="461">
        <f>C46</f>
        <v>1964.6185</v>
      </c>
      <c r="C49" s="93">
        <f>-IF(C46&lt;=80,10%,IF(C46&lt;250,7.5%,5%))</f>
        <v>-0.05</v>
      </c>
      <c r="D49" s="81">
        <f>IF(C46&lt;=80,C46*0.9,IF(C46&lt;250,C46*0.925,C46*0.95))</f>
        <v>1866.387575</v>
      </c>
    </row>
    <row r="50" spans="1:6" ht="17.25" customHeight="1" x14ac:dyDescent="0.3">
      <c r="B50" s="462"/>
      <c r="C50" s="94">
        <f>IF(C46&lt;=80, 10%, IF(C46&lt;250, 7.5%, 5%))</f>
        <v>0.05</v>
      </c>
      <c r="D50" s="81">
        <f>IF(C46&lt;=80, C46*1.1, IF(C46&lt;250, C46*1.075, C46*1.05))</f>
        <v>2062.8494250000003</v>
      </c>
    </row>
    <row r="51" spans="1:6" ht="16.5" customHeight="1" x14ac:dyDescent="0.3">
      <c r="A51" s="63"/>
      <c r="B51" s="64"/>
      <c r="C51" s="60"/>
      <c r="D51" s="65"/>
      <c r="E51" s="60"/>
      <c r="F51" s="66"/>
    </row>
    <row r="52" spans="1:6" ht="16.5" customHeight="1" x14ac:dyDescent="0.3">
      <c r="A52" s="60"/>
      <c r="B52" s="67" t="s">
        <v>26</v>
      </c>
      <c r="C52" s="67"/>
      <c r="D52" s="68" t="s">
        <v>27</v>
      </c>
      <c r="E52" s="69"/>
      <c r="F52" s="68" t="s">
        <v>28</v>
      </c>
    </row>
    <row r="53" spans="1:6" ht="34.5" customHeight="1" x14ac:dyDescent="0.3">
      <c r="A53" s="70" t="s">
        <v>29</v>
      </c>
      <c r="B53" s="71"/>
      <c r="C53" s="72"/>
      <c r="D53" s="71"/>
      <c r="E53" s="61"/>
      <c r="F53" s="73"/>
    </row>
    <row r="54" spans="1:6" ht="34.5" customHeight="1" x14ac:dyDescent="0.3">
      <c r="A54" s="70" t="s">
        <v>30</v>
      </c>
      <c r="B54" s="74"/>
      <c r="C54" s="75"/>
      <c r="D54" s="74"/>
      <c r="E54" s="61"/>
      <c r="F54" s="76"/>
    </row>
  </sheetData>
  <sheetProtection password="B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20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19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18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17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16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15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14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13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12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11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0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9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8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7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6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5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4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3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0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BreakPreview" topLeftCell="A124" zoomScale="55" zoomScaleNormal="75" workbookViewId="0">
      <selection activeCell="D177" sqref="D177"/>
    </sheetView>
  </sheetViews>
  <sheetFormatPr defaultRowHeight="13.8" x14ac:dyDescent="0.3"/>
  <cols>
    <col min="1" max="1" width="55.44140625" style="2" customWidth="1"/>
    <col min="2" max="2" width="33.6640625" style="2" customWidth="1"/>
    <col min="3" max="3" width="42.33203125" style="2" customWidth="1"/>
    <col min="4" max="4" width="30.5546875" style="2" customWidth="1"/>
    <col min="5" max="5" width="39.88671875" style="2" customWidth="1"/>
    <col min="6" max="6" width="30.6640625" style="2" customWidth="1"/>
    <col min="7" max="7" width="39.88671875" style="2" customWidth="1"/>
    <col min="8" max="8" width="41.109375" style="2" customWidth="1"/>
    <col min="9" max="9" width="30.33203125" style="2" customWidth="1"/>
    <col min="10" max="10" width="30.44140625" style="2" customWidth="1"/>
    <col min="11" max="11" width="21.33203125" style="2" customWidth="1"/>
    <col min="12" max="12" width="9.109375" style="2" customWidth="1"/>
  </cols>
  <sheetData>
    <row r="1" spans="1:8" x14ac:dyDescent="0.3">
      <c r="A1" s="493" t="s">
        <v>45</v>
      </c>
      <c r="B1" s="493"/>
      <c r="C1" s="493"/>
      <c r="D1" s="493"/>
      <c r="E1" s="493"/>
      <c r="F1" s="493"/>
      <c r="G1" s="493"/>
      <c r="H1" s="493"/>
    </row>
    <row r="2" spans="1:8" x14ac:dyDescent="0.3">
      <c r="A2" s="493"/>
      <c r="B2" s="493"/>
      <c r="C2" s="493"/>
      <c r="D2" s="493"/>
      <c r="E2" s="493"/>
      <c r="F2" s="493"/>
      <c r="G2" s="493"/>
      <c r="H2" s="493"/>
    </row>
    <row r="3" spans="1:8" x14ac:dyDescent="0.3">
      <c r="A3" s="493"/>
      <c r="B3" s="493"/>
      <c r="C3" s="493"/>
      <c r="D3" s="493"/>
      <c r="E3" s="493"/>
      <c r="F3" s="493"/>
      <c r="G3" s="493"/>
      <c r="H3" s="493"/>
    </row>
    <row r="4" spans="1:8" x14ac:dyDescent="0.3">
      <c r="A4" s="493"/>
      <c r="B4" s="493"/>
      <c r="C4" s="493"/>
      <c r="D4" s="493"/>
      <c r="E4" s="493"/>
      <c r="F4" s="493"/>
      <c r="G4" s="493"/>
      <c r="H4" s="493"/>
    </row>
    <row r="5" spans="1:8" x14ac:dyDescent="0.3">
      <c r="A5" s="493"/>
      <c r="B5" s="493"/>
      <c r="C5" s="493"/>
      <c r="D5" s="493"/>
      <c r="E5" s="493"/>
      <c r="F5" s="493"/>
      <c r="G5" s="493"/>
      <c r="H5" s="493"/>
    </row>
    <row r="6" spans="1:8" x14ac:dyDescent="0.3">
      <c r="A6" s="493"/>
      <c r="B6" s="493"/>
      <c r="C6" s="493"/>
      <c r="D6" s="493"/>
      <c r="E6" s="493"/>
      <c r="F6" s="493"/>
      <c r="G6" s="493"/>
      <c r="H6" s="493"/>
    </row>
    <row r="7" spans="1:8" x14ac:dyDescent="0.3">
      <c r="A7" s="493"/>
      <c r="B7" s="493"/>
      <c r="C7" s="493"/>
      <c r="D7" s="493"/>
      <c r="E7" s="493"/>
      <c r="F7" s="493"/>
      <c r="G7" s="493"/>
      <c r="H7" s="493"/>
    </row>
    <row r="8" spans="1:8" x14ac:dyDescent="0.3">
      <c r="A8" s="494" t="s">
        <v>46</v>
      </c>
      <c r="B8" s="494"/>
      <c r="C8" s="494"/>
      <c r="D8" s="494"/>
      <c r="E8" s="494"/>
      <c r="F8" s="494"/>
      <c r="G8" s="494"/>
      <c r="H8" s="494"/>
    </row>
    <row r="9" spans="1:8" x14ac:dyDescent="0.3">
      <c r="A9" s="494"/>
      <c r="B9" s="494"/>
      <c r="C9" s="494"/>
      <c r="D9" s="494"/>
      <c r="E9" s="494"/>
      <c r="F9" s="494"/>
      <c r="G9" s="494"/>
      <c r="H9" s="494"/>
    </row>
    <row r="10" spans="1:8" x14ac:dyDescent="0.3">
      <c r="A10" s="494"/>
      <c r="B10" s="494"/>
      <c r="C10" s="494"/>
      <c r="D10" s="494"/>
      <c r="E10" s="494"/>
      <c r="F10" s="494"/>
      <c r="G10" s="494"/>
      <c r="H10" s="494"/>
    </row>
    <row r="11" spans="1:8" x14ac:dyDescent="0.3">
      <c r="A11" s="494"/>
      <c r="B11" s="494"/>
      <c r="C11" s="494"/>
      <c r="D11" s="494"/>
      <c r="E11" s="494"/>
      <c r="F11" s="494"/>
      <c r="G11" s="494"/>
      <c r="H11" s="494"/>
    </row>
    <row r="12" spans="1:8" x14ac:dyDescent="0.3">
      <c r="A12" s="494"/>
      <c r="B12" s="494"/>
      <c r="C12" s="494"/>
      <c r="D12" s="494"/>
      <c r="E12" s="494"/>
      <c r="F12" s="494"/>
      <c r="G12" s="494"/>
      <c r="H12" s="494"/>
    </row>
    <row r="13" spans="1:8" x14ac:dyDescent="0.3">
      <c r="A13" s="494"/>
      <c r="B13" s="494"/>
      <c r="C13" s="494"/>
      <c r="D13" s="494"/>
      <c r="E13" s="494"/>
      <c r="F13" s="494"/>
      <c r="G13" s="494"/>
      <c r="H13" s="494"/>
    </row>
    <row r="14" spans="1:8" x14ac:dyDescent="0.3">
      <c r="A14" s="494"/>
      <c r="B14" s="494"/>
      <c r="C14" s="494"/>
      <c r="D14" s="494"/>
      <c r="E14" s="494"/>
      <c r="F14" s="494"/>
      <c r="G14" s="494"/>
      <c r="H14" s="494"/>
    </row>
    <row r="15" spans="1:8" ht="19.5" customHeight="1" x14ac:dyDescent="0.3"/>
    <row r="16" spans="1:8" ht="19.5" customHeight="1" x14ac:dyDescent="0.3">
      <c r="A16" s="495" t="s">
        <v>31</v>
      </c>
      <c r="B16" s="496"/>
      <c r="C16" s="496"/>
      <c r="D16" s="496"/>
      <c r="E16" s="496"/>
      <c r="F16" s="496"/>
      <c r="G16" s="496"/>
      <c r="H16" s="497"/>
    </row>
    <row r="17" spans="1:14" ht="18" x14ac:dyDescent="0.35">
      <c r="A17" s="98" t="s">
        <v>47</v>
      </c>
      <c r="B17" s="98"/>
    </row>
    <row r="18" spans="1:14" ht="18" x14ac:dyDescent="0.35">
      <c r="A18" s="100" t="s">
        <v>33</v>
      </c>
      <c r="B18" s="501" t="s">
        <v>118</v>
      </c>
      <c r="C18" s="501" t="s">
        <v>118</v>
      </c>
      <c r="D18" s="193"/>
      <c r="E18" s="193"/>
    </row>
    <row r="19" spans="1:14" ht="18" x14ac:dyDescent="0.35">
      <c r="A19" s="100" t="s">
        <v>34</v>
      </c>
      <c r="B19" s="194" t="s">
        <v>7</v>
      </c>
      <c r="C19" s="99">
        <v>24</v>
      </c>
    </row>
    <row r="20" spans="1:14" ht="18" x14ac:dyDescent="0.35">
      <c r="A20" s="100" t="s">
        <v>35</v>
      </c>
      <c r="B20" s="39" t="s">
        <v>128</v>
      </c>
    </row>
    <row r="21" spans="1:14" ht="18" x14ac:dyDescent="0.35">
      <c r="A21" s="100" t="s">
        <v>36</v>
      </c>
      <c r="B21" s="219" t="s">
        <v>11</v>
      </c>
      <c r="C21" s="219"/>
      <c r="D21" s="219"/>
      <c r="E21" s="219"/>
      <c r="F21" s="219"/>
      <c r="G21" s="219"/>
      <c r="H21" s="219"/>
      <c r="I21" s="219"/>
    </row>
    <row r="22" spans="1:14" ht="18" x14ac:dyDescent="0.35">
      <c r="A22" s="100" t="s">
        <v>37</v>
      </c>
      <c r="B22" s="195" t="s">
        <v>123</v>
      </c>
    </row>
    <row r="23" spans="1:14" ht="18" x14ac:dyDescent="0.35">
      <c r="A23" s="100" t="s">
        <v>38</v>
      </c>
      <c r="B23" s="195">
        <v>43112</v>
      </c>
    </row>
    <row r="24" spans="1:14" ht="18" x14ac:dyDescent="0.35">
      <c r="A24" s="100"/>
      <c r="B24" s="103"/>
    </row>
    <row r="25" spans="1:14" ht="18" x14ac:dyDescent="0.35">
      <c r="A25" s="104" t="s">
        <v>1</v>
      </c>
      <c r="B25" s="103"/>
    </row>
    <row r="26" spans="1:14" ht="26.25" customHeight="1" x14ac:dyDescent="0.45">
      <c r="A26" s="105" t="s">
        <v>4</v>
      </c>
      <c r="B26" s="277" t="s">
        <v>122</v>
      </c>
      <c r="C26" s="276"/>
    </row>
    <row r="27" spans="1:14" ht="26.25" customHeight="1" x14ac:dyDescent="0.45">
      <c r="A27" s="107" t="s">
        <v>48</v>
      </c>
      <c r="B27" s="252" t="s">
        <v>124</v>
      </c>
    </row>
    <row r="28" spans="1:14" ht="27" customHeight="1" x14ac:dyDescent="0.45">
      <c r="A28" s="107" t="s">
        <v>6</v>
      </c>
      <c r="B28" s="253">
        <v>100.5</v>
      </c>
    </row>
    <row r="29" spans="1:14" s="11" customFormat="1" ht="27" customHeight="1" x14ac:dyDescent="0.45">
      <c r="A29" s="107" t="s">
        <v>49</v>
      </c>
      <c r="B29" s="252">
        <v>0.1</v>
      </c>
      <c r="C29" s="479" t="s">
        <v>105</v>
      </c>
      <c r="D29" s="480"/>
      <c r="E29" s="480"/>
      <c r="F29" s="480"/>
      <c r="G29" s="481"/>
      <c r="I29" s="109"/>
      <c r="J29" s="109"/>
      <c r="K29" s="109"/>
      <c r="L29" s="109"/>
    </row>
    <row r="30" spans="1:14" s="11" customFormat="1" ht="19.5" customHeight="1" x14ac:dyDescent="0.35">
      <c r="A30" s="107" t="s">
        <v>50</v>
      </c>
      <c r="B30" s="106">
        <f>B28-B29</f>
        <v>100.4</v>
      </c>
      <c r="C30" s="110"/>
      <c r="D30" s="110"/>
      <c r="E30" s="110"/>
      <c r="F30" s="110"/>
      <c r="G30" s="111"/>
      <c r="I30" s="109"/>
      <c r="J30" s="109"/>
      <c r="K30" s="109"/>
      <c r="L30" s="109"/>
    </row>
    <row r="31" spans="1:14" s="11" customFormat="1" ht="27" customHeight="1" x14ac:dyDescent="0.45">
      <c r="A31" s="107" t="s">
        <v>51</v>
      </c>
      <c r="B31" s="254">
        <v>704.85599999999999</v>
      </c>
      <c r="C31" s="498" t="s">
        <v>52</v>
      </c>
      <c r="D31" s="499"/>
      <c r="E31" s="499"/>
      <c r="F31" s="499"/>
      <c r="G31" s="499"/>
      <c r="H31" s="500"/>
      <c r="I31" s="109"/>
      <c r="J31" s="109"/>
      <c r="K31" s="109"/>
      <c r="L31" s="109"/>
    </row>
    <row r="32" spans="1:14" s="11" customFormat="1" ht="27" customHeight="1" x14ac:dyDescent="0.45">
      <c r="A32" s="107" t="s">
        <v>53</v>
      </c>
      <c r="B32" s="254">
        <v>802.94100000000003</v>
      </c>
      <c r="C32" s="498" t="s">
        <v>54</v>
      </c>
      <c r="D32" s="499"/>
      <c r="E32" s="499"/>
      <c r="F32" s="499"/>
      <c r="G32" s="499"/>
      <c r="H32" s="500"/>
      <c r="I32" s="109"/>
      <c r="J32" s="109"/>
      <c r="K32" s="109"/>
      <c r="L32" s="113"/>
      <c r="M32" s="113"/>
      <c r="N32" s="114"/>
    </row>
    <row r="33" spans="1:14" s="11" customFormat="1" ht="17.25" customHeight="1" x14ac:dyDescent="0.35">
      <c r="A33" s="107"/>
      <c r="B33" s="112"/>
      <c r="C33" s="115"/>
      <c r="D33" s="115"/>
      <c r="E33" s="115"/>
      <c r="F33" s="115"/>
      <c r="G33" s="115"/>
      <c r="H33" s="115"/>
      <c r="I33" s="109"/>
      <c r="J33" s="109"/>
      <c r="K33" s="109"/>
      <c r="L33" s="113"/>
      <c r="M33" s="113"/>
      <c r="N33" s="114"/>
    </row>
    <row r="34" spans="1:14" s="11" customFormat="1" ht="18" x14ac:dyDescent="0.35">
      <c r="A34" s="107" t="s">
        <v>55</v>
      </c>
      <c r="B34" s="116">
        <f>B31/B32</f>
        <v>0.87784283029512755</v>
      </c>
      <c r="C34" s="99" t="s">
        <v>56</v>
      </c>
      <c r="D34" s="99"/>
      <c r="E34" s="99"/>
      <c r="F34" s="99"/>
      <c r="G34" s="99"/>
      <c r="I34" s="109"/>
      <c r="J34" s="109"/>
      <c r="K34" s="109"/>
      <c r="L34" s="113"/>
      <c r="M34" s="113"/>
      <c r="N34" s="114"/>
    </row>
    <row r="35" spans="1:14" s="11" customFormat="1" ht="19.5" customHeight="1" x14ac:dyDescent="0.35">
      <c r="A35" s="107"/>
      <c r="B35" s="106"/>
      <c r="G35" s="99"/>
      <c r="I35" s="109"/>
      <c r="J35" s="109"/>
      <c r="K35" s="109"/>
      <c r="L35" s="113"/>
      <c r="M35" s="113"/>
      <c r="N35" s="114"/>
    </row>
    <row r="36" spans="1:14" s="11" customFormat="1" ht="27" customHeight="1" x14ac:dyDescent="0.45">
      <c r="A36" s="117" t="s">
        <v>111</v>
      </c>
      <c r="B36" s="255">
        <v>5</v>
      </c>
      <c r="C36" s="99"/>
      <c r="D36" s="475" t="s">
        <v>57</v>
      </c>
      <c r="E36" s="502"/>
      <c r="F36" s="475" t="s">
        <v>58</v>
      </c>
      <c r="G36" s="476"/>
      <c r="J36" s="109"/>
      <c r="K36" s="109"/>
      <c r="L36" s="113"/>
      <c r="M36" s="113"/>
      <c r="N36" s="114"/>
    </row>
    <row r="37" spans="1:14" s="11" customFormat="1" ht="25.2" x14ac:dyDescent="0.45">
      <c r="A37" s="118" t="s">
        <v>59</v>
      </c>
      <c r="B37" s="256">
        <v>5</v>
      </c>
      <c r="C37" s="120" t="s">
        <v>106</v>
      </c>
      <c r="D37" s="121" t="s">
        <v>61</v>
      </c>
      <c r="E37" s="180" t="s">
        <v>62</v>
      </c>
      <c r="F37" s="121" t="s">
        <v>61</v>
      </c>
      <c r="G37" s="122" t="s">
        <v>62</v>
      </c>
      <c r="J37" s="109"/>
      <c r="K37" s="109"/>
      <c r="L37" s="113"/>
      <c r="M37" s="113"/>
      <c r="N37" s="114"/>
    </row>
    <row r="38" spans="1:14" s="11" customFormat="1" ht="26.25" customHeight="1" x14ac:dyDescent="0.45">
      <c r="A38" s="118" t="s">
        <v>63</v>
      </c>
      <c r="B38" s="256">
        <v>100</v>
      </c>
      <c r="C38" s="123">
        <v>1</v>
      </c>
      <c r="D38" s="257">
        <v>23388901</v>
      </c>
      <c r="E38" s="196">
        <f>IF(ISBLANK(D38),"-",$D$48/$D$45*D38)</f>
        <v>23291205.944945458</v>
      </c>
      <c r="F38" s="257">
        <v>24443452</v>
      </c>
      <c r="G38" s="199">
        <f>IF(ISBLANK(F38),"-",$D$48/$F$45*F38)</f>
        <v>23522565.631250653</v>
      </c>
      <c r="J38" s="109"/>
      <c r="K38" s="109"/>
      <c r="L38" s="113"/>
      <c r="M38" s="113"/>
      <c r="N38" s="114"/>
    </row>
    <row r="39" spans="1:14" s="11" customFormat="1" ht="26.25" customHeight="1" x14ac:dyDescent="0.45">
      <c r="A39" s="118" t="s">
        <v>64</v>
      </c>
      <c r="B39" s="256">
        <v>1</v>
      </c>
      <c r="C39" s="119">
        <v>2</v>
      </c>
      <c r="D39" s="258">
        <v>23578479</v>
      </c>
      <c r="E39" s="197">
        <f>IF(ISBLANK(D39),"-",$D$48/$D$45*D39)</f>
        <v>23479992.080755383</v>
      </c>
      <c r="F39" s="258">
        <v>24565188</v>
      </c>
      <c r="G39" s="200">
        <f>IF(ISBLANK(F39),"-",$D$48/$F$45*F39)</f>
        <v>23639715.330470137</v>
      </c>
      <c r="J39" s="109"/>
      <c r="K39" s="109"/>
      <c r="L39" s="113"/>
      <c r="M39" s="113"/>
      <c r="N39" s="114"/>
    </row>
    <row r="40" spans="1:14" ht="26.25" customHeight="1" x14ac:dyDescent="0.45">
      <c r="A40" s="118" t="s">
        <v>65</v>
      </c>
      <c r="B40" s="256">
        <v>1</v>
      </c>
      <c r="C40" s="119">
        <v>3</v>
      </c>
      <c r="D40" s="258">
        <v>23589037</v>
      </c>
      <c r="E40" s="197">
        <f>IF(ISBLANK(D40),"-",$D$48/$D$45*D40)</f>
        <v>23490505.980162915</v>
      </c>
      <c r="F40" s="258">
        <v>24304802</v>
      </c>
      <c r="G40" s="200">
        <f>IF(ISBLANK(F40),"-",$D$48/$F$45*F40)</f>
        <v>23389139.152667642</v>
      </c>
      <c r="L40" s="113"/>
      <c r="M40" s="113"/>
      <c r="N40" s="125"/>
    </row>
    <row r="41" spans="1:14" ht="26.25" customHeight="1" x14ac:dyDescent="0.45">
      <c r="A41" s="118" t="s">
        <v>66</v>
      </c>
      <c r="B41" s="256">
        <v>1</v>
      </c>
      <c r="C41" s="126">
        <v>4</v>
      </c>
      <c r="D41" s="259"/>
      <c r="E41" s="198" t="str">
        <f>IF(ISBLANK(D41),"-",$D$48/$D$45*D41)</f>
        <v>-</v>
      </c>
      <c r="F41" s="259"/>
      <c r="G41" s="201" t="str">
        <f>IF(ISBLANK(F41),"-",$D$48/$F$45*F41)</f>
        <v>-</v>
      </c>
      <c r="L41" s="113"/>
      <c r="M41" s="113"/>
      <c r="N41" s="125"/>
    </row>
    <row r="42" spans="1:14" ht="27" customHeight="1" x14ac:dyDescent="0.45">
      <c r="A42" s="118" t="s">
        <v>67</v>
      </c>
      <c r="B42" s="256">
        <v>1</v>
      </c>
      <c r="C42" s="128" t="s">
        <v>68</v>
      </c>
      <c r="D42" s="230">
        <f>AVERAGE(D38:D41)</f>
        <v>23518805.666666668</v>
      </c>
      <c r="E42" s="153">
        <f>AVERAGE(E38:E41)</f>
        <v>23420568.001954585</v>
      </c>
      <c r="F42" s="129">
        <f>AVERAGE(F38:F41)</f>
        <v>24437814</v>
      </c>
      <c r="G42" s="130">
        <f>AVERAGE(G38:G41)</f>
        <v>23517140.038129479</v>
      </c>
      <c r="H42" s="216"/>
    </row>
    <row r="43" spans="1:14" ht="26.25" customHeight="1" x14ac:dyDescent="0.45">
      <c r="A43" s="118" t="s">
        <v>69</v>
      </c>
      <c r="B43" s="253">
        <v>1</v>
      </c>
      <c r="C43" s="231" t="s">
        <v>107</v>
      </c>
      <c r="D43" s="260">
        <v>20.11</v>
      </c>
      <c r="E43" s="125"/>
      <c r="F43" s="261">
        <v>20.81</v>
      </c>
      <c r="H43" s="216"/>
    </row>
    <row r="44" spans="1:14" ht="26.25" customHeight="1" x14ac:dyDescent="0.45">
      <c r="A44" s="118" t="s">
        <v>70</v>
      </c>
      <c r="B44" s="253">
        <v>1</v>
      </c>
      <c r="C44" s="232" t="s">
        <v>108</v>
      </c>
      <c r="D44" s="233">
        <f>D43*$B$34</f>
        <v>17.653419317235013</v>
      </c>
      <c r="E44" s="132"/>
      <c r="F44" s="131">
        <f>F43*$B$34</f>
        <v>18.267909298441602</v>
      </c>
      <c r="H44" s="216"/>
    </row>
    <row r="45" spans="1:14" ht="19.5" customHeight="1" x14ac:dyDescent="0.35">
      <c r="A45" s="118" t="s">
        <v>71</v>
      </c>
      <c r="B45" s="229">
        <f>(B44/B43)*(B42/B41)*(B40/B39)*(B38/B37)*B36</f>
        <v>100</v>
      </c>
      <c r="C45" s="232" t="s">
        <v>72</v>
      </c>
      <c r="D45" s="234">
        <f>D44*$B$30/100</f>
        <v>17.724032994503954</v>
      </c>
      <c r="E45" s="134"/>
      <c r="F45" s="133">
        <f>F44*$B$30/100</f>
        <v>18.340980935635368</v>
      </c>
      <c r="H45" s="216"/>
    </row>
    <row r="46" spans="1:14" ht="19.5" customHeight="1" x14ac:dyDescent="0.35">
      <c r="A46" s="470" t="s">
        <v>73</v>
      </c>
      <c r="B46" s="477"/>
      <c r="C46" s="232" t="s">
        <v>74</v>
      </c>
      <c r="D46" s="233">
        <f>D45/$B$45</f>
        <v>0.17724032994503955</v>
      </c>
      <c r="E46" s="134"/>
      <c r="F46" s="135">
        <f>F45/$B$45</f>
        <v>0.18340980935635368</v>
      </c>
      <c r="H46" s="216"/>
    </row>
    <row r="47" spans="1:14" ht="27" customHeight="1" x14ac:dyDescent="0.45">
      <c r="A47" s="472"/>
      <c r="B47" s="478"/>
      <c r="C47" s="232" t="s">
        <v>75</v>
      </c>
      <c r="D47" s="262">
        <v>0.17649999999999999</v>
      </c>
      <c r="F47" s="137"/>
      <c r="H47" s="216"/>
    </row>
    <row r="48" spans="1:14" ht="18" x14ac:dyDescent="0.35">
      <c r="C48" s="232" t="s">
        <v>76</v>
      </c>
      <c r="D48" s="233">
        <f>D47*$B$45</f>
        <v>17.649999999999999</v>
      </c>
      <c r="F48" s="137"/>
      <c r="H48" s="216"/>
    </row>
    <row r="49" spans="1:12" ht="19.5" customHeight="1" x14ac:dyDescent="0.35">
      <c r="C49" s="235" t="s">
        <v>77</v>
      </c>
      <c r="D49" s="236">
        <f>D48/B34</f>
        <v>20.106104863972213</v>
      </c>
      <c r="F49" s="140"/>
      <c r="H49" s="216"/>
    </row>
    <row r="50" spans="1:12" ht="18" x14ac:dyDescent="0.35">
      <c r="C50" s="237" t="s">
        <v>78</v>
      </c>
      <c r="D50" s="238">
        <f>AVERAGE(E38:E41,G38:G41)</f>
        <v>23468854.020042032</v>
      </c>
      <c r="F50" s="140"/>
      <c r="H50" s="216"/>
    </row>
    <row r="51" spans="1:12" ht="18" x14ac:dyDescent="0.35">
      <c r="C51" s="136" t="s">
        <v>79</v>
      </c>
      <c r="D51" s="141">
        <f>STDEV(E38:E41,G38:G41)/D50</f>
        <v>5.0626553260775592E-3</v>
      </c>
      <c r="F51" s="140"/>
    </row>
    <row r="52" spans="1:12" ht="19.5" customHeight="1" x14ac:dyDescent="0.35">
      <c r="C52" s="138" t="s">
        <v>20</v>
      </c>
      <c r="D52" s="142">
        <f>COUNT(E38:E41,G38:G41)</f>
        <v>6</v>
      </c>
      <c r="F52" s="140"/>
    </row>
    <row r="54" spans="1:12" ht="18" x14ac:dyDescent="0.35">
      <c r="A54" s="98" t="s">
        <v>1</v>
      </c>
      <c r="B54" s="143" t="s">
        <v>80</v>
      </c>
    </row>
    <row r="55" spans="1:12" ht="18" x14ac:dyDescent="0.35">
      <c r="A55" s="99" t="s">
        <v>81</v>
      </c>
      <c r="B55" s="102" t="str">
        <f>B21</f>
        <v>Each film coated tablet contains Atazanavir 300 mg and Ritonavir 100 mg</v>
      </c>
    </row>
    <row r="56" spans="1:12" ht="26.25" customHeight="1" x14ac:dyDescent="0.45">
      <c r="A56" s="101" t="s">
        <v>82</v>
      </c>
      <c r="B56" s="252">
        <v>300</v>
      </c>
      <c r="C56" s="99" t="str">
        <f>B20</f>
        <v>ATAZANAVIR</v>
      </c>
      <c r="H56" s="108"/>
    </row>
    <row r="57" spans="1:12" ht="18" x14ac:dyDescent="0.35">
      <c r="A57" s="102" t="s">
        <v>83</v>
      </c>
      <c r="B57" s="251">
        <f>Uniformity!C46</f>
        <v>1964.6185</v>
      </c>
      <c r="H57" s="108"/>
    </row>
    <row r="58" spans="1:12" ht="19.5" customHeight="1" x14ac:dyDescent="0.35">
      <c r="H58" s="108"/>
    </row>
    <row r="59" spans="1:12" s="11" customFormat="1" ht="27" customHeight="1" x14ac:dyDescent="0.45">
      <c r="A59" s="117" t="s">
        <v>112</v>
      </c>
      <c r="B59" s="255">
        <v>250</v>
      </c>
      <c r="C59" s="99"/>
      <c r="D59" s="145" t="s">
        <v>84</v>
      </c>
      <c r="E59" s="144" t="s">
        <v>60</v>
      </c>
      <c r="F59" s="144" t="s">
        <v>61</v>
      </c>
      <c r="G59" s="144" t="s">
        <v>85</v>
      </c>
      <c r="H59" s="120" t="s">
        <v>86</v>
      </c>
      <c r="L59" s="109"/>
    </row>
    <row r="60" spans="1:12" s="11" customFormat="1" ht="22.5" customHeight="1" x14ac:dyDescent="0.45">
      <c r="A60" s="118" t="s">
        <v>87</v>
      </c>
      <c r="B60" s="256">
        <v>1</v>
      </c>
      <c r="C60" s="486" t="s">
        <v>88</v>
      </c>
      <c r="D60" s="490">
        <v>288.94</v>
      </c>
      <c r="E60" s="146">
        <v>1</v>
      </c>
      <c r="F60" s="263">
        <v>22468109</v>
      </c>
      <c r="G60" s="184">
        <f>IF(ISBLANK(F60),"-",(F60/$D$50*$D$47*$B$68)*($B$57/$D$60))</f>
        <v>287.23007905997434</v>
      </c>
      <c r="H60" s="186">
        <f t="shared" ref="H60:H71" si="0">IF(ISBLANK(F60),"-",G60/$B$56)</f>
        <v>0.95743359686658114</v>
      </c>
      <c r="L60" s="109"/>
    </row>
    <row r="61" spans="1:12" s="11" customFormat="1" ht="26.25" customHeight="1" x14ac:dyDescent="0.45">
      <c r="A61" s="118" t="s">
        <v>89</v>
      </c>
      <c r="B61" s="256">
        <v>1</v>
      </c>
      <c r="C61" s="487"/>
      <c r="D61" s="491"/>
      <c r="E61" s="147">
        <v>2</v>
      </c>
      <c r="F61" s="258">
        <v>22386942</v>
      </c>
      <c r="G61" s="185">
        <f>IF(ISBLANK(F61),"-",(F61/$D$50*$D$47*$B$68)*($B$57/$D$60))</f>
        <v>286.19244817492478</v>
      </c>
      <c r="H61" s="187">
        <f t="shared" si="0"/>
        <v>0.95397482724974925</v>
      </c>
      <c r="L61" s="109"/>
    </row>
    <row r="62" spans="1:12" s="11" customFormat="1" ht="26.25" customHeight="1" x14ac:dyDescent="0.45">
      <c r="A62" s="118" t="s">
        <v>90</v>
      </c>
      <c r="B62" s="256">
        <v>1</v>
      </c>
      <c r="C62" s="487"/>
      <c r="D62" s="491"/>
      <c r="E62" s="147">
        <v>3</v>
      </c>
      <c r="F62" s="258">
        <v>22436026</v>
      </c>
      <c r="G62" s="185">
        <f>IF(ISBLANK(F62),"-",(F62/$D$50*$D$47*$B$68)*($B$57/$D$60))</f>
        <v>286.81993316712322</v>
      </c>
      <c r="H62" s="187">
        <f t="shared" si="0"/>
        <v>0.95606644389041073</v>
      </c>
      <c r="L62" s="109"/>
    </row>
    <row r="63" spans="1:12" ht="21" customHeight="1" x14ac:dyDescent="0.45">
      <c r="A63" s="118" t="s">
        <v>91</v>
      </c>
      <c r="B63" s="256">
        <v>1</v>
      </c>
      <c r="C63" s="489"/>
      <c r="D63" s="492"/>
      <c r="E63" s="148">
        <v>4</v>
      </c>
      <c r="F63" s="264"/>
      <c r="G63" s="185" t="str">
        <f>IF(ISBLANK(F63),"-",(F63/$D$50*$D$47*$B$68)*($B$57/$D$60))</f>
        <v>-</v>
      </c>
      <c r="H63" s="187" t="str">
        <f t="shared" si="0"/>
        <v>-</v>
      </c>
    </row>
    <row r="64" spans="1:12" ht="26.25" customHeight="1" x14ac:dyDescent="0.45">
      <c r="A64" s="118" t="s">
        <v>92</v>
      </c>
      <c r="B64" s="256">
        <v>1</v>
      </c>
      <c r="C64" s="486" t="s">
        <v>93</v>
      </c>
      <c r="D64" s="490">
        <v>287.60000000000002</v>
      </c>
      <c r="E64" s="146">
        <v>1</v>
      </c>
      <c r="F64" s="263">
        <v>22174757</v>
      </c>
      <c r="G64" s="212">
        <f>IF(ISBLANK(F64),"-",(F64/$D$50*$D$47*$B$68)*($B$57/$D$64))</f>
        <v>284.80069957111431</v>
      </c>
      <c r="H64" s="209">
        <f t="shared" si="0"/>
        <v>0.94933566523704771</v>
      </c>
    </row>
    <row r="65" spans="1:8" ht="26.25" customHeight="1" x14ac:dyDescent="0.45">
      <c r="A65" s="118" t="s">
        <v>94</v>
      </c>
      <c r="B65" s="256">
        <v>1</v>
      </c>
      <c r="C65" s="487"/>
      <c r="D65" s="491"/>
      <c r="E65" s="147">
        <v>2</v>
      </c>
      <c r="F65" s="258">
        <v>22206552</v>
      </c>
      <c r="G65" s="213">
        <f>IF(ISBLANK(F65),"-",(F65/$D$50*$D$47*$B$68)*($B$57/$D$64))</f>
        <v>285.20905751807459</v>
      </c>
      <c r="H65" s="210">
        <f t="shared" si="0"/>
        <v>0.95069685839358198</v>
      </c>
    </row>
    <row r="66" spans="1:8" ht="26.25" customHeight="1" x14ac:dyDescent="0.45">
      <c r="A66" s="118" t="s">
        <v>95</v>
      </c>
      <c r="B66" s="256">
        <v>1</v>
      </c>
      <c r="C66" s="487"/>
      <c r="D66" s="491"/>
      <c r="E66" s="147">
        <v>3</v>
      </c>
      <c r="F66" s="258">
        <v>22190942</v>
      </c>
      <c r="G66" s="213">
        <f>IF(ISBLANK(F66),"-",(F66/$D$50*$D$47*$B$68)*($B$57/$D$64))</f>
        <v>285.00857104057656</v>
      </c>
      <c r="H66" s="210">
        <f t="shared" si="0"/>
        <v>0.95002857013525521</v>
      </c>
    </row>
    <row r="67" spans="1:8" ht="21" customHeight="1" x14ac:dyDescent="0.45">
      <c r="A67" s="118" t="s">
        <v>96</v>
      </c>
      <c r="B67" s="256">
        <v>1</v>
      </c>
      <c r="C67" s="489"/>
      <c r="D67" s="492"/>
      <c r="E67" s="148">
        <v>4</v>
      </c>
      <c r="F67" s="264"/>
      <c r="G67" s="214" t="str">
        <f>IF(ISBLANK(F67),"-",(F67/$D$50*$D$47*$B$68)*($B$57/$D$64))</f>
        <v>-</v>
      </c>
      <c r="H67" s="211" t="str">
        <f t="shared" si="0"/>
        <v>-</v>
      </c>
    </row>
    <row r="68" spans="1:8" ht="21.75" customHeight="1" x14ac:dyDescent="0.45">
      <c r="A68" s="118" t="s">
        <v>97</v>
      </c>
      <c r="B68" s="221">
        <f>(B67/B66)*(B65/B64)*(B63/B62)*(B61/B60)*B59</f>
        <v>250</v>
      </c>
      <c r="C68" s="486" t="s">
        <v>98</v>
      </c>
      <c r="D68" s="490">
        <v>286.41000000000003</v>
      </c>
      <c r="E68" s="146">
        <v>1</v>
      </c>
      <c r="F68" s="263">
        <v>23310038</v>
      </c>
      <c r="G68" s="212">
        <f>IF(ISBLANK(F68),"-",(F68/$D$50*$D$47*$B$68)*($B$57/$D$68))</f>
        <v>300.62553619570707</v>
      </c>
      <c r="H68" s="187">
        <f t="shared" si="0"/>
        <v>1.0020851206523569</v>
      </c>
    </row>
    <row r="69" spans="1:8" ht="21.75" customHeight="1" x14ac:dyDescent="0.45">
      <c r="A69" s="239" t="s">
        <v>113</v>
      </c>
      <c r="B69" s="240">
        <f>D47*B68/B56*B57</f>
        <v>288.96263770833338</v>
      </c>
      <c r="C69" s="487"/>
      <c r="D69" s="491"/>
      <c r="E69" s="147">
        <v>2</v>
      </c>
      <c r="F69" s="258">
        <v>23282736</v>
      </c>
      <c r="G69" s="213">
        <f>IF(ISBLANK(F69),"-",(F69/$D$50*$D$47*$B$68)*($B$57/$D$68))</f>
        <v>300.27342701470894</v>
      </c>
      <c r="H69" s="187">
        <f t="shared" si="0"/>
        <v>1.0009114233823631</v>
      </c>
    </row>
    <row r="70" spans="1:8" ht="22.5" customHeight="1" x14ac:dyDescent="0.45">
      <c r="A70" s="482" t="s">
        <v>73</v>
      </c>
      <c r="B70" s="483"/>
      <c r="C70" s="487"/>
      <c r="D70" s="491"/>
      <c r="E70" s="147">
        <v>3</v>
      </c>
      <c r="F70" s="258">
        <v>23394482</v>
      </c>
      <c r="G70" s="213">
        <f>IF(ISBLANK(F70),"-",(F70/$D$50*$D$47*$B$68)*($B$57/$D$68))</f>
        <v>301.71459588657979</v>
      </c>
      <c r="H70" s="187">
        <f t="shared" si="0"/>
        <v>1.0057153196219326</v>
      </c>
    </row>
    <row r="71" spans="1:8" ht="21.75" customHeight="1" x14ac:dyDescent="0.45">
      <c r="A71" s="484"/>
      <c r="B71" s="485"/>
      <c r="C71" s="488"/>
      <c r="D71" s="492"/>
      <c r="E71" s="148">
        <v>4</v>
      </c>
      <c r="F71" s="264"/>
      <c r="G71" s="214" t="str">
        <f>IF(ISBLANK(F71),"-",(F71/$D$50*$D$47*$B$68)*($B$57/$D$68))</f>
        <v>-</v>
      </c>
      <c r="H71" s="188" t="str">
        <f t="shared" si="0"/>
        <v>-</v>
      </c>
    </row>
    <row r="72" spans="1:8" ht="26.25" customHeight="1" x14ac:dyDescent="0.45">
      <c r="A72" s="149"/>
      <c r="B72" s="149"/>
      <c r="C72" s="149"/>
      <c r="D72" s="149"/>
      <c r="E72" s="149"/>
      <c r="F72" s="150"/>
      <c r="G72" s="139" t="s">
        <v>68</v>
      </c>
      <c r="H72" s="265">
        <f>AVERAGE(H60:H71)</f>
        <v>0.96958309171436419</v>
      </c>
    </row>
    <row r="73" spans="1:8" ht="26.25" customHeight="1" x14ac:dyDescent="0.45">
      <c r="C73" s="149"/>
      <c r="D73" s="149"/>
      <c r="E73" s="149"/>
      <c r="F73" s="150"/>
      <c r="G73" s="136" t="s">
        <v>79</v>
      </c>
      <c r="H73" s="266">
        <f>STDEV(H60:H71)/H72</f>
        <v>2.5954765884948067E-2</v>
      </c>
    </row>
    <row r="74" spans="1:8" ht="27" customHeight="1" x14ac:dyDescent="0.45">
      <c r="A74" s="149"/>
      <c r="B74" s="149"/>
      <c r="C74" s="150"/>
      <c r="D74" s="150"/>
      <c r="E74" s="151"/>
      <c r="F74" s="150"/>
      <c r="G74" s="138" t="s">
        <v>20</v>
      </c>
      <c r="H74" s="267">
        <f>COUNT(H60:H71)</f>
        <v>9</v>
      </c>
    </row>
    <row r="75" spans="1:8" ht="18" x14ac:dyDescent="0.35">
      <c r="A75" s="149"/>
      <c r="B75" s="149"/>
      <c r="C75" s="150"/>
      <c r="D75" s="150"/>
      <c r="E75" s="151"/>
      <c r="F75" s="150"/>
      <c r="G75" s="172"/>
      <c r="H75" s="228"/>
    </row>
    <row r="76" spans="1:8" ht="18" x14ac:dyDescent="0.35">
      <c r="A76" s="105" t="s">
        <v>99</v>
      </c>
      <c r="B76" s="246" t="s">
        <v>109</v>
      </c>
      <c r="C76" s="474" t="str">
        <f>B20</f>
        <v>ATAZANAVIR</v>
      </c>
      <c r="D76" s="474"/>
      <c r="E76" s="248" t="s">
        <v>114</v>
      </c>
      <c r="F76" s="248"/>
      <c r="G76" s="249">
        <f>H72</f>
        <v>0.96958309171436419</v>
      </c>
      <c r="H76" s="228"/>
    </row>
    <row r="77" spans="1:8" ht="18" x14ac:dyDescent="0.35">
      <c r="A77" s="149"/>
      <c r="B77" s="149"/>
      <c r="C77" s="150"/>
      <c r="D77" s="150"/>
      <c r="E77" s="151"/>
      <c r="F77" s="150"/>
      <c r="G77" s="172"/>
      <c r="H77" s="228"/>
    </row>
    <row r="78" spans="1:8" ht="26.25" customHeight="1" x14ac:dyDescent="0.45">
      <c r="A78" s="104" t="s">
        <v>104</v>
      </c>
      <c r="B78" s="104" t="s">
        <v>115</v>
      </c>
      <c r="D78" s="268" t="s">
        <v>117</v>
      </c>
    </row>
    <row r="79" spans="1:8" ht="18" x14ac:dyDescent="0.35">
      <c r="A79" s="104"/>
      <c r="B79" s="104"/>
    </row>
    <row r="80" spans="1:8" ht="26.25" customHeight="1" x14ac:dyDescent="0.45">
      <c r="A80" s="105" t="s">
        <v>4</v>
      </c>
      <c r="B80" s="252" t="str">
        <f>B26</f>
        <v>Atazanavir Sulfate</v>
      </c>
      <c r="C80" s="276"/>
    </row>
    <row r="81" spans="1:12" ht="26.25" customHeight="1" x14ac:dyDescent="0.45">
      <c r="A81" s="107" t="s">
        <v>48</v>
      </c>
      <c r="B81" s="252" t="s">
        <v>129</v>
      </c>
    </row>
    <row r="82" spans="1:12" ht="27" customHeight="1" x14ac:dyDescent="0.45">
      <c r="A82" s="107" t="s">
        <v>6</v>
      </c>
      <c r="B82" s="252">
        <v>99.6</v>
      </c>
    </row>
    <row r="83" spans="1:12" s="11" customFormat="1" ht="27" customHeight="1" x14ac:dyDescent="0.45">
      <c r="A83" s="107" t="s">
        <v>49</v>
      </c>
      <c r="B83" s="252">
        <f>B29</f>
        <v>0.1</v>
      </c>
      <c r="C83" s="479" t="s">
        <v>105</v>
      </c>
      <c r="D83" s="480"/>
      <c r="E83" s="480"/>
      <c r="F83" s="480"/>
      <c r="G83" s="481"/>
      <c r="I83" s="109"/>
      <c r="J83" s="109"/>
      <c r="K83" s="109"/>
      <c r="L83" s="109"/>
    </row>
    <row r="84" spans="1:12" s="11" customFormat="1" ht="18" x14ac:dyDescent="0.35">
      <c r="A84" s="107" t="s">
        <v>50</v>
      </c>
      <c r="B84" s="106">
        <f>B82-B83</f>
        <v>99.5</v>
      </c>
      <c r="C84" s="110"/>
      <c r="D84" s="110"/>
      <c r="E84" s="110"/>
      <c r="F84" s="110"/>
      <c r="G84" s="111"/>
      <c r="I84" s="109"/>
      <c r="J84" s="109"/>
      <c r="K84" s="109"/>
      <c r="L84" s="109"/>
    </row>
    <row r="85" spans="1:12" s="11" customFormat="1" ht="19.5" customHeight="1" x14ac:dyDescent="0.35">
      <c r="A85" s="107"/>
      <c r="B85" s="106"/>
      <c r="C85" s="110"/>
      <c r="D85" s="110"/>
      <c r="E85" s="110"/>
      <c r="F85" s="110"/>
      <c r="G85" s="111"/>
      <c r="I85" s="109"/>
      <c r="J85" s="109"/>
      <c r="K85" s="109"/>
      <c r="L85" s="109"/>
    </row>
    <row r="86" spans="1:12" s="11" customFormat="1" ht="27" customHeight="1" x14ac:dyDescent="0.45">
      <c r="A86" s="107" t="s">
        <v>51</v>
      </c>
      <c r="B86" s="254">
        <v>704.86</v>
      </c>
      <c r="C86" s="498" t="s">
        <v>52</v>
      </c>
      <c r="D86" s="499"/>
      <c r="E86" s="499"/>
      <c r="F86" s="499"/>
      <c r="G86" s="499"/>
      <c r="H86" s="500"/>
      <c r="I86" s="109"/>
      <c r="J86" s="109"/>
      <c r="K86" s="109"/>
      <c r="L86" s="109"/>
    </row>
    <row r="87" spans="1:12" s="11" customFormat="1" ht="27" customHeight="1" x14ac:dyDescent="0.45">
      <c r="A87" s="107" t="s">
        <v>53</v>
      </c>
      <c r="B87" s="254">
        <v>802.94</v>
      </c>
      <c r="C87" s="498" t="s">
        <v>54</v>
      </c>
      <c r="D87" s="499"/>
      <c r="E87" s="499"/>
      <c r="F87" s="499"/>
      <c r="G87" s="499"/>
      <c r="H87" s="500"/>
      <c r="I87" s="109"/>
      <c r="J87" s="109"/>
      <c r="K87" s="109"/>
      <c r="L87" s="109"/>
    </row>
    <row r="88" spans="1:12" s="11" customFormat="1" ht="18" x14ac:dyDescent="0.35">
      <c r="A88" s="107"/>
      <c r="B88" s="106"/>
      <c r="C88" s="110"/>
      <c r="D88" s="110"/>
      <c r="E88" s="110"/>
      <c r="F88" s="110"/>
      <c r="G88" s="111"/>
      <c r="I88" s="109"/>
      <c r="J88" s="109"/>
      <c r="K88" s="109"/>
      <c r="L88" s="109"/>
    </row>
    <row r="89" spans="1:12" ht="18" x14ac:dyDescent="0.35">
      <c r="A89" s="107" t="s">
        <v>55</v>
      </c>
      <c r="B89" s="116">
        <f>B86/B87</f>
        <v>0.87784890527312121</v>
      </c>
      <c r="C89" s="99" t="s">
        <v>56</v>
      </c>
    </row>
    <row r="90" spans="1:12" ht="19.5" customHeight="1" x14ac:dyDescent="0.35">
      <c r="A90" s="107"/>
      <c r="B90" s="116"/>
    </row>
    <row r="91" spans="1:12" ht="27" customHeight="1" x14ac:dyDescent="0.45">
      <c r="A91" s="117" t="s">
        <v>111</v>
      </c>
      <c r="B91" s="255">
        <v>20</v>
      </c>
      <c r="D91" s="182" t="s">
        <v>57</v>
      </c>
      <c r="E91" s="183"/>
      <c r="F91" s="475" t="s">
        <v>58</v>
      </c>
      <c r="G91" s="476"/>
    </row>
    <row r="92" spans="1:12" ht="26.25" customHeight="1" x14ac:dyDescent="0.45">
      <c r="A92" s="118" t="s">
        <v>59</v>
      </c>
      <c r="B92" s="256">
        <v>20</v>
      </c>
      <c r="C92" s="179" t="s">
        <v>106</v>
      </c>
      <c r="D92" s="121" t="s">
        <v>61</v>
      </c>
      <c r="E92" s="180" t="s">
        <v>62</v>
      </c>
      <c r="F92" s="121" t="s">
        <v>61</v>
      </c>
      <c r="G92" s="122" t="s">
        <v>62</v>
      </c>
    </row>
    <row r="93" spans="1:12" ht="26.25" customHeight="1" x14ac:dyDescent="0.45">
      <c r="A93" s="118" t="s">
        <v>63</v>
      </c>
      <c r="B93" s="256">
        <v>50</v>
      </c>
      <c r="C93" s="177">
        <v>1</v>
      </c>
      <c r="D93" s="257">
        <v>42974432</v>
      </c>
      <c r="E93" s="196">
        <f>IF(ISBLANK(D93),"-",$D$103/$D$100*D93)</f>
        <v>40262068.808410533</v>
      </c>
      <c r="F93" s="257">
        <v>40344604</v>
      </c>
      <c r="G93" s="199">
        <f>IF(ISBLANK(F93),"-",$D$103/$F$100*F93)</f>
        <v>40304912.88193927</v>
      </c>
    </row>
    <row r="94" spans="1:12" ht="26.25" customHeight="1" x14ac:dyDescent="0.45">
      <c r="A94" s="118" t="s">
        <v>64</v>
      </c>
      <c r="B94" s="256">
        <v>1</v>
      </c>
      <c r="C94" s="150">
        <v>2</v>
      </c>
      <c r="D94" s="258">
        <v>42570033</v>
      </c>
      <c r="E94" s="197">
        <f>IF(ISBLANK(D94),"-",$D$103/$D$100*D94)</f>
        <v>39883193.751631364</v>
      </c>
      <c r="F94" s="258">
        <v>40158948</v>
      </c>
      <c r="G94" s="200">
        <f>IF(ISBLANK(F94),"-",$D$103/$F$100*F94)</f>
        <v>40119439.530756809</v>
      </c>
    </row>
    <row r="95" spans="1:12" ht="26.25" customHeight="1" x14ac:dyDescent="0.45">
      <c r="A95" s="118" t="s">
        <v>65</v>
      </c>
      <c r="B95" s="256">
        <v>1</v>
      </c>
      <c r="C95" s="150">
        <v>3</v>
      </c>
      <c r="D95" s="258">
        <v>42709065</v>
      </c>
      <c r="E95" s="197">
        <f>IF(ISBLANK(D95),"-",$D$103/$D$100*D95)</f>
        <v>40013450.643696189</v>
      </c>
      <c r="F95" s="258">
        <v>40613865</v>
      </c>
      <c r="G95" s="200">
        <f>IF(ISBLANK(F95),"-",$D$103/$F$100*F95)</f>
        <v>40573908.982322454</v>
      </c>
    </row>
    <row r="96" spans="1:12" ht="26.25" customHeight="1" x14ac:dyDescent="0.45">
      <c r="A96" s="118" t="s">
        <v>66</v>
      </c>
      <c r="B96" s="256">
        <v>1</v>
      </c>
      <c r="C96" s="181">
        <v>4</v>
      </c>
      <c r="D96" s="259"/>
      <c r="E96" s="198" t="str">
        <f>IF(ISBLANK(D96),"-",$D$103/$D$100*D96)</f>
        <v>-</v>
      </c>
      <c r="F96" s="269"/>
      <c r="G96" s="201" t="str">
        <f>IF(ISBLANK(F96),"-",$D$103/$F$100*F96)</f>
        <v>-</v>
      </c>
    </row>
    <row r="97" spans="1:10" ht="27" customHeight="1" x14ac:dyDescent="0.45">
      <c r="A97" s="118" t="s">
        <v>67</v>
      </c>
      <c r="B97" s="256">
        <v>1</v>
      </c>
      <c r="C97" s="172" t="s">
        <v>68</v>
      </c>
      <c r="D97" s="241">
        <f>AVERAGE(D93:D96)</f>
        <v>42751176.666666664</v>
      </c>
      <c r="E97" s="153">
        <f>AVERAGE(E93:E96)</f>
        <v>40052904.401246034</v>
      </c>
      <c r="F97" s="178">
        <f>AVERAGE(F93:F96)</f>
        <v>40372472.333333336</v>
      </c>
      <c r="G97" s="202">
        <f>AVERAGE(G93:G96)</f>
        <v>40332753.798339508</v>
      </c>
    </row>
    <row r="98" spans="1:10" ht="26.25" customHeight="1" x14ac:dyDescent="0.45">
      <c r="A98" s="118" t="s">
        <v>69</v>
      </c>
      <c r="B98" s="253">
        <v>1</v>
      </c>
      <c r="C98" s="231" t="s">
        <v>107</v>
      </c>
      <c r="D98" s="260">
        <v>18.329999999999998</v>
      </c>
      <c r="E98" s="125"/>
      <c r="F98" s="261">
        <v>17.190000000000001</v>
      </c>
    </row>
    <row r="99" spans="1:10" ht="26.25" customHeight="1" x14ac:dyDescent="0.45">
      <c r="A99" s="118" t="s">
        <v>70</v>
      </c>
      <c r="B99" s="253">
        <v>1</v>
      </c>
      <c r="C99" s="232" t="s">
        <v>108</v>
      </c>
      <c r="D99" s="233">
        <f>D98*$B$89</f>
        <v>16.09097043365631</v>
      </c>
      <c r="E99" s="132"/>
      <c r="F99" s="131">
        <f>F98*$B$89</f>
        <v>15.090222681644955</v>
      </c>
    </row>
    <row r="100" spans="1:10" ht="19.5" customHeight="1" x14ac:dyDescent="0.35">
      <c r="A100" s="118" t="s">
        <v>71</v>
      </c>
      <c r="B100" s="229">
        <f>(B99/B98)*(B97/B96)*(B95/B94)*(B93/B92)*B91</f>
        <v>50</v>
      </c>
      <c r="C100" s="232" t="s">
        <v>72</v>
      </c>
      <c r="D100" s="234">
        <f>D99*$B$84/100</f>
        <v>16.010515581488029</v>
      </c>
      <c r="E100" s="134"/>
      <c r="F100" s="133">
        <f>F99*$B$84/100</f>
        <v>15.014771568236728</v>
      </c>
    </row>
    <row r="101" spans="1:10" ht="19.5" customHeight="1" x14ac:dyDescent="0.35">
      <c r="A101" s="470" t="s">
        <v>73</v>
      </c>
      <c r="B101" s="477"/>
      <c r="C101" s="232" t="s">
        <v>74</v>
      </c>
      <c r="D101" s="233">
        <f>D100/$B$100</f>
        <v>0.3202103116297606</v>
      </c>
      <c r="E101" s="134"/>
      <c r="F101" s="135">
        <f>F100/$B$100</f>
        <v>0.30029543136473458</v>
      </c>
      <c r="G101" s="215"/>
      <c r="H101" s="216"/>
    </row>
    <row r="102" spans="1:10" ht="19.5" customHeight="1" x14ac:dyDescent="0.35">
      <c r="A102" s="472"/>
      <c r="B102" s="478"/>
      <c r="C102" s="232" t="s">
        <v>75</v>
      </c>
      <c r="D102" s="242">
        <f>$B$56/$B$118</f>
        <v>0.3</v>
      </c>
      <c r="F102" s="137"/>
      <c r="G102" s="217"/>
      <c r="H102" s="216"/>
    </row>
    <row r="103" spans="1:10" ht="18" x14ac:dyDescent="0.35">
      <c r="C103" s="232" t="s">
        <v>76</v>
      </c>
      <c r="D103" s="233">
        <f>D102*$B$100</f>
        <v>15</v>
      </c>
      <c r="F103" s="137"/>
      <c r="G103" s="215"/>
      <c r="H103" s="216"/>
    </row>
    <row r="104" spans="1:10" ht="19.5" customHeight="1" x14ac:dyDescent="0.35">
      <c r="C104" s="235" t="s">
        <v>77</v>
      </c>
      <c r="D104" s="243">
        <f>D103/B34</f>
        <v>17.087341244169021</v>
      </c>
      <c r="F104" s="140"/>
      <c r="G104" s="215"/>
      <c r="H104" s="216"/>
      <c r="J104" s="154"/>
    </row>
    <row r="105" spans="1:10" ht="18" x14ac:dyDescent="0.35">
      <c r="C105" s="237" t="s">
        <v>78</v>
      </c>
      <c r="D105" s="238">
        <f>AVERAGE(E93:E96,G93:G96)</f>
        <v>40192829.099792771</v>
      </c>
      <c r="F105" s="140"/>
      <c r="G105" s="218"/>
      <c r="H105" s="216"/>
      <c r="J105" s="156"/>
    </row>
    <row r="106" spans="1:10" ht="18" x14ac:dyDescent="0.35">
      <c r="C106" s="136" t="s">
        <v>79</v>
      </c>
      <c r="D106" s="155">
        <f>STDEV(E93:E96,G93:G96)/D105</f>
        <v>6.0537383312028866E-3</v>
      </c>
      <c r="F106" s="140"/>
      <c r="G106" s="215"/>
      <c r="H106" s="216"/>
      <c r="J106" s="156"/>
    </row>
    <row r="107" spans="1:10" ht="19.5" customHeight="1" x14ac:dyDescent="0.35">
      <c r="C107" s="138" t="s">
        <v>20</v>
      </c>
      <c r="D107" s="157">
        <f>COUNT(E93:E96,G93:G96)</f>
        <v>6</v>
      </c>
      <c r="F107" s="140"/>
      <c r="G107" s="215"/>
      <c r="H107" s="216"/>
      <c r="J107" s="156"/>
    </row>
    <row r="108" spans="1:10" ht="19.5" customHeight="1" x14ac:dyDescent="0.35">
      <c r="A108" s="98"/>
      <c r="B108" s="98"/>
      <c r="C108" s="98"/>
      <c r="D108" s="98"/>
      <c r="E108" s="98"/>
    </row>
    <row r="109" spans="1:10" ht="26.25" customHeight="1" x14ac:dyDescent="0.45">
      <c r="A109" s="117" t="s">
        <v>100</v>
      </c>
      <c r="B109" s="255">
        <v>1000</v>
      </c>
      <c r="C109" s="158" t="s">
        <v>101</v>
      </c>
      <c r="D109" s="159" t="s">
        <v>61</v>
      </c>
      <c r="E109" s="160" t="s">
        <v>102</v>
      </c>
      <c r="F109" s="161" t="s">
        <v>103</v>
      </c>
    </row>
    <row r="110" spans="1:10" ht="26.25" customHeight="1" x14ac:dyDescent="0.45">
      <c r="A110" s="118" t="s">
        <v>87</v>
      </c>
      <c r="B110" s="256">
        <v>1</v>
      </c>
      <c r="C110" s="124">
        <v>1</v>
      </c>
      <c r="D110" s="270">
        <v>33890869</v>
      </c>
      <c r="E110" s="162">
        <f t="shared" ref="E110:E115" si="1">IF(ISBLANK(D110),"-",D110/$D$105*$D$102*$B$118)</f>
        <v>252.96205635976048</v>
      </c>
      <c r="F110" s="163">
        <f t="shared" ref="F110:F115" si="2">IF(ISBLANK(D110), "-", E110/$B$56)</f>
        <v>0.84320685453253497</v>
      </c>
    </row>
    <row r="111" spans="1:10" ht="26.25" customHeight="1" x14ac:dyDescent="0.45">
      <c r="A111" s="118" t="s">
        <v>89</v>
      </c>
      <c r="B111" s="256">
        <v>1</v>
      </c>
      <c r="C111" s="124">
        <v>2</v>
      </c>
      <c r="D111" s="270">
        <v>29273153</v>
      </c>
      <c r="E111" s="164">
        <f t="shared" si="1"/>
        <v>218.49534100214106</v>
      </c>
      <c r="F111" s="189">
        <f t="shared" si="2"/>
        <v>0.72831780334047025</v>
      </c>
    </row>
    <row r="112" spans="1:10" ht="26.25" customHeight="1" x14ac:dyDescent="0.45">
      <c r="A112" s="118" t="s">
        <v>90</v>
      </c>
      <c r="B112" s="256">
        <v>1</v>
      </c>
      <c r="C112" s="124">
        <v>3</v>
      </c>
      <c r="D112" s="270">
        <v>30475497</v>
      </c>
      <c r="E112" s="164">
        <f t="shared" si="1"/>
        <v>227.46965826416877</v>
      </c>
      <c r="F112" s="189">
        <f t="shared" si="2"/>
        <v>0.75823219421389587</v>
      </c>
    </row>
    <row r="113" spans="1:10" ht="26.25" customHeight="1" x14ac:dyDescent="0.45">
      <c r="A113" s="118" t="s">
        <v>91</v>
      </c>
      <c r="B113" s="256">
        <v>1</v>
      </c>
      <c r="C113" s="124">
        <v>4</v>
      </c>
      <c r="D113" s="270">
        <v>26707532</v>
      </c>
      <c r="E113" s="164">
        <f t="shared" si="1"/>
        <v>199.34549966877825</v>
      </c>
      <c r="F113" s="189">
        <f t="shared" si="2"/>
        <v>0.66448499889592749</v>
      </c>
    </row>
    <row r="114" spans="1:10" ht="26.25" customHeight="1" x14ac:dyDescent="0.45">
      <c r="A114" s="118" t="s">
        <v>92</v>
      </c>
      <c r="B114" s="256">
        <v>1</v>
      </c>
      <c r="C114" s="124">
        <v>5</v>
      </c>
      <c r="D114" s="270">
        <v>30341955</v>
      </c>
      <c r="E114" s="164">
        <f t="shared" si="1"/>
        <v>226.47289837198676</v>
      </c>
      <c r="F114" s="189">
        <f t="shared" si="2"/>
        <v>0.75490966123995584</v>
      </c>
    </row>
    <row r="115" spans="1:10" ht="26.25" customHeight="1" x14ac:dyDescent="0.45">
      <c r="A115" s="118" t="s">
        <v>94</v>
      </c>
      <c r="B115" s="256">
        <v>1</v>
      </c>
      <c r="C115" s="127">
        <v>6</v>
      </c>
      <c r="D115" s="271">
        <v>36541108</v>
      </c>
      <c r="E115" s="165">
        <f t="shared" si="1"/>
        <v>272.74348796851723</v>
      </c>
      <c r="F115" s="190">
        <f t="shared" si="2"/>
        <v>0.90914495989505739</v>
      </c>
    </row>
    <row r="116" spans="1:10" ht="26.25" customHeight="1" x14ac:dyDescent="0.45">
      <c r="A116" s="118" t="s">
        <v>95</v>
      </c>
      <c r="B116" s="256">
        <v>1</v>
      </c>
      <c r="C116" s="124"/>
      <c r="D116" s="150"/>
      <c r="E116" s="152"/>
      <c r="F116" s="166"/>
    </row>
    <row r="117" spans="1:10" ht="26.25" customHeight="1" x14ac:dyDescent="0.45">
      <c r="A117" s="118" t="s">
        <v>96</v>
      </c>
      <c r="B117" s="256">
        <v>1</v>
      </c>
      <c r="C117" s="124"/>
      <c r="D117" s="167"/>
      <c r="E117" s="168" t="s">
        <v>68</v>
      </c>
      <c r="F117" s="169">
        <f>AVERAGE(F110:F115)</f>
        <v>0.77638274535297358</v>
      </c>
    </row>
    <row r="118" spans="1:10" ht="19.5" customHeight="1" x14ac:dyDescent="0.35">
      <c r="A118" s="118" t="s">
        <v>97</v>
      </c>
      <c r="B118" s="220">
        <f>(B117/B116)*(B115/B114)*(B113/B112)*(B111/B110)*B109</f>
        <v>1000</v>
      </c>
      <c r="C118" s="170"/>
      <c r="D118" s="171"/>
      <c r="E118" s="172" t="s">
        <v>79</v>
      </c>
      <c r="F118" s="173">
        <f>STDEV(F110:F115)/F117</f>
        <v>0.11186275519544971</v>
      </c>
      <c r="I118" s="152"/>
    </row>
    <row r="119" spans="1:10" ht="19.5" customHeight="1" x14ac:dyDescent="0.35">
      <c r="A119" s="470" t="s">
        <v>73</v>
      </c>
      <c r="B119" s="471"/>
      <c r="C119" s="174"/>
      <c r="D119" s="175"/>
      <c r="E119" s="176" t="s">
        <v>20</v>
      </c>
      <c r="F119" s="157">
        <f>COUNT(F110:F115)</f>
        <v>6</v>
      </c>
      <c r="I119" s="152"/>
      <c r="J119" s="156"/>
    </row>
    <row r="120" spans="1:10" ht="19.5" customHeight="1" x14ac:dyDescent="0.35">
      <c r="A120" s="472"/>
      <c r="B120" s="473"/>
      <c r="C120" s="152"/>
      <c r="D120" s="152"/>
      <c r="E120" s="152"/>
      <c r="F120" s="150"/>
      <c r="G120" s="152"/>
      <c r="H120" s="152"/>
      <c r="I120" s="152"/>
    </row>
    <row r="121" spans="1:10" ht="18" x14ac:dyDescent="0.35">
      <c r="A121" s="115"/>
      <c r="B121" s="115"/>
      <c r="C121" s="152"/>
      <c r="D121" s="152"/>
      <c r="E121" s="152"/>
      <c r="F121" s="150"/>
      <c r="G121" s="152"/>
      <c r="H121" s="152"/>
      <c r="I121" s="152"/>
    </row>
    <row r="122" spans="1:10" ht="18" x14ac:dyDescent="0.35">
      <c r="A122" s="105" t="s">
        <v>99</v>
      </c>
      <c r="B122" s="246" t="s">
        <v>109</v>
      </c>
      <c r="C122" s="474" t="str">
        <f>B20</f>
        <v>ATAZANAVIR</v>
      </c>
      <c r="D122" s="474"/>
      <c r="E122" s="248" t="s">
        <v>110</v>
      </c>
      <c r="F122" s="248"/>
      <c r="G122" s="249">
        <f>F117</f>
        <v>0.77638274535297358</v>
      </c>
      <c r="H122" s="152"/>
      <c r="I122" s="152"/>
    </row>
    <row r="123" spans="1:10" ht="18" x14ac:dyDescent="0.35">
      <c r="A123" s="115"/>
      <c r="B123" s="115"/>
      <c r="C123" s="152"/>
      <c r="D123" s="152"/>
      <c r="E123" s="152"/>
      <c r="F123" s="150"/>
      <c r="G123" s="152"/>
      <c r="H123" s="152"/>
      <c r="I123" s="152"/>
    </row>
    <row r="124" spans="1:10" ht="26.25" customHeight="1" x14ac:dyDescent="0.45">
      <c r="A124" s="104" t="s">
        <v>104</v>
      </c>
      <c r="B124" s="104" t="s">
        <v>115</v>
      </c>
      <c r="D124" s="268" t="s">
        <v>116</v>
      </c>
    </row>
    <row r="125" spans="1:10" ht="19.5" customHeight="1" x14ac:dyDescent="0.35">
      <c r="A125" s="98"/>
      <c r="B125" s="98"/>
      <c r="C125" s="98"/>
      <c r="D125" s="98"/>
      <c r="E125" s="98"/>
    </row>
    <row r="126" spans="1:10" ht="26.25" customHeight="1" x14ac:dyDescent="0.45">
      <c r="A126" s="117" t="s">
        <v>100</v>
      </c>
      <c r="B126" s="255">
        <v>1000</v>
      </c>
      <c r="C126" s="158" t="s">
        <v>101</v>
      </c>
      <c r="D126" s="159" t="s">
        <v>61</v>
      </c>
      <c r="E126" s="160" t="s">
        <v>102</v>
      </c>
      <c r="F126" s="161" t="s">
        <v>103</v>
      </c>
    </row>
    <row r="127" spans="1:10" ht="26.25" customHeight="1" x14ac:dyDescent="0.45">
      <c r="A127" s="118" t="s">
        <v>87</v>
      </c>
      <c r="B127" s="256">
        <v>1</v>
      </c>
      <c r="C127" s="124">
        <v>1</v>
      </c>
      <c r="D127" s="270">
        <v>39681376</v>
      </c>
      <c r="E127" s="225">
        <f t="shared" ref="E127:E132" si="3">IF(ISBLANK(D127),"-",D127/$D$105*$D$102*$B$135)</f>
        <v>296.1825048553593</v>
      </c>
      <c r="F127" s="222">
        <f t="shared" ref="F127:F132" si="4">IF(ISBLANK(D127), "-", E127/$B$56)</f>
        <v>0.98727501618453095</v>
      </c>
    </row>
    <row r="128" spans="1:10" ht="26.25" customHeight="1" x14ac:dyDescent="0.45">
      <c r="A128" s="118" t="s">
        <v>89</v>
      </c>
      <c r="B128" s="256">
        <v>1</v>
      </c>
      <c r="C128" s="124">
        <v>2</v>
      </c>
      <c r="D128" s="270">
        <v>42466176</v>
      </c>
      <c r="E128" s="226">
        <f t="shared" si="3"/>
        <v>316.96830219064339</v>
      </c>
      <c r="F128" s="223">
        <f t="shared" si="4"/>
        <v>1.0565610073021445</v>
      </c>
    </row>
    <row r="129" spans="1:10" ht="26.25" customHeight="1" x14ac:dyDescent="0.45">
      <c r="A129" s="118" t="s">
        <v>90</v>
      </c>
      <c r="B129" s="256">
        <v>1</v>
      </c>
      <c r="C129" s="124">
        <v>3</v>
      </c>
      <c r="D129" s="270">
        <v>40311426</v>
      </c>
      <c r="E129" s="226">
        <f t="shared" si="3"/>
        <v>300.8852093982693</v>
      </c>
      <c r="F129" s="223">
        <f t="shared" si="4"/>
        <v>1.0029506979942311</v>
      </c>
    </row>
    <row r="130" spans="1:10" ht="26.25" customHeight="1" x14ac:dyDescent="0.45">
      <c r="A130" s="118" t="s">
        <v>91</v>
      </c>
      <c r="B130" s="256">
        <v>1</v>
      </c>
      <c r="C130" s="124">
        <v>4</v>
      </c>
      <c r="D130" s="270">
        <v>33922319</v>
      </c>
      <c r="E130" s="226">
        <f t="shared" si="3"/>
        <v>253.19679972596083</v>
      </c>
      <c r="F130" s="223">
        <f t="shared" si="4"/>
        <v>0.8439893324198694</v>
      </c>
    </row>
    <row r="131" spans="1:10" ht="26.25" customHeight="1" x14ac:dyDescent="0.45">
      <c r="A131" s="118" t="s">
        <v>92</v>
      </c>
      <c r="B131" s="256">
        <v>1</v>
      </c>
      <c r="C131" s="124">
        <v>5</v>
      </c>
      <c r="D131" s="270">
        <v>39440909</v>
      </c>
      <c r="E131" s="226">
        <f t="shared" si="3"/>
        <v>294.38765483818617</v>
      </c>
      <c r="F131" s="223">
        <f t="shared" si="4"/>
        <v>0.98129218279395392</v>
      </c>
    </row>
    <row r="132" spans="1:10" ht="26.25" customHeight="1" x14ac:dyDescent="0.45">
      <c r="A132" s="118" t="s">
        <v>94</v>
      </c>
      <c r="B132" s="256">
        <v>1</v>
      </c>
      <c r="C132" s="127">
        <v>6</v>
      </c>
      <c r="D132" s="271">
        <v>40186100</v>
      </c>
      <c r="E132" s="227">
        <f t="shared" si="3"/>
        <v>299.94977387800145</v>
      </c>
      <c r="F132" s="224">
        <f t="shared" si="4"/>
        <v>0.99983257959333816</v>
      </c>
    </row>
    <row r="133" spans="1:10" ht="26.25" customHeight="1" x14ac:dyDescent="0.45">
      <c r="A133" s="118" t="s">
        <v>95</v>
      </c>
      <c r="B133" s="256">
        <v>1</v>
      </c>
      <c r="C133" s="124"/>
      <c r="D133" s="150"/>
      <c r="E133" s="152"/>
      <c r="F133" s="166"/>
    </row>
    <row r="134" spans="1:10" ht="26.25" customHeight="1" x14ac:dyDescent="0.45">
      <c r="A134" s="118" t="s">
        <v>96</v>
      </c>
      <c r="B134" s="256">
        <v>1</v>
      </c>
      <c r="C134" s="124"/>
      <c r="D134" s="167"/>
      <c r="E134" s="168" t="s">
        <v>68</v>
      </c>
      <c r="F134" s="272">
        <f>AVERAGE(F127:F132)</f>
        <v>0.97865013604801143</v>
      </c>
    </row>
    <row r="135" spans="1:10" ht="27" customHeight="1" x14ac:dyDescent="0.45">
      <c r="A135" s="118" t="s">
        <v>97</v>
      </c>
      <c r="B135" s="256">
        <f>(B134/B133)*(B132/B131)*(B130/B129)*(B128/B127)*B126</f>
        <v>1000</v>
      </c>
      <c r="C135" s="170"/>
      <c r="D135" s="171"/>
      <c r="E135" s="172" t="s">
        <v>79</v>
      </c>
      <c r="F135" s="273">
        <f>STDEV(F127:F132)/F134</f>
        <v>7.2720282858337371E-2</v>
      </c>
      <c r="I135" s="152"/>
    </row>
    <row r="136" spans="1:10" ht="27" customHeight="1" x14ac:dyDescent="0.45">
      <c r="A136" s="470" t="s">
        <v>73</v>
      </c>
      <c r="B136" s="471"/>
      <c r="C136" s="174"/>
      <c r="D136" s="175"/>
      <c r="E136" s="176" t="s">
        <v>20</v>
      </c>
      <c r="F136" s="274">
        <f>COUNT(F127:F132)</f>
        <v>6</v>
      </c>
      <c r="I136" s="152"/>
      <c r="J136" s="156"/>
    </row>
    <row r="137" spans="1:10" ht="19.5" customHeight="1" x14ac:dyDescent="0.35">
      <c r="A137" s="472"/>
      <c r="B137" s="473"/>
      <c r="C137" s="152"/>
      <c r="D137" s="152"/>
      <c r="E137" s="152"/>
      <c r="F137" s="150"/>
      <c r="G137" s="152"/>
      <c r="H137" s="152"/>
      <c r="I137" s="152"/>
    </row>
    <row r="138" spans="1:10" ht="18" x14ac:dyDescent="0.35">
      <c r="A138" s="115"/>
      <c r="B138" s="115"/>
      <c r="C138" s="152"/>
      <c r="D138" s="152"/>
      <c r="E138" s="152"/>
      <c r="F138" s="150"/>
      <c r="G138" s="152"/>
      <c r="H138" s="152"/>
      <c r="I138" s="152"/>
    </row>
    <row r="139" spans="1:10" ht="26.25" customHeight="1" x14ac:dyDescent="0.45">
      <c r="A139" s="105" t="s">
        <v>99</v>
      </c>
      <c r="B139" s="246" t="s">
        <v>109</v>
      </c>
      <c r="C139" s="474" t="str">
        <f>B20</f>
        <v>ATAZANAVIR</v>
      </c>
      <c r="D139" s="474"/>
      <c r="E139" s="248" t="s">
        <v>110</v>
      </c>
      <c r="F139" s="248"/>
      <c r="G139" s="275">
        <f>F134</f>
        <v>0.97865013604801143</v>
      </c>
      <c r="H139" s="152"/>
      <c r="I139" s="152"/>
    </row>
    <row r="140" spans="1:10" ht="18" x14ac:dyDescent="0.35">
      <c r="A140" s="105"/>
      <c r="B140" s="246"/>
      <c r="C140" s="247"/>
      <c r="D140" s="247"/>
      <c r="E140" s="248"/>
      <c r="F140" s="248"/>
      <c r="G140" s="249"/>
      <c r="H140" s="152"/>
      <c r="I140" s="152"/>
    </row>
    <row r="141" spans="1:10" ht="26.25" hidden="1" customHeight="1" x14ac:dyDescent="0.45">
      <c r="A141" s="104" t="s">
        <v>104</v>
      </c>
      <c r="B141" s="104" t="s">
        <v>115</v>
      </c>
      <c r="D141" s="268">
        <v>0</v>
      </c>
      <c r="H141" s="152"/>
      <c r="I141" s="152"/>
    </row>
    <row r="142" spans="1:10" ht="19.5" hidden="1" customHeight="1" x14ac:dyDescent="0.35">
      <c r="A142" s="98"/>
      <c r="B142" s="98"/>
      <c r="C142" s="98"/>
      <c r="D142" s="98"/>
      <c r="E142" s="98"/>
      <c r="H142" s="152"/>
      <c r="I142" s="152"/>
    </row>
    <row r="143" spans="1:10" ht="26.25" hidden="1" customHeight="1" x14ac:dyDescent="0.45">
      <c r="A143" s="117" t="s">
        <v>100</v>
      </c>
      <c r="B143" s="255">
        <v>1</v>
      </c>
      <c r="C143" s="158" t="s">
        <v>101</v>
      </c>
      <c r="D143" s="159" t="s">
        <v>61</v>
      </c>
      <c r="E143" s="160" t="s">
        <v>102</v>
      </c>
      <c r="F143" s="161" t="s">
        <v>103</v>
      </c>
      <c r="H143" s="152"/>
      <c r="I143" s="152"/>
    </row>
    <row r="144" spans="1:10" ht="26.25" hidden="1" customHeight="1" x14ac:dyDescent="0.45">
      <c r="A144" s="118" t="s">
        <v>87</v>
      </c>
      <c r="B144" s="256">
        <v>1</v>
      </c>
      <c r="C144" s="124">
        <v>1</v>
      </c>
      <c r="D144" s="270"/>
      <c r="E144" s="225" t="str">
        <f t="shared" ref="E144:E149" si="5">IF(ISBLANK(D144),"-",D144/$D$105*$D$102*$B$152)</f>
        <v>-</v>
      </c>
      <c r="F144" s="222" t="str">
        <f t="shared" ref="F144:F149" si="6">IF(ISBLANK(D144), "-", E144/$B$56)</f>
        <v>-</v>
      </c>
      <c r="H144" s="152"/>
      <c r="I144" s="152"/>
    </row>
    <row r="145" spans="1:9" ht="26.25" hidden="1" customHeight="1" x14ac:dyDescent="0.45">
      <c r="A145" s="118" t="s">
        <v>89</v>
      </c>
      <c r="B145" s="256">
        <v>1</v>
      </c>
      <c r="C145" s="124">
        <v>2</v>
      </c>
      <c r="D145" s="270"/>
      <c r="E145" s="226" t="str">
        <f t="shared" si="5"/>
        <v>-</v>
      </c>
      <c r="F145" s="223" t="str">
        <f t="shared" si="6"/>
        <v>-</v>
      </c>
      <c r="H145" s="152"/>
      <c r="I145" s="152"/>
    </row>
    <row r="146" spans="1:9" ht="26.25" hidden="1" customHeight="1" x14ac:dyDescent="0.45">
      <c r="A146" s="118" t="s">
        <v>90</v>
      </c>
      <c r="B146" s="256">
        <v>1</v>
      </c>
      <c r="C146" s="124">
        <v>3</v>
      </c>
      <c r="D146" s="270"/>
      <c r="E146" s="226" t="str">
        <f t="shared" si="5"/>
        <v>-</v>
      </c>
      <c r="F146" s="223" t="str">
        <f t="shared" si="6"/>
        <v>-</v>
      </c>
      <c r="H146" s="152"/>
      <c r="I146" s="152"/>
    </row>
    <row r="147" spans="1:9" ht="26.25" hidden="1" customHeight="1" x14ac:dyDescent="0.45">
      <c r="A147" s="118" t="s">
        <v>91</v>
      </c>
      <c r="B147" s="256">
        <v>1</v>
      </c>
      <c r="C147" s="124">
        <v>4</v>
      </c>
      <c r="D147" s="270"/>
      <c r="E147" s="226" t="str">
        <f t="shared" si="5"/>
        <v>-</v>
      </c>
      <c r="F147" s="223" t="str">
        <f t="shared" si="6"/>
        <v>-</v>
      </c>
      <c r="H147" s="152"/>
      <c r="I147" s="152"/>
    </row>
    <row r="148" spans="1:9" ht="26.25" hidden="1" customHeight="1" x14ac:dyDescent="0.45">
      <c r="A148" s="118" t="s">
        <v>92</v>
      </c>
      <c r="B148" s="256">
        <v>1</v>
      </c>
      <c r="C148" s="124">
        <v>5</v>
      </c>
      <c r="D148" s="270"/>
      <c r="E148" s="226" t="str">
        <f t="shared" si="5"/>
        <v>-</v>
      </c>
      <c r="F148" s="223" t="str">
        <f t="shared" si="6"/>
        <v>-</v>
      </c>
      <c r="H148" s="152"/>
      <c r="I148" s="152"/>
    </row>
    <row r="149" spans="1:9" ht="26.25" hidden="1" customHeight="1" x14ac:dyDescent="0.45">
      <c r="A149" s="118" t="s">
        <v>94</v>
      </c>
      <c r="B149" s="256">
        <v>1</v>
      </c>
      <c r="C149" s="127">
        <v>6</v>
      </c>
      <c r="D149" s="271"/>
      <c r="E149" s="227" t="str">
        <f t="shared" si="5"/>
        <v>-</v>
      </c>
      <c r="F149" s="224" t="str">
        <f t="shared" si="6"/>
        <v>-</v>
      </c>
      <c r="H149" s="152"/>
      <c r="I149" s="152"/>
    </row>
    <row r="150" spans="1:9" ht="26.25" hidden="1" customHeight="1" x14ac:dyDescent="0.45">
      <c r="A150" s="118" t="s">
        <v>95</v>
      </c>
      <c r="B150" s="256">
        <v>1</v>
      </c>
      <c r="C150" s="124"/>
      <c r="D150" s="150"/>
      <c r="E150" s="152"/>
      <c r="F150" s="166"/>
      <c r="H150" s="152"/>
      <c r="I150" s="152"/>
    </row>
    <row r="151" spans="1:9" ht="26.25" hidden="1" customHeight="1" x14ac:dyDescent="0.45">
      <c r="A151" s="118" t="s">
        <v>96</v>
      </c>
      <c r="B151" s="256">
        <v>1</v>
      </c>
      <c r="C151" s="124"/>
      <c r="D151" s="167"/>
      <c r="E151" s="168" t="s">
        <v>68</v>
      </c>
      <c r="F151" s="272" t="e">
        <f>AVERAGE(F144:F149)</f>
        <v>#DIV/0!</v>
      </c>
      <c r="H151" s="152"/>
      <c r="I151" s="152"/>
    </row>
    <row r="152" spans="1:9" ht="27" hidden="1" customHeight="1" x14ac:dyDescent="0.45">
      <c r="A152" s="118" t="s">
        <v>97</v>
      </c>
      <c r="B152" s="256">
        <f>(B151/B150)*(B149/B148)*(B147/B146)*(B145/B144)*B143</f>
        <v>1</v>
      </c>
      <c r="C152" s="170"/>
      <c r="D152" s="171"/>
      <c r="E152" s="172" t="s">
        <v>79</v>
      </c>
      <c r="F152" s="273" t="e">
        <f>STDEV(F144:F149)/F151</f>
        <v>#DIV/0!</v>
      </c>
      <c r="H152" s="152"/>
      <c r="I152" s="152"/>
    </row>
    <row r="153" spans="1:9" ht="27" hidden="1" customHeight="1" x14ac:dyDescent="0.45">
      <c r="A153" s="470" t="s">
        <v>73</v>
      </c>
      <c r="B153" s="471"/>
      <c r="C153" s="174"/>
      <c r="D153" s="175"/>
      <c r="E153" s="176" t="s">
        <v>20</v>
      </c>
      <c r="F153" s="274">
        <f>COUNT(F144:F149)</f>
        <v>0</v>
      </c>
      <c r="H153" s="152"/>
      <c r="I153" s="152"/>
    </row>
    <row r="154" spans="1:9" ht="19.5" hidden="1" customHeight="1" x14ac:dyDescent="0.35">
      <c r="A154" s="472"/>
      <c r="B154" s="473"/>
      <c r="C154" s="152"/>
      <c r="D154" s="152"/>
      <c r="E154" s="152"/>
      <c r="F154" s="150"/>
      <c r="G154" s="152"/>
      <c r="H154" s="152"/>
      <c r="I154" s="152"/>
    </row>
    <row r="155" spans="1:9" ht="18" hidden="1" x14ac:dyDescent="0.35">
      <c r="A155" s="115"/>
      <c r="B155" s="115"/>
      <c r="C155" s="152"/>
      <c r="D155" s="152"/>
      <c r="E155" s="152"/>
      <c r="F155" s="150"/>
      <c r="G155" s="152"/>
      <c r="H155" s="152"/>
      <c r="I155" s="152"/>
    </row>
    <row r="156" spans="1:9" ht="26.25" hidden="1" customHeight="1" x14ac:dyDescent="0.45">
      <c r="A156" s="105" t="s">
        <v>99</v>
      </c>
      <c r="B156" s="246" t="s">
        <v>109</v>
      </c>
      <c r="C156" s="474" t="str">
        <f>B20</f>
        <v>ATAZANAVIR</v>
      </c>
      <c r="D156" s="474"/>
      <c r="E156" s="248" t="s">
        <v>110</v>
      </c>
      <c r="F156" s="248"/>
      <c r="G156" s="275" t="e">
        <f>F151</f>
        <v>#DIV/0!</v>
      </c>
      <c r="H156" s="152"/>
      <c r="I156" s="152"/>
    </row>
    <row r="157" spans="1:9" ht="18" hidden="1" x14ac:dyDescent="0.35">
      <c r="A157" s="105"/>
      <c r="B157" s="246"/>
      <c r="C157" s="250"/>
      <c r="D157" s="250"/>
      <c r="E157" s="248"/>
      <c r="F157" s="248"/>
      <c r="G157" s="249"/>
      <c r="H157" s="152"/>
      <c r="I157" s="152"/>
    </row>
    <row r="158" spans="1:9" ht="26.25" hidden="1" customHeight="1" x14ac:dyDescent="0.45">
      <c r="A158" s="104" t="s">
        <v>104</v>
      </c>
      <c r="B158" s="104" t="s">
        <v>115</v>
      </c>
      <c r="D158" s="268">
        <v>0</v>
      </c>
      <c r="H158" s="152"/>
      <c r="I158" s="152"/>
    </row>
    <row r="159" spans="1:9" ht="19.5" hidden="1" customHeight="1" x14ac:dyDescent="0.35">
      <c r="A159" s="98"/>
      <c r="B159" s="98"/>
      <c r="C159" s="98"/>
      <c r="D159" s="98"/>
      <c r="E159" s="98"/>
      <c r="H159" s="152"/>
      <c r="I159" s="152"/>
    </row>
    <row r="160" spans="1:9" ht="26.25" hidden="1" customHeight="1" x14ac:dyDescent="0.45">
      <c r="A160" s="117" t="s">
        <v>100</v>
      </c>
      <c r="B160" s="255">
        <v>1</v>
      </c>
      <c r="C160" s="158" t="s">
        <v>101</v>
      </c>
      <c r="D160" s="159" t="s">
        <v>61</v>
      </c>
      <c r="E160" s="160" t="s">
        <v>102</v>
      </c>
      <c r="F160" s="161" t="s">
        <v>103</v>
      </c>
      <c r="H160" s="152"/>
      <c r="I160" s="152"/>
    </row>
    <row r="161" spans="1:9" ht="26.25" hidden="1" customHeight="1" x14ac:dyDescent="0.45">
      <c r="A161" s="118" t="s">
        <v>87</v>
      </c>
      <c r="B161" s="256">
        <v>1</v>
      </c>
      <c r="C161" s="124">
        <v>1</v>
      </c>
      <c r="D161" s="270"/>
      <c r="E161" s="225" t="str">
        <f t="shared" ref="E161:E166" si="7">IF(ISBLANK(D161),"-",D161/$D$105*$D$102*$B$169)</f>
        <v>-</v>
      </c>
      <c r="F161" s="222" t="str">
        <f t="shared" ref="F161:F166" si="8">IF(ISBLANK(D161), "-", E161/$B$56)</f>
        <v>-</v>
      </c>
      <c r="H161" s="152"/>
      <c r="I161" s="152"/>
    </row>
    <row r="162" spans="1:9" ht="26.25" hidden="1" customHeight="1" x14ac:dyDescent="0.45">
      <c r="A162" s="118" t="s">
        <v>89</v>
      </c>
      <c r="B162" s="256">
        <v>1</v>
      </c>
      <c r="C162" s="124">
        <v>2</v>
      </c>
      <c r="D162" s="270"/>
      <c r="E162" s="226" t="str">
        <f t="shared" si="7"/>
        <v>-</v>
      </c>
      <c r="F162" s="223" t="str">
        <f t="shared" si="8"/>
        <v>-</v>
      </c>
      <c r="H162" s="152"/>
      <c r="I162" s="152"/>
    </row>
    <row r="163" spans="1:9" ht="26.25" hidden="1" customHeight="1" x14ac:dyDescent="0.45">
      <c r="A163" s="118" t="s">
        <v>90</v>
      </c>
      <c r="B163" s="256">
        <v>1</v>
      </c>
      <c r="C163" s="124">
        <v>3</v>
      </c>
      <c r="D163" s="270"/>
      <c r="E163" s="226" t="str">
        <f t="shared" si="7"/>
        <v>-</v>
      </c>
      <c r="F163" s="223" t="str">
        <f t="shared" si="8"/>
        <v>-</v>
      </c>
      <c r="H163" s="152"/>
      <c r="I163" s="152"/>
    </row>
    <row r="164" spans="1:9" ht="26.25" hidden="1" customHeight="1" x14ac:dyDescent="0.45">
      <c r="A164" s="118" t="s">
        <v>91</v>
      </c>
      <c r="B164" s="256">
        <v>1</v>
      </c>
      <c r="C164" s="124">
        <v>4</v>
      </c>
      <c r="D164" s="270"/>
      <c r="E164" s="226" t="str">
        <f t="shared" si="7"/>
        <v>-</v>
      </c>
      <c r="F164" s="223" t="str">
        <f t="shared" si="8"/>
        <v>-</v>
      </c>
      <c r="H164" s="152"/>
      <c r="I164" s="152"/>
    </row>
    <row r="165" spans="1:9" ht="26.25" hidden="1" customHeight="1" x14ac:dyDescent="0.45">
      <c r="A165" s="118" t="s">
        <v>92</v>
      </c>
      <c r="B165" s="256">
        <v>1</v>
      </c>
      <c r="C165" s="124">
        <v>5</v>
      </c>
      <c r="D165" s="270"/>
      <c r="E165" s="226" t="str">
        <f t="shared" si="7"/>
        <v>-</v>
      </c>
      <c r="F165" s="223" t="str">
        <f t="shared" si="8"/>
        <v>-</v>
      </c>
      <c r="H165" s="152"/>
      <c r="I165" s="152"/>
    </row>
    <row r="166" spans="1:9" ht="26.25" hidden="1" customHeight="1" x14ac:dyDescent="0.45">
      <c r="A166" s="118" t="s">
        <v>94</v>
      </c>
      <c r="B166" s="256">
        <v>1</v>
      </c>
      <c r="C166" s="127">
        <v>6</v>
      </c>
      <c r="D166" s="271"/>
      <c r="E166" s="227" t="str">
        <f t="shared" si="7"/>
        <v>-</v>
      </c>
      <c r="F166" s="224" t="str">
        <f t="shared" si="8"/>
        <v>-</v>
      </c>
      <c r="H166" s="152"/>
      <c r="I166" s="152"/>
    </row>
    <row r="167" spans="1:9" ht="26.25" hidden="1" customHeight="1" x14ac:dyDescent="0.45">
      <c r="A167" s="118" t="s">
        <v>95</v>
      </c>
      <c r="B167" s="256">
        <v>1</v>
      </c>
      <c r="C167" s="124"/>
      <c r="D167" s="150"/>
      <c r="E167" s="152"/>
      <c r="F167" s="166"/>
      <c r="H167" s="152"/>
      <c r="I167" s="152"/>
    </row>
    <row r="168" spans="1:9" ht="26.25" hidden="1" customHeight="1" x14ac:dyDescent="0.45">
      <c r="A168" s="118" t="s">
        <v>96</v>
      </c>
      <c r="B168" s="256">
        <v>1</v>
      </c>
      <c r="C168" s="124"/>
      <c r="D168" s="167"/>
      <c r="E168" s="168" t="s">
        <v>68</v>
      </c>
      <c r="F168" s="272" t="e">
        <f>AVERAGE(F161:F166)</f>
        <v>#DIV/0!</v>
      </c>
      <c r="H168" s="152"/>
      <c r="I168" s="152"/>
    </row>
    <row r="169" spans="1:9" ht="27" hidden="1" customHeight="1" x14ac:dyDescent="0.45">
      <c r="A169" s="118" t="s">
        <v>97</v>
      </c>
      <c r="B169" s="256">
        <f>(B168/B167)*(B166/B165)*(B164/B163)*(B162/B161)*B160</f>
        <v>1</v>
      </c>
      <c r="C169" s="170"/>
      <c r="D169" s="171"/>
      <c r="E169" s="172" t="s">
        <v>79</v>
      </c>
      <c r="F169" s="273" t="e">
        <f>STDEV(F161:F166)/F168</f>
        <v>#DIV/0!</v>
      </c>
      <c r="H169" s="152"/>
      <c r="I169" s="152"/>
    </row>
    <row r="170" spans="1:9" ht="27" hidden="1" customHeight="1" x14ac:dyDescent="0.45">
      <c r="A170" s="470" t="s">
        <v>73</v>
      </c>
      <c r="B170" s="471"/>
      <c r="C170" s="174"/>
      <c r="D170" s="175"/>
      <c r="E170" s="176" t="s">
        <v>20</v>
      </c>
      <c r="F170" s="274">
        <f>COUNT(F161:F166)</f>
        <v>0</v>
      </c>
      <c r="H170" s="152"/>
      <c r="I170" s="152"/>
    </row>
    <row r="171" spans="1:9" ht="19.5" hidden="1" customHeight="1" x14ac:dyDescent="0.35">
      <c r="A171" s="472"/>
      <c r="B171" s="473"/>
      <c r="C171" s="152"/>
      <c r="D171" s="152"/>
      <c r="E171" s="152"/>
      <c r="F171" s="150"/>
      <c r="G171" s="152"/>
      <c r="H171" s="152"/>
      <c r="I171" s="152"/>
    </row>
    <row r="172" spans="1:9" ht="18" hidden="1" x14ac:dyDescent="0.35">
      <c r="A172" s="115"/>
      <c r="B172" s="115"/>
      <c r="C172" s="152"/>
      <c r="D172" s="152"/>
      <c r="E172" s="152"/>
      <c r="F172" s="150"/>
      <c r="G172" s="152"/>
      <c r="H172" s="152"/>
      <c r="I172" s="152"/>
    </row>
    <row r="173" spans="1:9" ht="26.25" hidden="1" customHeight="1" x14ac:dyDescent="0.45">
      <c r="A173" s="105" t="s">
        <v>99</v>
      </c>
      <c r="B173" s="246" t="s">
        <v>109</v>
      </c>
      <c r="C173" s="474" t="str">
        <f>B20</f>
        <v>ATAZANAVIR</v>
      </c>
      <c r="D173" s="474"/>
      <c r="E173" s="248" t="s">
        <v>110</v>
      </c>
      <c r="F173" s="248"/>
      <c r="G173" s="275" t="e">
        <f>F168</f>
        <v>#DIV/0!</v>
      </c>
      <c r="H173" s="152"/>
      <c r="I173" s="152"/>
    </row>
    <row r="174" spans="1:9" ht="18" hidden="1" x14ac:dyDescent="0.35">
      <c r="A174" s="105"/>
      <c r="B174" s="246"/>
      <c r="C174" s="250"/>
      <c r="D174" s="250"/>
      <c r="E174" s="248"/>
      <c r="F174" s="248"/>
      <c r="G174" s="249"/>
      <c r="H174" s="152"/>
      <c r="I174" s="152"/>
    </row>
    <row r="175" spans="1:9" ht="19.5" customHeight="1" x14ac:dyDescent="0.35">
      <c r="A175" s="191"/>
      <c r="B175" s="191"/>
      <c r="C175" s="192"/>
      <c r="D175" s="192"/>
      <c r="E175" s="192"/>
      <c r="F175" s="192"/>
      <c r="G175" s="192"/>
      <c r="H175" s="192"/>
    </row>
    <row r="176" spans="1:9" ht="18" x14ac:dyDescent="0.35">
      <c r="B176" s="469" t="s">
        <v>26</v>
      </c>
      <c r="C176" s="469"/>
      <c r="E176" s="179" t="s">
        <v>27</v>
      </c>
      <c r="F176" s="207"/>
      <c r="G176" s="469" t="s">
        <v>28</v>
      </c>
      <c r="H176" s="469"/>
    </row>
    <row r="177" spans="1:9" ht="83.1" customHeight="1" x14ac:dyDescent="0.35">
      <c r="A177" s="208" t="s">
        <v>29</v>
      </c>
      <c r="B177" s="244" t="s">
        <v>120</v>
      </c>
      <c r="C177" s="244" t="s">
        <v>121</v>
      </c>
      <c r="E177" s="203"/>
      <c r="F177" s="152"/>
      <c r="G177" s="205"/>
      <c r="H177" s="205"/>
    </row>
    <row r="178" spans="1:9" ht="83.1" customHeight="1" x14ac:dyDescent="0.35">
      <c r="A178" s="208" t="s">
        <v>30</v>
      </c>
      <c r="B178" s="245"/>
      <c r="C178" s="245"/>
      <c r="E178" s="204"/>
      <c r="F178" s="152"/>
      <c r="G178" s="206"/>
      <c r="H178" s="206"/>
    </row>
    <row r="179" spans="1:9" ht="18" x14ac:dyDescent="0.35">
      <c r="A179" s="149"/>
      <c r="B179" s="149"/>
      <c r="C179" s="150"/>
      <c r="D179" s="150"/>
      <c r="E179" s="150"/>
      <c r="F179" s="151"/>
      <c r="G179" s="150"/>
      <c r="H179" s="150"/>
      <c r="I179" s="152"/>
    </row>
    <row r="180" spans="1:9" ht="18" x14ac:dyDescent="0.35">
      <c r="A180" s="149"/>
      <c r="B180" s="149"/>
      <c r="C180" s="150"/>
      <c r="D180" s="150"/>
      <c r="E180" s="150"/>
      <c r="F180" s="151"/>
      <c r="G180" s="150"/>
      <c r="H180" s="150"/>
      <c r="I180" s="152"/>
    </row>
    <row r="181" spans="1:9" ht="18" x14ac:dyDescent="0.35">
      <c r="A181" s="149"/>
      <c r="B181" s="149"/>
      <c r="C181" s="150"/>
      <c r="D181" s="150"/>
      <c r="E181" s="150"/>
      <c r="F181" s="151"/>
      <c r="G181" s="150"/>
      <c r="H181" s="150"/>
      <c r="I181" s="152"/>
    </row>
    <row r="182" spans="1:9" ht="18" x14ac:dyDescent="0.35">
      <c r="A182" s="149"/>
      <c r="B182" s="149"/>
      <c r="C182" s="150"/>
      <c r="D182" s="150"/>
      <c r="E182" s="150"/>
      <c r="F182" s="151"/>
      <c r="G182" s="150"/>
      <c r="H182" s="150"/>
      <c r="I182" s="152"/>
    </row>
    <row r="183" spans="1:9" ht="18" x14ac:dyDescent="0.35">
      <c r="A183" s="149"/>
      <c r="B183" s="149"/>
      <c r="C183" s="150"/>
      <c r="D183" s="150"/>
      <c r="E183" s="150"/>
      <c r="F183" s="151"/>
      <c r="G183" s="150"/>
      <c r="H183" s="150"/>
      <c r="I183" s="152"/>
    </row>
    <row r="184" spans="1:9" ht="18" x14ac:dyDescent="0.35">
      <c r="A184" s="149"/>
      <c r="B184" s="149"/>
      <c r="C184" s="150"/>
      <c r="D184" s="150"/>
      <c r="E184" s="150"/>
      <c r="F184" s="151"/>
      <c r="G184" s="150"/>
      <c r="H184" s="150"/>
      <c r="I184" s="152"/>
    </row>
    <row r="185" spans="1:9" ht="18" x14ac:dyDescent="0.35">
      <c r="A185" s="149"/>
      <c r="B185" s="149"/>
      <c r="C185" s="150"/>
      <c r="D185" s="150"/>
      <c r="E185" s="150"/>
      <c r="F185" s="151"/>
      <c r="G185" s="150"/>
      <c r="H185" s="150"/>
      <c r="I185" s="152"/>
    </row>
    <row r="186" spans="1:9" ht="18" x14ac:dyDescent="0.35">
      <c r="A186" s="149"/>
      <c r="B186" s="149"/>
      <c r="C186" s="150"/>
      <c r="D186" s="150"/>
      <c r="E186" s="150"/>
      <c r="F186" s="151"/>
      <c r="G186" s="150"/>
      <c r="H186" s="150"/>
      <c r="I186" s="152"/>
    </row>
    <row r="187" spans="1:9" ht="18" x14ac:dyDescent="0.35">
      <c r="A187" s="149"/>
      <c r="B187" s="149"/>
      <c r="C187" s="150"/>
      <c r="D187" s="150"/>
      <c r="E187" s="150"/>
      <c r="F187" s="151"/>
      <c r="G187" s="150"/>
      <c r="H187" s="150"/>
      <c r="I187" s="152"/>
    </row>
    <row r="250" spans="1:1" x14ac:dyDescent="0.3">
      <c r="A250" s="2">
        <v>0</v>
      </c>
    </row>
  </sheetData>
  <sheetProtection formatCells="0" formatColumns="0"/>
  <mergeCells count="33">
    <mergeCell ref="A1:H7"/>
    <mergeCell ref="A8:H14"/>
    <mergeCell ref="A16:H16"/>
    <mergeCell ref="C86:H86"/>
    <mergeCell ref="C87:H87"/>
    <mergeCell ref="B18:C18"/>
    <mergeCell ref="C29:G29"/>
    <mergeCell ref="F36:G36"/>
    <mergeCell ref="C31:H31"/>
    <mergeCell ref="C32:H32"/>
    <mergeCell ref="D36:E36"/>
    <mergeCell ref="A101:B102"/>
    <mergeCell ref="A119:B120"/>
    <mergeCell ref="A46:B47"/>
    <mergeCell ref="C83:G83"/>
    <mergeCell ref="A70:B71"/>
    <mergeCell ref="C76:D76"/>
    <mergeCell ref="C68:C71"/>
    <mergeCell ref="C64:C67"/>
    <mergeCell ref="D68:D71"/>
    <mergeCell ref="D64:D67"/>
    <mergeCell ref="D60:D63"/>
    <mergeCell ref="C60:C63"/>
    <mergeCell ref="C122:D122"/>
    <mergeCell ref="C156:D156"/>
    <mergeCell ref="C139:D139"/>
    <mergeCell ref="C173:D173"/>
    <mergeCell ref="F91:G91"/>
    <mergeCell ref="B176:C176"/>
    <mergeCell ref="A136:B137"/>
    <mergeCell ref="A170:B171"/>
    <mergeCell ref="A153:B154"/>
    <mergeCell ref="G176:H176"/>
  </mergeCells>
  <printOptions horizontalCentered="1" verticalCentered="1"/>
  <pageMargins left="0.7" right="0.7" top="0.75" bottom="0.75" header="0.3" footer="0.3"/>
  <pageSetup paperSize="9" scale="24" orientation="portrait" r:id="rId1"/>
  <headerFooter alignWithMargins="0">
    <oddHeader>&amp;LVer 2</oddHeader>
    <oddFooter>Page &amp;P&amp;RNDQB201707037</oddFooter>
  </headerFooter>
  <rowBreaks count="1" manualBreakCount="1">
    <brk id="77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BreakPreview" topLeftCell="A43" zoomScale="55" zoomScaleNormal="75" workbookViewId="0">
      <selection activeCell="D132" sqref="D132"/>
    </sheetView>
  </sheetViews>
  <sheetFormatPr defaultRowHeight="13.8" x14ac:dyDescent="0.3"/>
  <cols>
    <col min="1" max="1" width="55.44140625" style="2" customWidth="1"/>
    <col min="2" max="2" width="33.6640625" style="2" customWidth="1"/>
    <col min="3" max="3" width="42.33203125" style="2" customWidth="1"/>
    <col min="4" max="4" width="30.5546875" style="2" customWidth="1"/>
    <col min="5" max="5" width="39.88671875" style="2" customWidth="1"/>
    <col min="6" max="6" width="30.6640625" style="2" customWidth="1"/>
    <col min="7" max="7" width="39.88671875" style="2" customWidth="1"/>
    <col min="8" max="8" width="41.109375" style="2" customWidth="1"/>
    <col min="9" max="9" width="30.33203125" style="2" customWidth="1"/>
    <col min="10" max="10" width="30.44140625" style="2" customWidth="1"/>
    <col min="11" max="11" width="21.33203125" style="2" customWidth="1"/>
    <col min="12" max="12" width="9.109375" style="2" customWidth="1"/>
  </cols>
  <sheetData>
    <row r="1" spans="1:8" x14ac:dyDescent="0.3">
      <c r="A1" s="493" t="s">
        <v>45</v>
      </c>
      <c r="B1" s="493"/>
      <c r="C1" s="493"/>
      <c r="D1" s="493"/>
      <c r="E1" s="493"/>
      <c r="F1" s="493"/>
      <c r="G1" s="493"/>
      <c r="H1" s="493"/>
    </row>
    <row r="2" spans="1:8" x14ac:dyDescent="0.3">
      <c r="A2" s="493"/>
      <c r="B2" s="493"/>
      <c r="C2" s="493"/>
      <c r="D2" s="493"/>
      <c r="E2" s="493"/>
      <c r="F2" s="493"/>
      <c r="G2" s="493"/>
      <c r="H2" s="493"/>
    </row>
    <row r="3" spans="1:8" x14ac:dyDescent="0.3">
      <c r="A3" s="493"/>
      <c r="B3" s="493"/>
      <c r="C3" s="493"/>
      <c r="D3" s="493"/>
      <c r="E3" s="493"/>
      <c r="F3" s="493"/>
      <c r="G3" s="493"/>
      <c r="H3" s="493"/>
    </row>
    <row r="4" spans="1:8" x14ac:dyDescent="0.3">
      <c r="A4" s="493"/>
      <c r="B4" s="493"/>
      <c r="C4" s="493"/>
      <c r="D4" s="493"/>
      <c r="E4" s="493"/>
      <c r="F4" s="493"/>
      <c r="G4" s="493"/>
      <c r="H4" s="493"/>
    </row>
    <row r="5" spans="1:8" x14ac:dyDescent="0.3">
      <c r="A5" s="493"/>
      <c r="B5" s="493"/>
      <c r="C5" s="493"/>
      <c r="D5" s="493"/>
      <c r="E5" s="493"/>
      <c r="F5" s="493"/>
      <c r="G5" s="493"/>
      <c r="H5" s="493"/>
    </row>
    <row r="6" spans="1:8" x14ac:dyDescent="0.3">
      <c r="A6" s="493"/>
      <c r="B6" s="493"/>
      <c r="C6" s="493"/>
      <c r="D6" s="493"/>
      <c r="E6" s="493"/>
      <c r="F6" s="493"/>
      <c r="G6" s="493"/>
      <c r="H6" s="493"/>
    </row>
    <row r="7" spans="1:8" x14ac:dyDescent="0.3">
      <c r="A7" s="493"/>
      <c r="B7" s="493"/>
      <c r="C7" s="493"/>
      <c r="D7" s="493"/>
      <c r="E7" s="493"/>
      <c r="F7" s="493"/>
      <c r="G7" s="493"/>
      <c r="H7" s="493"/>
    </row>
    <row r="8" spans="1:8" x14ac:dyDescent="0.3">
      <c r="A8" s="494" t="s">
        <v>46</v>
      </c>
      <c r="B8" s="494"/>
      <c r="C8" s="494"/>
      <c r="D8" s="494"/>
      <c r="E8" s="494"/>
      <c r="F8" s="494"/>
      <c r="G8" s="494"/>
      <c r="H8" s="494"/>
    </row>
    <row r="9" spans="1:8" x14ac:dyDescent="0.3">
      <c r="A9" s="494"/>
      <c r="B9" s="494"/>
      <c r="C9" s="494"/>
      <c r="D9" s="494"/>
      <c r="E9" s="494"/>
      <c r="F9" s="494"/>
      <c r="G9" s="494"/>
      <c r="H9" s="494"/>
    </row>
    <row r="10" spans="1:8" x14ac:dyDescent="0.3">
      <c r="A10" s="494"/>
      <c r="B10" s="494"/>
      <c r="C10" s="494"/>
      <c r="D10" s="494"/>
      <c r="E10" s="494"/>
      <c r="F10" s="494"/>
      <c r="G10" s="494"/>
      <c r="H10" s="494"/>
    </row>
    <row r="11" spans="1:8" x14ac:dyDescent="0.3">
      <c r="A11" s="494"/>
      <c r="B11" s="494"/>
      <c r="C11" s="494"/>
      <c r="D11" s="494"/>
      <c r="E11" s="494"/>
      <c r="F11" s="494"/>
      <c r="G11" s="494"/>
      <c r="H11" s="494"/>
    </row>
    <row r="12" spans="1:8" x14ac:dyDescent="0.3">
      <c r="A12" s="494"/>
      <c r="B12" s="494"/>
      <c r="C12" s="494"/>
      <c r="D12" s="494"/>
      <c r="E12" s="494"/>
      <c r="F12" s="494"/>
      <c r="G12" s="494"/>
      <c r="H12" s="494"/>
    </row>
    <row r="13" spans="1:8" x14ac:dyDescent="0.3">
      <c r="A13" s="494"/>
      <c r="B13" s="494"/>
      <c r="C13" s="494"/>
      <c r="D13" s="494"/>
      <c r="E13" s="494"/>
      <c r="F13" s="494"/>
      <c r="G13" s="494"/>
      <c r="H13" s="494"/>
    </row>
    <row r="14" spans="1:8" x14ac:dyDescent="0.3">
      <c r="A14" s="494"/>
      <c r="B14" s="494"/>
      <c r="C14" s="494"/>
      <c r="D14" s="494"/>
      <c r="E14" s="494"/>
      <c r="F14" s="494"/>
      <c r="G14" s="494"/>
      <c r="H14" s="494"/>
    </row>
    <row r="15" spans="1:8" ht="19.5" customHeight="1" x14ac:dyDescent="0.3"/>
    <row r="16" spans="1:8" ht="19.5" customHeight="1" x14ac:dyDescent="0.3">
      <c r="A16" s="495" t="s">
        <v>31</v>
      </c>
      <c r="B16" s="496"/>
      <c r="C16" s="496"/>
      <c r="D16" s="496"/>
      <c r="E16" s="496"/>
      <c r="F16" s="496"/>
      <c r="G16" s="496"/>
      <c r="H16" s="497"/>
    </row>
    <row r="17" spans="1:14" ht="18" x14ac:dyDescent="0.35">
      <c r="A17" s="278" t="s">
        <v>47</v>
      </c>
      <c r="B17" s="278"/>
    </row>
    <row r="18" spans="1:14" ht="18" x14ac:dyDescent="0.35">
      <c r="A18" s="280" t="s">
        <v>33</v>
      </c>
      <c r="B18" s="501" t="str">
        <f>Atazanavir!B18</f>
        <v>ATAZANAVIR SULFATE /RITONAVIR TABLETS 300 MG/100 MG</v>
      </c>
      <c r="C18" s="501"/>
      <c r="D18" s="373"/>
      <c r="E18" s="373"/>
    </row>
    <row r="19" spans="1:14" ht="18" x14ac:dyDescent="0.35">
      <c r="A19" s="280" t="s">
        <v>34</v>
      </c>
      <c r="B19" s="374" t="s">
        <v>7</v>
      </c>
      <c r="C19" s="279">
        <v>24</v>
      </c>
    </row>
    <row r="20" spans="1:14" ht="18" x14ac:dyDescent="0.35">
      <c r="A20" s="280" t="s">
        <v>35</v>
      </c>
      <c r="B20" s="374" t="s">
        <v>125</v>
      </c>
    </row>
    <row r="21" spans="1:14" ht="18" x14ac:dyDescent="0.35">
      <c r="A21" s="280" t="s">
        <v>36</v>
      </c>
      <c r="B21" s="399" t="s">
        <v>11</v>
      </c>
      <c r="C21" s="399"/>
      <c r="D21" s="399"/>
      <c r="E21" s="399"/>
      <c r="F21" s="399"/>
      <c r="G21" s="399"/>
      <c r="H21" s="399"/>
      <c r="I21" s="399"/>
    </row>
    <row r="22" spans="1:14" ht="18" x14ac:dyDescent="0.35">
      <c r="A22" s="280" t="s">
        <v>37</v>
      </c>
      <c r="B22" s="375" t="s">
        <v>123</v>
      </c>
    </row>
    <row r="23" spans="1:14" ht="18" x14ac:dyDescent="0.35">
      <c r="A23" s="280" t="s">
        <v>38</v>
      </c>
      <c r="B23" s="375">
        <v>43112</v>
      </c>
    </row>
    <row r="24" spans="1:14" ht="18" x14ac:dyDescent="0.35">
      <c r="A24" s="280"/>
      <c r="B24" s="283"/>
    </row>
    <row r="25" spans="1:14" ht="18" x14ac:dyDescent="0.35">
      <c r="A25" s="284" t="s">
        <v>1</v>
      </c>
      <c r="B25" s="283"/>
    </row>
    <row r="26" spans="1:14" ht="26.25" customHeight="1" x14ac:dyDescent="0.45">
      <c r="A26" s="285" t="s">
        <v>4</v>
      </c>
      <c r="B26" s="457" t="s">
        <v>125</v>
      </c>
      <c r="C26" s="456"/>
    </row>
    <row r="27" spans="1:14" ht="26.25" customHeight="1" x14ac:dyDescent="0.45">
      <c r="A27" s="287" t="s">
        <v>48</v>
      </c>
      <c r="B27" s="432" t="s">
        <v>127</v>
      </c>
    </row>
    <row r="28" spans="1:14" ht="27" customHeight="1" x14ac:dyDescent="0.45">
      <c r="A28" s="287" t="s">
        <v>6</v>
      </c>
      <c r="B28" s="433">
        <v>99.4</v>
      </c>
    </row>
    <row r="29" spans="1:14" s="11" customFormat="1" ht="27" customHeight="1" x14ac:dyDescent="0.45">
      <c r="A29" s="287" t="s">
        <v>49</v>
      </c>
      <c r="B29" s="432">
        <v>0</v>
      </c>
      <c r="C29" s="479" t="s">
        <v>105</v>
      </c>
      <c r="D29" s="480"/>
      <c r="E29" s="480"/>
      <c r="F29" s="480"/>
      <c r="G29" s="481"/>
      <c r="I29" s="289"/>
      <c r="J29" s="289"/>
      <c r="K29" s="289"/>
      <c r="L29" s="289"/>
    </row>
    <row r="30" spans="1:14" s="11" customFormat="1" ht="19.5" customHeight="1" x14ac:dyDescent="0.35">
      <c r="A30" s="287" t="s">
        <v>50</v>
      </c>
      <c r="B30" s="286">
        <f>B28-B29</f>
        <v>99.4</v>
      </c>
      <c r="C30" s="290"/>
      <c r="D30" s="290"/>
      <c r="E30" s="290"/>
      <c r="F30" s="290"/>
      <c r="G30" s="291"/>
      <c r="I30" s="289"/>
      <c r="J30" s="289"/>
      <c r="K30" s="289"/>
      <c r="L30" s="289"/>
    </row>
    <row r="31" spans="1:14" s="11" customFormat="1" ht="27" customHeight="1" x14ac:dyDescent="0.45">
      <c r="A31" s="287" t="s">
        <v>51</v>
      </c>
      <c r="B31" s="434">
        <v>1</v>
      </c>
      <c r="C31" s="498" t="s">
        <v>52</v>
      </c>
      <c r="D31" s="499"/>
      <c r="E31" s="499"/>
      <c r="F31" s="499"/>
      <c r="G31" s="499"/>
      <c r="H31" s="500"/>
      <c r="I31" s="289"/>
      <c r="J31" s="289"/>
      <c r="K31" s="289"/>
      <c r="L31" s="289"/>
    </row>
    <row r="32" spans="1:14" s="11" customFormat="1" ht="27" customHeight="1" x14ac:dyDescent="0.45">
      <c r="A32" s="287" t="s">
        <v>53</v>
      </c>
      <c r="B32" s="434">
        <v>1</v>
      </c>
      <c r="C32" s="498" t="s">
        <v>54</v>
      </c>
      <c r="D32" s="499"/>
      <c r="E32" s="499"/>
      <c r="F32" s="499"/>
      <c r="G32" s="499"/>
      <c r="H32" s="500"/>
      <c r="I32" s="289"/>
      <c r="J32" s="289"/>
      <c r="K32" s="289"/>
      <c r="L32" s="293"/>
      <c r="M32" s="293"/>
      <c r="N32" s="294"/>
    </row>
    <row r="33" spans="1:14" s="11" customFormat="1" ht="17.25" customHeight="1" x14ac:dyDescent="0.35">
      <c r="A33" s="287"/>
      <c r="B33" s="292"/>
      <c r="C33" s="295"/>
      <c r="D33" s="295"/>
      <c r="E33" s="295"/>
      <c r="F33" s="295"/>
      <c r="G33" s="295"/>
      <c r="H33" s="295"/>
      <c r="I33" s="289"/>
      <c r="J33" s="289"/>
      <c r="K33" s="289"/>
      <c r="L33" s="293"/>
      <c r="M33" s="293"/>
      <c r="N33" s="294"/>
    </row>
    <row r="34" spans="1:14" s="11" customFormat="1" ht="18" x14ac:dyDescent="0.35">
      <c r="A34" s="287" t="s">
        <v>55</v>
      </c>
      <c r="B34" s="296">
        <f>B31/B32</f>
        <v>1</v>
      </c>
      <c r="C34" s="279" t="s">
        <v>56</v>
      </c>
      <c r="D34" s="279"/>
      <c r="E34" s="279"/>
      <c r="F34" s="279"/>
      <c r="G34" s="279"/>
      <c r="I34" s="289"/>
      <c r="J34" s="289"/>
      <c r="K34" s="289"/>
      <c r="L34" s="293"/>
      <c r="M34" s="293"/>
      <c r="N34" s="294"/>
    </row>
    <row r="35" spans="1:14" s="11" customFormat="1" ht="19.5" customHeight="1" x14ac:dyDescent="0.35">
      <c r="A35" s="287"/>
      <c r="B35" s="286"/>
      <c r="G35" s="279"/>
      <c r="I35" s="289"/>
      <c r="J35" s="289"/>
      <c r="K35" s="289"/>
      <c r="L35" s="293"/>
      <c r="M35" s="293"/>
      <c r="N35" s="294"/>
    </row>
    <row r="36" spans="1:14" s="11" customFormat="1" ht="27" customHeight="1" x14ac:dyDescent="0.45">
      <c r="A36" s="297" t="s">
        <v>111</v>
      </c>
      <c r="B36" s="435">
        <v>100</v>
      </c>
      <c r="C36" s="279"/>
      <c r="D36" s="475" t="s">
        <v>57</v>
      </c>
      <c r="E36" s="502"/>
      <c r="F36" s="475" t="s">
        <v>58</v>
      </c>
      <c r="G36" s="476"/>
      <c r="J36" s="289"/>
      <c r="K36" s="289"/>
      <c r="L36" s="293"/>
      <c r="M36" s="293"/>
      <c r="N36" s="294"/>
    </row>
    <row r="37" spans="1:14" s="11" customFormat="1" ht="15.75" customHeight="1" x14ac:dyDescent="0.45">
      <c r="A37" s="298" t="s">
        <v>59</v>
      </c>
      <c r="B37" s="436">
        <v>20</v>
      </c>
      <c r="C37" s="300" t="s">
        <v>106</v>
      </c>
      <c r="D37" s="301" t="s">
        <v>61</v>
      </c>
      <c r="E37" s="360" t="s">
        <v>62</v>
      </c>
      <c r="F37" s="301" t="s">
        <v>61</v>
      </c>
      <c r="G37" s="302" t="s">
        <v>62</v>
      </c>
      <c r="J37" s="289"/>
      <c r="K37" s="289"/>
      <c r="L37" s="293"/>
      <c r="M37" s="293"/>
      <c r="N37" s="294"/>
    </row>
    <row r="38" spans="1:14" s="11" customFormat="1" ht="26.25" customHeight="1" x14ac:dyDescent="0.45">
      <c r="A38" s="298" t="s">
        <v>63</v>
      </c>
      <c r="B38" s="436">
        <v>100</v>
      </c>
      <c r="C38" s="303">
        <v>1</v>
      </c>
      <c r="D38" s="437">
        <v>6700188</v>
      </c>
      <c r="E38" s="376">
        <f>IF(ISBLANK(D38),"-",$D$48/$D$45*D38)</f>
        <v>6569355.2892076625</v>
      </c>
      <c r="F38" s="437">
        <v>6724252</v>
      </c>
      <c r="G38" s="379">
        <f>IF(ISBLANK(F38),"-",$D$48/$F$45*F38)</f>
        <v>6619507.0996641135</v>
      </c>
      <c r="J38" s="289"/>
      <c r="K38" s="289"/>
      <c r="L38" s="293"/>
      <c r="M38" s="293"/>
      <c r="N38" s="294"/>
    </row>
    <row r="39" spans="1:14" s="11" customFormat="1" ht="26.25" customHeight="1" x14ac:dyDescent="0.45">
      <c r="A39" s="298" t="s">
        <v>64</v>
      </c>
      <c r="B39" s="436">
        <v>1</v>
      </c>
      <c r="C39" s="299">
        <v>2</v>
      </c>
      <c r="D39" s="438">
        <v>6745647</v>
      </c>
      <c r="E39" s="377">
        <f>IF(ISBLANK(D39),"-",$D$48/$D$45*D39)</f>
        <v>6613926.623936194</v>
      </c>
      <c r="F39" s="438">
        <v>6773457</v>
      </c>
      <c r="G39" s="380">
        <f>IF(ISBLANK(F39),"-",$D$48/$F$45*F39)</f>
        <v>6667945.6244009873</v>
      </c>
      <c r="J39" s="289"/>
      <c r="K39" s="289"/>
      <c r="L39" s="293"/>
      <c r="M39" s="293"/>
      <c r="N39" s="294"/>
    </row>
    <row r="40" spans="1:14" ht="26.25" customHeight="1" x14ac:dyDescent="0.45">
      <c r="A40" s="298" t="s">
        <v>65</v>
      </c>
      <c r="B40" s="436">
        <v>1</v>
      </c>
      <c r="C40" s="299">
        <v>3</v>
      </c>
      <c r="D40" s="438">
        <v>6732434</v>
      </c>
      <c r="E40" s="377">
        <f>IF(ISBLANK(D40),"-",$D$48/$D$45*D40)</f>
        <v>6600971.6305186506</v>
      </c>
      <c r="F40" s="438">
        <v>6703239</v>
      </c>
      <c r="G40" s="380">
        <f>IF(ISBLANK(F40),"-",$D$48/$F$45*F40)</f>
        <v>6598821.4229992237</v>
      </c>
      <c r="L40" s="293"/>
      <c r="M40" s="293"/>
      <c r="N40" s="305"/>
    </row>
    <row r="41" spans="1:14" ht="26.25" customHeight="1" x14ac:dyDescent="0.45">
      <c r="A41" s="298" t="s">
        <v>66</v>
      </c>
      <c r="B41" s="436">
        <v>1</v>
      </c>
      <c r="C41" s="306">
        <v>4</v>
      </c>
      <c r="D41" s="439"/>
      <c r="E41" s="378" t="str">
        <f>IF(ISBLANK(D41),"-",$D$48/$D$45*D41)</f>
        <v>-</v>
      </c>
      <c r="F41" s="439"/>
      <c r="G41" s="381" t="str">
        <f>IF(ISBLANK(F41),"-",$D$48/$F$45*F41)</f>
        <v>-</v>
      </c>
      <c r="L41" s="293"/>
      <c r="M41" s="293"/>
      <c r="N41" s="305"/>
    </row>
    <row r="42" spans="1:14" ht="27" customHeight="1" x14ac:dyDescent="0.45">
      <c r="A42" s="298" t="s">
        <v>67</v>
      </c>
      <c r="B42" s="436">
        <v>1</v>
      </c>
      <c r="C42" s="308" t="s">
        <v>68</v>
      </c>
      <c r="D42" s="410">
        <f>AVERAGE(D38:D41)</f>
        <v>6726089.666666667</v>
      </c>
      <c r="E42" s="333">
        <f>AVERAGE(E38:E41)</f>
        <v>6594751.181220836</v>
      </c>
      <c r="F42" s="309">
        <f>AVERAGE(F38:F41)</f>
        <v>6733649.333333333</v>
      </c>
      <c r="G42" s="310">
        <f>AVERAGE(G38:G41)</f>
        <v>6628758.0490214415</v>
      </c>
      <c r="H42" s="396"/>
    </row>
    <row r="43" spans="1:14" ht="26.25" customHeight="1" x14ac:dyDescent="0.45">
      <c r="A43" s="298" t="s">
        <v>69</v>
      </c>
      <c r="B43" s="433">
        <v>1</v>
      </c>
      <c r="C43" s="411" t="s">
        <v>107</v>
      </c>
      <c r="D43" s="440">
        <v>29.91</v>
      </c>
      <c r="E43" s="305"/>
      <c r="F43" s="441">
        <v>29.79</v>
      </c>
      <c r="H43" s="396"/>
    </row>
    <row r="44" spans="1:14" ht="26.25" customHeight="1" x14ac:dyDescent="0.45">
      <c r="A44" s="298" t="s">
        <v>70</v>
      </c>
      <c r="B44" s="433">
        <v>1</v>
      </c>
      <c r="C44" s="412" t="s">
        <v>108</v>
      </c>
      <c r="D44" s="413">
        <f>D43*$B$34</f>
        <v>29.91</v>
      </c>
      <c r="E44" s="312"/>
      <c r="F44" s="311">
        <f>F43*$B$34</f>
        <v>29.79</v>
      </c>
      <c r="H44" s="396"/>
    </row>
    <row r="45" spans="1:14" ht="19.5" customHeight="1" x14ac:dyDescent="0.35">
      <c r="A45" s="298" t="s">
        <v>71</v>
      </c>
      <c r="B45" s="409">
        <f>(B44/B43)*(B42/B41)*(B40/B39)*(B38/B37)*B36</f>
        <v>500</v>
      </c>
      <c r="C45" s="412" t="s">
        <v>72</v>
      </c>
      <c r="D45" s="414">
        <f>D44*$B$30/100</f>
        <v>29.730540000000001</v>
      </c>
      <c r="E45" s="314"/>
      <c r="F45" s="313">
        <f>F44*$B$30/100</f>
        <v>29.611260000000001</v>
      </c>
      <c r="H45" s="396"/>
    </row>
    <row r="46" spans="1:14" ht="19.5" customHeight="1" x14ac:dyDescent="0.35">
      <c r="A46" s="470" t="s">
        <v>73</v>
      </c>
      <c r="B46" s="477"/>
      <c r="C46" s="412" t="s">
        <v>74</v>
      </c>
      <c r="D46" s="413">
        <f>D45/$B$45</f>
        <v>5.9461079999999999E-2</v>
      </c>
      <c r="E46" s="314"/>
      <c r="F46" s="315">
        <f>F45/$B$45</f>
        <v>5.9222520000000001E-2</v>
      </c>
      <c r="H46" s="396"/>
    </row>
    <row r="47" spans="1:14" ht="27" customHeight="1" x14ac:dyDescent="0.45">
      <c r="A47" s="472"/>
      <c r="B47" s="478"/>
      <c r="C47" s="412" t="s">
        <v>75</v>
      </c>
      <c r="D47" s="442">
        <v>5.8299999999999998E-2</v>
      </c>
      <c r="F47" s="317"/>
      <c r="H47" s="396"/>
    </row>
    <row r="48" spans="1:14" ht="18" x14ac:dyDescent="0.35">
      <c r="C48" s="412" t="s">
        <v>76</v>
      </c>
      <c r="D48" s="413">
        <f>D47*$B$45</f>
        <v>29.15</v>
      </c>
      <c r="F48" s="317"/>
      <c r="H48" s="396"/>
    </row>
    <row r="49" spans="1:12" ht="19.5" customHeight="1" x14ac:dyDescent="0.35">
      <c r="C49" s="415" t="s">
        <v>77</v>
      </c>
      <c r="D49" s="416">
        <f>D48/B34</f>
        <v>29.15</v>
      </c>
      <c r="F49" s="320"/>
      <c r="H49" s="396"/>
    </row>
    <row r="50" spans="1:12" ht="18" x14ac:dyDescent="0.35">
      <c r="C50" s="417" t="s">
        <v>78</v>
      </c>
      <c r="D50" s="418">
        <f>AVERAGE(E38:E41,G38:G41)</f>
        <v>6611754.6151211383</v>
      </c>
      <c r="F50" s="320"/>
      <c r="H50" s="396"/>
    </row>
    <row r="51" spans="1:12" ht="18" x14ac:dyDescent="0.35">
      <c r="C51" s="316" t="s">
        <v>79</v>
      </c>
      <c r="D51" s="321">
        <f>STDEV(E38:E41,G38:G41)/D50</f>
        <v>4.9258274856983078E-3</v>
      </c>
      <c r="F51" s="320"/>
    </row>
    <row r="52" spans="1:12" ht="19.5" customHeight="1" x14ac:dyDescent="0.35">
      <c r="C52" s="318" t="s">
        <v>20</v>
      </c>
      <c r="D52" s="322">
        <f>COUNT(E38:E41,G38:G41)</f>
        <v>6</v>
      </c>
      <c r="F52" s="320"/>
    </row>
    <row r="54" spans="1:12" ht="18" x14ac:dyDescent="0.35">
      <c r="A54" s="278" t="s">
        <v>1</v>
      </c>
      <c r="B54" s="323" t="s">
        <v>80</v>
      </c>
    </row>
    <row r="55" spans="1:12" ht="18" x14ac:dyDescent="0.35">
      <c r="A55" s="279" t="s">
        <v>81</v>
      </c>
      <c r="B55" s="282" t="str">
        <f>B21</f>
        <v>Each film coated tablet contains Atazanavir 300 mg and Ritonavir 100 mg</v>
      </c>
    </row>
    <row r="56" spans="1:12" ht="26.25" customHeight="1" x14ac:dyDescent="0.45">
      <c r="A56" s="281" t="s">
        <v>82</v>
      </c>
      <c r="B56" s="503">
        <v>100</v>
      </c>
      <c r="C56" s="279" t="str">
        <f>B20</f>
        <v>RITONAVIR</v>
      </c>
      <c r="H56" s="288"/>
    </row>
    <row r="57" spans="1:12" ht="18" x14ac:dyDescent="0.35">
      <c r="A57" s="282" t="s">
        <v>83</v>
      </c>
      <c r="B57" s="431">
        <f>Uniformity!C46</f>
        <v>1964.6185</v>
      </c>
      <c r="H57" s="288"/>
    </row>
    <row r="58" spans="1:12" ht="19.5" customHeight="1" x14ac:dyDescent="0.35">
      <c r="H58" s="288"/>
    </row>
    <row r="59" spans="1:12" s="11" customFormat="1" ht="27" customHeight="1" x14ac:dyDescent="0.45">
      <c r="A59" s="297" t="s">
        <v>112</v>
      </c>
      <c r="B59" s="435">
        <v>250</v>
      </c>
      <c r="C59" s="279"/>
      <c r="D59" s="325" t="s">
        <v>84</v>
      </c>
      <c r="E59" s="324" t="s">
        <v>60</v>
      </c>
      <c r="F59" s="324" t="s">
        <v>61</v>
      </c>
      <c r="G59" s="324" t="s">
        <v>85</v>
      </c>
      <c r="H59" s="300" t="s">
        <v>86</v>
      </c>
      <c r="L59" s="289"/>
    </row>
    <row r="60" spans="1:12" s="11" customFormat="1" ht="22.5" customHeight="1" x14ac:dyDescent="0.45">
      <c r="A60" s="298" t="s">
        <v>87</v>
      </c>
      <c r="B60" s="436">
        <v>1</v>
      </c>
      <c r="C60" s="486" t="s">
        <v>88</v>
      </c>
      <c r="D60" s="490">
        <v>288.94</v>
      </c>
      <c r="E60" s="326">
        <v>1</v>
      </c>
      <c r="F60" s="443">
        <v>6937741</v>
      </c>
      <c r="G60" s="364">
        <f>IF(ISBLANK(F60),"-",(F60/$D$50*$D$47*$B$68)*($B$57/$D$60))</f>
        <v>103.98734260311561</v>
      </c>
      <c r="H60" s="366">
        <f t="shared" ref="H60:H71" si="0">IF(ISBLANK(F60),"-",G60/$B$56)</f>
        <v>1.0398734260311562</v>
      </c>
      <c r="L60" s="289"/>
    </row>
    <row r="61" spans="1:12" s="11" customFormat="1" ht="26.25" customHeight="1" x14ac:dyDescent="0.45">
      <c r="A61" s="298" t="s">
        <v>89</v>
      </c>
      <c r="B61" s="436">
        <v>1</v>
      </c>
      <c r="C61" s="487"/>
      <c r="D61" s="491"/>
      <c r="E61" s="327">
        <v>2</v>
      </c>
      <c r="F61" s="438">
        <v>6913207</v>
      </c>
      <c r="G61" s="365">
        <f>IF(ISBLANK(F61),"-",(F61/$D$50*$D$47*$B$68)*($B$57/$D$60))</f>
        <v>103.61961116669777</v>
      </c>
      <c r="H61" s="367">
        <f t="shared" si="0"/>
        <v>1.0361961116669776</v>
      </c>
      <c r="L61" s="289"/>
    </row>
    <row r="62" spans="1:12" s="11" customFormat="1" ht="26.25" customHeight="1" x14ac:dyDescent="0.45">
      <c r="A62" s="298" t="s">
        <v>90</v>
      </c>
      <c r="B62" s="436">
        <v>1</v>
      </c>
      <c r="C62" s="487"/>
      <c r="D62" s="491"/>
      <c r="E62" s="327">
        <v>3</v>
      </c>
      <c r="F62" s="438">
        <v>6933763</v>
      </c>
      <c r="G62" s="365">
        <f>IF(ISBLANK(F62),"-",(F62/$D$50*$D$47*$B$68)*($B$57/$D$60))</f>
        <v>103.9277177700647</v>
      </c>
      <c r="H62" s="367">
        <f t="shared" si="0"/>
        <v>1.0392771777006471</v>
      </c>
      <c r="L62" s="289"/>
    </row>
    <row r="63" spans="1:12" ht="21" customHeight="1" x14ac:dyDescent="0.45">
      <c r="A63" s="298" t="s">
        <v>91</v>
      </c>
      <c r="B63" s="436">
        <v>1</v>
      </c>
      <c r="C63" s="489"/>
      <c r="D63" s="492"/>
      <c r="E63" s="328">
        <v>4</v>
      </c>
      <c r="F63" s="444"/>
      <c r="G63" s="365" t="str">
        <f>IF(ISBLANK(F63),"-",(F63/$D$50*$D$47*$B$68)*($B$57/$D$60))</f>
        <v>-</v>
      </c>
      <c r="H63" s="367" t="str">
        <f t="shared" si="0"/>
        <v>-</v>
      </c>
    </row>
    <row r="64" spans="1:12" ht="26.25" customHeight="1" x14ac:dyDescent="0.45">
      <c r="A64" s="298" t="s">
        <v>92</v>
      </c>
      <c r="B64" s="436">
        <v>1</v>
      </c>
      <c r="C64" s="486" t="s">
        <v>93</v>
      </c>
      <c r="D64" s="490">
        <v>287.60000000000002</v>
      </c>
      <c r="E64" s="326">
        <v>1</v>
      </c>
      <c r="F64" s="443">
        <v>6925143</v>
      </c>
      <c r="G64" s="392">
        <f>IF(ISBLANK(F64),"-",(F64/$D$50*$D$47*$B$68)*($B$57/$D$64))</f>
        <v>104.2821387688785</v>
      </c>
      <c r="H64" s="389">
        <f t="shared" si="0"/>
        <v>1.0428213876887851</v>
      </c>
    </row>
    <row r="65" spans="1:8" ht="26.25" customHeight="1" x14ac:dyDescent="0.45">
      <c r="A65" s="298" t="s">
        <v>94</v>
      </c>
      <c r="B65" s="436">
        <v>1</v>
      </c>
      <c r="C65" s="487"/>
      <c r="D65" s="491"/>
      <c r="E65" s="327">
        <v>2</v>
      </c>
      <c r="F65" s="438">
        <v>6941325</v>
      </c>
      <c r="G65" s="393">
        <f>IF(ISBLANK(F65),"-",(F65/$D$50*$D$47*$B$68)*($B$57/$D$64))</f>
        <v>104.52581511889147</v>
      </c>
      <c r="H65" s="390">
        <f t="shared" si="0"/>
        <v>1.0452581511889147</v>
      </c>
    </row>
    <row r="66" spans="1:8" ht="26.25" customHeight="1" x14ac:dyDescent="0.45">
      <c r="A66" s="298" t="s">
        <v>95</v>
      </c>
      <c r="B66" s="436">
        <v>1</v>
      </c>
      <c r="C66" s="487"/>
      <c r="D66" s="491"/>
      <c r="E66" s="327">
        <v>3</v>
      </c>
      <c r="F66" s="438">
        <v>6926160</v>
      </c>
      <c r="G66" s="393">
        <f>IF(ISBLANK(F66),"-",(F66/$D$50*$D$47*$B$68)*($B$57/$D$64))</f>
        <v>104.29745324471355</v>
      </c>
      <c r="H66" s="390">
        <f t="shared" si="0"/>
        <v>1.0429745324471356</v>
      </c>
    </row>
    <row r="67" spans="1:8" ht="21" customHeight="1" x14ac:dyDescent="0.45">
      <c r="A67" s="298" t="s">
        <v>96</v>
      </c>
      <c r="B67" s="436">
        <v>1</v>
      </c>
      <c r="C67" s="489"/>
      <c r="D67" s="492"/>
      <c r="E67" s="328">
        <v>4</v>
      </c>
      <c r="F67" s="444"/>
      <c r="G67" s="394" t="str">
        <f>IF(ISBLANK(F67),"-",(F67/$D$50*$D$47*$B$68)*($B$57/$D$64))</f>
        <v>-</v>
      </c>
      <c r="H67" s="391" t="str">
        <f t="shared" si="0"/>
        <v>-</v>
      </c>
    </row>
    <row r="68" spans="1:8" ht="21.75" customHeight="1" x14ac:dyDescent="0.45">
      <c r="A68" s="298" t="s">
        <v>97</v>
      </c>
      <c r="B68" s="401">
        <f>(B67/B66)*(B65/B64)*(B63/B62)*(B61/B60)*B59</f>
        <v>250</v>
      </c>
      <c r="C68" s="486" t="s">
        <v>98</v>
      </c>
      <c r="D68" s="490">
        <v>286.41000000000003</v>
      </c>
      <c r="E68" s="326">
        <v>1</v>
      </c>
      <c r="F68" s="443">
        <v>6759016</v>
      </c>
      <c r="G68" s="392">
        <f>IF(ISBLANK(F68),"-",(F68/$D$50*$D$47*$B$68)*($B$57/$D$68))</f>
        <v>102.20340451965204</v>
      </c>
      <c r="H68" s="367">
        <f t="shared" si="0"/>
        <v>1.0220340451965204</v>
      </c>
    </row>
    <row r="69" spans="1:8" ht="21.75" customHeight="1" x14ac:dyDescent="0.45">
      <c r="A69" s="419" t="s">
        <v>113</v>
      </c>
      <c r="B69" s="420">
        <f>D47*B68/B56*B57</f>
        <v>286.343146375</v>
      </c>
      <c r="C69" s="487"/>
      <c r="D69" s="491"/>
      <c r="E69" s="327">
        <v>2</v>
      </c>
      <c r="F69" s="438">
        <v>6762421</v>
      </c>
      <c r="G69" s="393">
        <f>IF(ISBLANK(F69),"-",(F69/$D$50*$D$47*$B$68)*($B$57/$D$68))</f>
        <v>102.2548916876643</v>
      </c>
      <c r="H69" s="367">
        <f t="shared" si="0"/>
        <v>1.0225489168766431</v>
      </c>
    </row>
    <row r="70" spans="1:8" ht="22.5" customHeight="1" x14ac:dyDescent="0.45">
      <c r="A70" s="482" t="s">
        <v>73</v>
      </c>
      <c r="B70" s="483"/>
      <c r="C70" s="487"/>
      <c r="D70" s="491"/>
      <c r="E70" s="327">
        <v>3</v>
      </c>
      <c r="F70" s="438">
        <v>6781060</v>
      </c>
      <c r="G70" s="393">
        <f>IF(ISBLANK(F70),"-",(F70/$D$50*$D$47*$B$68)*($B$57/$D$68))</f>
        <v>102.53673289899471</v>
      </c>
      <c r="H70" s="367">
        <f t="shared" si="0"/>
        <v>1.0253673289899472</v>
      </c>
    </row>
    <row r="71" spans="1:8" ht="21.75" customHeight="1" x14ac:dyDescent="0.45">
      <c r="A71" s="484"/>
      <c r="B71" s="485"/>
      <c r="C71" s="488"/>
      <c r="D71" s="492"/>
      <c r="E71" s="328">
        <v>4</v>
      </c>
      <c r="F71" s="444"/>
      <c r="G71" s="394" t="str">
        <f>IF(ISBLANK(F71),"-",(F71/$D$50*$D$47*$B$68)*($B$57/$D$68))</f>
        <v>-</v>
      </c>
      <c r="H71" s="368" t="str">
        <f t="shared" si="0"/>
        <v>-</v>
      </c>
    </row>
    <row r="72" spans="1:8" ht="26.25" customHeight="1" x14ac:dyDescent="0.45">
      <c r="A72" s="329"/>
      <c r="B72" s="329"/>
      <c r="C72" s="329"/>
      <c r="D72" s="329"/>
      <c r="E72" s="329"/>
      <c r="F72" s="330"/>
      <c r="G72" s="319" t="s">
        <v>68</v>
      </c>
      <c r="H72" s="445">
        <f>AVERAGE(H60:H71)</f>
        <v>1.0351501197540809</v>
      </c>
    </row>
    <row r="73" spans="1:8" ht="26.25" customHeight="1" x14ac:dyDescent="0.45">
      <c r="C73" s="329"/>
      <c r="D73" s="329"/>
      <c r="E73" s="329"/>
      <c r="F73" s="330"/>
      <c r="G73" s="316" t="s">
        <v>79</v>
      </c>
      <c r="H73" s="446">
        <f>STDEV(H60:H71)/H72</f>
        <v>8.9665482915933896E-3</v>
      </c>
    </row>
    <row r="74" spans="1:8" ht="27" customHeight="1" x14ac:dyDescent="0.45">
      <c r="A74" s="329"/>
      <c r="B74" s="329"/>
      <c r="C74" s="330"/>
      <c r="D74" s="330"/>
      <c r="E74" s="331"/>
      <c r="F74" s="330"/>
      <c r="G74" s="318" t="s">
        <v>20</v>
      </c>
      <c r="H74" s="447">
        <f>COUNT(H60:H71)</f>
        <v>9</v>
      </c>
    </row>
    <row r="75" spans="1:8" ht="18" x14ac:dyDescent="0.35">
      <c r="A75" s="329"/>
      <c r="B75" s="329"/>
      <c r="C75" s="330"/>
      <c r="D75" s="330"/>
      <c r="E75" s="331"/>
      <c r="F75" s="330"/>
      <c r="G75" s="352"/>
      <c r="H75" s="408"/>
    </row>
    <row r="76" spans="1:8" ht="18" x14ac:dyDescent="0.35">
      <c r="A76" s="285" t="s">
        <v>99</v>
      </c>
      <c r="B76" s="426" t="s">
        <v>109</v>
      </c>
      <c r="C76" s="474" t="str">
        <f>B20</f>
        <v>RITONAVIR</v>
      </c>
      <c r="D76" s="474"/>
      <c r="E76" s="428" t="s">
        <v>114</v>
      </c>
      <c r="F76" s="428"/>
      <c r="G76" s="429">
        <f>H72</f>
        <v>1.0351501197540809</v>
      </c>
      <c r="H76" s="408"/>
    </row>
    <row r="77" spans="1:8" ht="18" x14ac:dyDescent="0.35">
      <c r="A77" s="329"/>
      <c r="B77" s="329"/>
      <c r="C77" s="330"/>
      <c r="D77" s="330"/>
      <c r="E77" s="331"/>
      <c r="F77" s="330"/>
      <c r="G77" s="352"/>
      <c r="H77" s="408"/>
    </row>
    <row r="78" spans="1:8" ht="26.25" customHeight="1" x14ac:dyDescent="0.45">
      <c r="A78" s="284" t="s">
        <v>104</v>
      </c>
      <c r="B78" s="284" t="s">
        <v>115</v>
      </c>
      <c r="D78" s="448" t="s">
        <v>117</v>
      </c>
    </row>
    <row r="79" spans="1:8" ht="18" x14ac:dyDescent="0.35">
      <c r="A79" s="284"/>
      <c r="B79" s="284"/>
    </row>
    <row r="80" spans="1:8" ht="26.25" customHeight="1" x14ac:dyDescent="0.45">
      <c r="A80" s="285" t="s">
        <v>4</v>
      </c>
      <c r="B80" s="432" t="str">
        <f>B26</f>
        <v>RITONAVIR</v>
      </c>
      <c r="C80" s="456"/>
    </row>
    <row r="81" spans="1:12" ht="26.25" customHeight="1" x14ac:dyDescent="0.45">
      <c r="A81" s="287" t="s">
        <v>48</v>
      </c>
      <c r="B81" s="432" t="s">
        <v>126</v>
      </c>
    </row>
    <row r="82" spans="1:12" ht="27" customHeight="1" x14ac:dyDescent="0.45">
      <c r="A82" s="287" t="s">
        <v>6</v>
      </c>
      <c r="B82" s="432">
        <f>B28</f>
        <v>99.4</v>
      </c>
    </row>
    <row r="83" spans="1:12" s="11" customFormat="1" ht="27" customHeight="1" x14ac:dyDescent="0.45">
      <c r="A83" s="287" t="s">
        <v>49</v>
      </c>
      <c r="B83" s="432">
        <f>B29</f>
        <v>0</v>
      </c>
      <c r="C83" s="479" t="s">
        <v>105</v>
      </c>
      <c r="D83" s="480"/>
      <c r="E83" s="480"/>
      <c r="F83" s="480"/>
      <c r="G83" s="481"/>
      <c r="I83" s="289"/>
      <c r="J83" s="289"/>
      <c r="K83" s="289"/>
      <c r="L83" s="289"/>
    </row>
    <row r="84" spans="1:12" s="11" customFormat="1" ht="18" x14ac:dyDescent="0.35">
      <c r="A84" s="287" t="s">
        <v>50</v>
      </c>
      <c r="B84" s="286">
        <f>B82-B83</f>
        <v>99.4</v>
      </c>
      <c r="C84" s="290"/>
      <c r="D84" s="290"/>
      <c r="E84" s="290"/>
      <c r="F84" s="290"/>
      <c r="G84" s="291"/>
      <c r="I84" s="289"/>
      <c r="J84" s="289"/>
      <c r="K84" s="289"/>
      <c r="L84" s="289"/>
    </row>
    <row r="85" spans="1:12" s="11" customFormat="1" ht="19.5" customHeight="1" x14ac:dyDescent="0.35">
      <c r="A85" s="287"/>
      <c r="B85" s="286"/>
      <c r="C85" s="290"/>
      <c r="D85" s="290"/>
      <c r="E85" s="290"/>
      <c r="F85" s="290"/>
      <c r="G85" s="291"/>
      <c r="I85" s="289"/>
      <c r="J85" s="289"/>
      <c r="K85" s="289"/>
      <c r="L85" s="289"/>
    </row>
    <row r="86" spans="1:12" s="11" customFormat="1" ht="27" customHeight="1" x14ac:dyDescent="0.45">
      <c r="A86" s="287" t="s">
        <v>51</v>
      </c>
      <c r="B86" s="434">
        <v>1</v>
      </c>
      <c r="C86" s="498" t="s">
        <v>52</v>
      </c>
      <c r="D86" s="499"/>
      <c r="E86" s="499"/>
      <c r="F86" s="499"/>
      <c r="G86" s="499"/>
      <c r="H86" s="500"/>
      <c r="I86" s="289"/>
      <c r="J86" s="289"/>
      <c r="K86" s="289"/>
      <c r="L86" s="289"/>
    </row>
    <row r="87" spans="1:12" s="11" customFormat="1" ht="27" customHeight="1" x14ac:dyDescent="0.45">
      <c r="A87" s="287" t="s">
        <v>53</v>
      </c>
      <c r="B87" s="434">
        <v>1</v>
      </c>
      <c r="C87" s="498" t="s">
        <v>54</v>
      </c>
      <c r="D87" s="499"/>
      <c r="E87" s="499"/>
      <c r="F87" s="499"/>
      <c r="G87" s="499"/>
      <c r="H87" s="500"/>
      <c r="I87" s="289"/>
      <c r="J87" s="289"/>
      <c r="K87" s="289"/>
      <c r="L87" s="289"/>
    </row>
    <row r="88" spans="1:12" s="11" customFormat="1" ht="18" x14ac:dyDescent="0.35">
      <c r="A88" s="287"/>
      <c r="B88" s="286"/>
      <c r="C88" s="290"/>
      <c r="D88" s="290"/>
      <c r="E88" s="290"/>
      <c r="F88" s="290"/>
      <c r="G88" s="291"/>
      <c r="I88" s="289"/>
      <c r="J88" s="289"/>
      <c r="K88" s="289"/>
      <c r="L88" s="289"/>
    </row>
    <row r="89" spans="1:12" ht="18" x14ac:dyDescent="0.35">
      <c r="A89" s="287" t="s">
        <v>55</v>
      </c>
      <c r="B89" s="296">
        <f>B86/B87</f>
        <v>1</v>
      </c>
      <c r="C89" s="279" t="s">
        <v>56</v>
      </c>
    </row>
    <row r="90" spans="1:12" ht="19.5" customHeight="1" x14ac:dyDescent="0.35">
      <c r="A90" s="287"/>
      <c r="B90" s="296"/>
    </row>
    <row r="91" spans="1:12" ht="27" customHeight="1" x14ac:dyDescent="0.45">
      <c r="A91" s="297" t="s">
        <v>111</v>
      </c>
      <c r="B91" s="435">
        <v>20</v>
      </c>
      <c r="D91" s="362" t="s">
        <v>57</v>
      </c>
      <c r="E91" s="363"/>
      <c r="F91" s="475" t="s">
        <v>58</v>
      </c>
      <c r="G91" s="476"/>
    </row>
    <row r="92" spans="1:12" ht="26.25" customHeight="1" x14ac:dyDescent="0.45">
      <c r="A92" s="298" t="s">
        <v>59</v>
      </c>
      <c r="B92" s="436">
        <v>5</v>
      </c>
      <c r="C92" s="359" t="s">
        <v>106</v>
      </c>
      <c r="D92" s="301" t="s">
        <v>61</v>
      </c>
      <c r="E92" s="360" t="s">
        <v>62</v>
      </c>
      <c r="F92" s="301" t="s">
        <v>61</v>
      </c>
      <c r="G92" s="302" t="s">
        <v>62</v>
      </c>
    </row>
    <row r="93" spans="1:12" ht="26.25" customHeight="1" x14ac:dyDescent="0.45">
      <c r="A93" s="298" t="s">
        <v>63</v>
      </c>
      <c r="B93" s="436">
        <v>25</v>
      </c>
      <c r="C93" s="357">
        <v>1</v>
      </c>
      <c r="D93" s="437">
        <v>8102901</v>
      </c>
      <c r="E93" s="376">
        <f>IF(ISBLANK(D93),"-",$D$103/$D$100*D93)</f>
        <v>7708569.1453686655</v>
      </c>
      <c r="F93" s="437">
        <v>7971307</v>
      </c>
      <c r="G93" s="379">
        <f>IF(ISBLANK(F93),"-",$D$103/$F$100*F93)</f>
        <v>7761733.9733328344</v>
      </c>
    </row>
    <row r="94" spans="1:12" ht="26.25" customHeight="1" x14ac:dyDescent="0.45">
      <c r="A94" s="298" t="s">
        <v>64</v>
      </c>
      <c r="B94" s="436">
        <v>1</v>
      </c>
      <c r="C94" s="330">
        <v>2</v>
      </c>
      <c r="D94" s="438">
        <v>7996301</v>
      </c>
      <c r="E94" s="377">
        <f>IF(ISBLANK(D94),"-",$D$103/$D$100*D94)</f>
        <v>7607156.8893265026</v>
      </c>
      <c r="F94" s="438">
        <v>7984552</v>
      </c>
      <c r="G94" s="380">
        <f>IF(ISBLANK(F94),"-",$D$103/$F$100*F94)</f>
        <v>7774630.7500442062</v>
      </c>
    </row>
    <row r="95" spans="1:12" ht="26.25" customHeight="1" x14ac:dyDescent="0.45">
      <c r="A95" s="298" t="s">
        <v>65</v>
      </c>
      <c r="B95" s="436">
        <v>1</v>
      </c>
      <c r="C95" s="330">
        <v>3</v>
      </c>
      <c r="D95" s="438">
        <v>8006387</v>
      </c>
      <c r="E95" s="377">
        <f>IF(ISBLANK(D95),"-",$D$103/$D$100*D95)</f>
        <v>7616752.0489366455</v>
      </c>
      <c r="F95" s="438">
        <v>7989262</v>
      </c>
      <c r="G95" s="380">
        <f>IF(ISBLANK(F95),"-",$D$103/$F$100*F95)</f>
        <v>7779216.9197920775</v>
      </c>
    </row>
    <row r="96" spans="1:12" ht="26.25" customHeight="1" x14ac:dyDescent="0.45">
      <c r="A96" s="298" t="s">
        <v>66</v>
      </c>
      <c r="B96" s="436">
        <v>1</v>
      </c>
      <c r="C96" s="361">
        <v>4</v>
      </c>
      <c r="D96" s="439"/>
      <c r="E96" s="378" t="str">
        <f>IF(ISBLANK(D96),"-",$D$103/$D$100*D96)</f>
        <v>-</v>
      </c>
      <c r="F96" s="449"/>
      <c r="G96" s="381" t="str">
        <f>IF(ISBLANK(F96),"-",$D$103/$F$100*F96)</f>
        <v>-</v>
      </c>
    </row>
    <row r="97" spans="1:10" ht="27" customHeight="1" x14ac:dyDescent="0.45">
      <c r="A97" s="298" t="s">
        <v>67</v>
      </c>
      <c r="B97" s="436">
        <v>1</v>
      </c>
      <c r="C97" s="352" t="s">
        <v>68</v>
      </c>
      <c r="D97" s="421">
        <f>AVERAGE(D93:D96)</f>
        <v>8035196.333333333</v>
      </c>
      <c r="E97" s="333">
        <f>AVERAGE(E93:E96)</f>
        <v>7644159.3612106042</v>
      </c>
      <c r="F97" s="358">
        <f>AVERAGE(F93:F96)</f>
        <v>7981707</v>
      </c>
      <c r="G97" s="382">
        <f>AVERAGE(G93:G96)</f>
        <v>7771860.54772304</v>
      </c>
    </row>
    <row r="98" spans="1:10" ht="26.25" customHeight="1" x14ac:dyDescent="0.45">
      <c r="A98" s="298" t="s">
        <v>69</v>
      </c>
      <c r="B98" s="433">
        <v>1</v>
      </c>
      <c r="C98" s="411" t="s">
        <v>107</v>
      </c>
      <c r="D98" s="440">
        <v>11.75</v>
      </c>
      <c r="E98" s="305"/>
      <c r="F98" s="441">
        <v>11.48</v>
      </c>
    </row>
    <row r="99" spans="1:10" ht="26.25" customHeight="1" x14ac:dyDescent="0.45">
      <c r="A99" s="298" t="s">
        <v>70</v>
      </c>
      <c r="B99" s="433">
        <v>1</v>
      </c>
      <c r="C99" s="412" t="s">
        <v>108</v>
      </c>
      <c r="D99" s="413">
        <f>D98*$B$89</f>
        <v>11.75</v>
      </c>
      <c r="E99" s="312"/>
      <c r="F99" s="311">
        <f>F98*$B$89</f>
        <v>11.48</v>
      </c>
    </row>
    <row r="100" spans="1:10" ht="19.5" customHeight="1" x14ac:dyDescent="0.35">
      <c r="A100" s="298" t="s">
        <v>71</v>
      </c>
      <c r="B100" s="409">
        <f>(B99/B98)*(B97/B96)*(B95/B94)*(B93/B92)*B91</f>
        <v>100</v>
      </c>
      <c r="C100" s="412" t="s">
        <v>72</v>
      </c>
      <c r="D100" s="414">
        <f>D99*$B$84/100</f>
        <v>11.679500000000001</v>
      </c>
      <c r="E100" s="314"/>
      <c r="F100" s="313">
        <f>F99*$B$84/100</f>
        <v>11.41112</v>
      </c>
    </row>
    <row r="101" spans="1:10" ht="19.5" customHeight="1" x14ac:dyDescent="0.35">
      <c r="A101" s="470" t="s">
        <v>73</v>
      </c>
      <c r="B101" s="477"/>
      <c r="C101" s="412" t="s">
        <v>74</v>
      </c>
      <c r="D101" s="413">
        <f>D100/$B$100</f>
        <v>0.11679500000000001</v>
      </c>
      <c r="E101" s="314"/>
      <c r="F101" s="315">
        <f>F100/$B$100</f>
        <v>0.11411120000000001</v>
      </c>
      <c r="G101" s="395"/>
      <c r="H101" s="396"/>
    </row>
    <row r="102" spans="1:10" ht="19.5" customHeight="1" x14ac:dyDescent="0.35">
      <c r="A102" s="472"/>
      <c r="B102" s="478"/>
      <c r="C102" s="412" t="s">
        <v>75</v>
      </c>
      <c r="D102" s="422">
        <f>$B$56/$B$118</f>
        <v>0.1111111111111111</v>
      </c>
      <c r="F102" s="317"/>
      <c r="G102" s="397"/>
      <c r="H102" s="396"/>
    </row>
    <row r="103" spans="1:10" ht="18" x14ac:dyDescent="0.35">
      <c r="C103" s="412" t="s">
        <v>76</v>
      </c>
      <c r="D103" s="413">
        <f>D102*$B$100</f>
        <v>11.111111111111111</v>
      </c>
      <c r="F103" s="317"/>
      <c r="G103" s="395"/>
      <c r="H103" s="396"/>
    </row>
    <row r="104" spans="1:10" ht="19.5" customHeight="1" x14ac:dyDescent="0.35">
      <c r="C104" s="415" t="s">
        <v>77</v>
      </c>
      <c r="D104" s="423">
        <f>D103/B34</f>
        <v>11.111111111111111</v>
      </c>
      <c r="F104" s="320"/>
      <c r="G104" s="395"/>
      <c r="H104" s="396"/>
      <c r="J104" s="334"/>
    </row>
    <row r="105" spans="1:10" ht="18" x14ac:dyDescent="0.35">
      <c r="C105" s="417" t="s">
        <v>78</v>
      </c>
      <c r="D105" s="418">
        <f>AVERAGE(E93:E96,G93:G96)</f>
        <v>7708009.9544668226</v>
      </c>
      <c r="F105" s="320"/>
      <c r="G105" s="398"/>
      <c r="H105" s="396"/>
      <c r="J105" s="336"/>
    </row>
    <row r="106" spans="1:10" ht="18" x14ac:dyDescent="0.35">
      <c r="C106" s="316" t="s">
        <v>79</v>
      </c>
      <c r="D106" s="335">
        <f>STDEV(E93:E96,G93:G96)/D105</f>
        <v>1.019799185817903E-2</v>
      </c>
      <c r="F106" s="320"/>
      <c r="G106" s="395"/>
      <c r="H106" s="396"/>
      <c r="J106" s="336"/>
    </row>
    <row r="107" spans="1:10" ht="19.5" customHeight="1" x14ac:dyDescent="0.35">
      <c r="C107" s="318" t="s">
        <v>20</v>
      </c>
      <c r="D107" s="337">
        <f>COUNT(E93:E96,G93:G96)</f>
        <v>6</v>
      </c>
      <c r="F107" s="320"/>
      <c r="G107" s="395"/>
      <c r="H107" s="396"/>
      <c r="J107" s="336"/>
    </row>
    <row r="108" spans="1:10" ht="19.5" customHeight="1" x14ac:dyDescent="0.35">
      <c r="A108" s="278"/>
      <c r="B108" s="278"/>
      <c r="C108" s="278"/>
      <c r="D108" s="278"/>
      <c r="E108" s="278"/>
    </row>
    <row r="109" spans="1:10" ht="26.25" customHeight="1" x14ac:dyDescent="0.45">
      <c r="A109" s="297" t="s">
        <v>100</v>
      </c>
      <c r="B109" s="435">
        <v>900</v>
      </c>
      <c r="C109" s="338" t="s">
        <v>101</v>
      </c>
      <c r="D109" s="339" t="s">
        <v>61</v>
      </c>
      <c r="E109" s="340" t="s">
        <v>102</v>
      </c>
      <c r="F109" s="341" t="s">
        <v>103</v>
      </c>
    </row>
    <row r="110" spans="1:10" ht="26.25" customHeight="1" x14ac:dyDescent="0.45">
      <c r="A110" s="298" t="s">
        <v>87</v>
      </c>
      <c r="B110" s="436">
        <v>1</v>
      </c>
      <c r="C110" s="304">
        <v>1</v>
      </c>
      <c r="D110" s="450">
        <v>4428496</v>
      </c>
      <c r="E110" s="342">
        <f t="shared" ref="E110:E115" si="1">IF(ISBLANK(D110),"-",D110/$D$105*$D$102*$B$118)</f>
        <v>57.453169185824265</v>
      </c>
      <c r="F110" s="343">
        <f t="shared" ref="F110:F115" si="2">IF(ISBLANK(D110), "-", E110/$B$56)</f>
        <v>0.5745316918582426</v>
      </c>
    </row>
    <row r="111" spans="1:10" ht="26.25" customHeight="1" x14ac:dyDescent="0.45">
      <c r="A111" s="298" t="s">
        <v>89</v>
      </c>
      <c r="B111" s="436">
        <v>1</v>
      </c>
      <c r="C111" s="304">
        <v>2</v>
      </c>
      <c r="D111" s="450">
        <v>4424161</v>
      </c>
      <c r="E111" s="344">
        <f t="shared" si="1"/>
        <v>57.396928988605957</v>
      </c>
      <c r="F111" s="369">
        <f t="shared" si="2"/>
        <v>0.57396928988605955</v>
      </c>
    </row>
    <row r="112" spans="1:10" ht="26.25" customHeight="1" x14ac:dyDescent="0.45">
      <c r="A112" s="298" t="s">
        <v>90</v>
      </c>
      <c r="B112" s="436">
        <v>1</v>
      </c>
      <c r="C112" s="304">
        <v>3</v>
      </c>
      <c r="D112" s="450">
        <v>4396971</v>
      </c>
      <c r="E112" s="344">
        <f t="shared" si="1"/>
        <v>57.044179054957468</v>
      </c>
      <c r="F112" s="369">
        <f t="shared" si="2"/>
        <v>0.57044179054957467</v>
      </c>
    </row>
    <row r="113" spans="1:10" ht="26.25" customHeight="1" x14ac:dyDescent="0.45">
      <c r="A113" s="298" t="s">
        <v>91</v>
      </c>
      <c r="B113" s="436">
        <v>1</v>
      </c>
      <c r="C113" s="304">
        <v>4</v>
      </c>
      <c r="D113" s="450">
        <v>4417158</v>
      </c>
      <c r="E113" s="344">
        <f t="shared" si="1"/>
        <v>57.30607544740181</v>
      </c>
      <c r="F113" s="369">
        <f t="shared" si="2"/>
        <v>0.57306075447401805</v>
      </c>
    </row>
    <row r="114" spans="1:10" ht="26.25" customHeight="1" x14ac:dyDescent="0.45">
      <c r="A114" s="298" t="s">
        <v>92</v>
      </c>
      <c r="B114" s="436">
        <v>1</v>
      </c>
      <c r="C114" s="304">
        <v>5</v>
      </c>
      <c r="D114" s="450">
        <v>4454437</v>
      </c>
      <c r="E114" s="344">
        <f t="shared" si="1"/>
        <v>57.789715196444909</v>
      </c>
      <c r="F114" s="369">
        <f t="shared" si="2"/>
        <v>0.57789715196444913</v>
      </c>
    </row>
    <row r="115" spans="1:10" ht="26.25" customHeight="1" x14ac:dyDescent="0.45">
      <c r="A115" s="298" t="s">
        <v>94</v>
      </c>
      <c r="B115" s="436">
        <v>1</v>
      </c>
      <c r="C115" s="307">
        <v>6</v>
      </c>
      <c r="D115" s="451">
        <v>4371269</v>
      </c>
      <c r="E115" s="345">
        <f t="shared" si="1"/>
        <v>56.710733714956248</v>
      </c>
      <c r="F115" s="370">
        <f t="shared" si="2"/>
        <v>0.56710733714956252</v>
      </c>
    </row>
    <row r="116" spans="1:10" ht="26.25" customHeight="1" x14ac:dyDescent="0.45">
      <c r="A116" s="298" t="s">
        <v>95</v>
      </c>
      <c r="B116" s="436">
        <v>1</v>
      </c>
      <c r="C116" s="304"/>
      <c r="D116" s="330"/>
      <c r="E116" s="332"/>
      <c r="F116" s="346"/>
    </row>
    <row r="117" spans="1:10" ht="26.25" customHeight="1" x14ac:dyDescent="0.45">
      <c r="A117" s="298" t="s">
        <v>96</v>
      </c>
      <c r="B117" s="436">
        <v>1</v>
      </c>
      <c r="C117" s="304"/>
      <c r="D117" s="347"/>
      <c r="E117" s="348" t="s">
        <v>68</v>
      </c>
      <c r="F117" s="349">
        <f>AVERAGE(F110:F115)</f>
        <v>0.57283466931365112</v>
      </c>
    </row>
    <row r="118" spans="1:10" ht="19.5" customHeight="1" x14ac:dyDescent="0.35">
      <c r="A118" s="298" t="s">
        <v>97</v>
      </c>
      <c r="B118" s="400">
        <f>(B117/B116)*(B115/B114)*(B113/B112)*(B111/B110)*B109</f>
        <v>900</v>
      </c>
      <c r="C118" s="350"/>
      <c r="D118" s="351"/>
      <c r="E118" s="352" t="s">
        <v>79</v>
      </c>
      <c r="F118" s="353">
        <f>STDEV(F110:F115)/F117</f>
        <v>6.4555807207604043E-3</v>
      </c>
      <c r="I118" s="332"/>
    </row>
    <row r="119" spans="1:10" ht="19.5" customHeight="1" x14ac:dyDescent="0.35">
      <c r="A119" s="470" t="s">
        <v>73</v>
      </c>
      <c r="B119" s="471"/>
      <c r="C119" s="354"/>
      <c r="D119" s="355"/>
      <c r="E119" s="356" t="s">
        <v>20</v>
      </c>
      <c r="F119" s="337">
        <f>COUNT(F110:F115)</f>
        <v>6</v>
      </c>
      <c r="I119" s="332"/>
      <c r="J119" s="336"/>
    </row>
    <row r="120" spans="1:10" ht="19.5" customHeight="1" x14ac:dyDescent="0.35">
      <c r="A120" s="472"/>
      <c r="B120" s="473"/>
      <c r="C120" s="332"/>
      <c r="D120" s="332"/>
      <c r="E120" s="332"/>
      <c r="F120" s="330"/>
      <c r="G120" s="332"/>
      <c r="H120" s="332"/>
      <c r="I120" s="332"/>
    </row>
    <row r="121" spans="1:10" ht="18" x14ac:dyDescent="0.35">
      <c r="A121" s="295"/>
      <c r="B121" s="295"/>
      <c r="C121" s="332"/>
      <c r="D121" s="332"/>
      <c r="E121" s="332"/>
      <c r="F121" s="330"/>
      <c r="G121" s="332"/>
      <c r="H121" s="332"/>
      <c r="I121" s="332"/>
    </row>
    <row r="122" spans="1:10" ht="18" x14ac:dyDescent="0.35">
      <c r="A122" s="285" t="s">
        <v>99</v>
      </c>
      <c r="B122" s="426" t="s">
        <v>109</v>
      </c>
      <c r="C122" s="474" t="str">
        <f>B20</f>
        <v>RITONAVIR</v>
      </c>
      <c r="D122" s="474"/>
      <c r="E122" s="428" t="s">
        <v>110</v>
      </c>
      <c r="F122" s="428"/>
      <c r="G122" s="429">
        <f>F117</f>
        <v>0.57283466931365112</v>
      </c>
      <c r="H122" s="332"/>
      <c r="I122" s="332"/>
    </row>
    <row r="123" spans="1:10" ht="18" x14ac:dyDescent="0.35">
      <c r="A123" s="295"/>
      <c r="B123" s="295"/>
      <c r="C123" s="332"/>
      <c r="D123" s="332"/>
      <c r="E123" s="332"/>
      <c r="F123" s="330"/>
      <c r="G123" s="332"/>
      <c r="H123" s="332"/>
      <c r="I123" s="332"/>
    </row>
    <row r="124" spans="1:10" ht="26.25" customHeight="1" x14ac:dyDescent="0.45">
      <c r="A124" s="284" t="s">
        <v>104</v>
      </c>
      <c r="B124" s="284" t="s">
        <v>115</v>
      </c>
      <c r="D124" s="448" t="s">
        <v>116</v>
      </c>
    </row>
    <row r="125" spans="1:10" ht="19.5" customHeight="1" x14ac:dyDescent="0.35">
      <c r="A125" s="278"/>
      <c r="B125" s="278"/>
      <c r="C125" s="278"/>
      <c r="D125" s="278"/>
      <c r="E125" s="278"/>
    </row>
    <row r="126" spans="1:10" ht="26.25" customHeight="1" x14ac:dyDescent="0.45">
      <c r="A126" s="297" t="s">
        <v>100</v>
      </c>
      <c r="B126" s="435">
        <v>900</v>
      </c>
      <c r="C126" s="338" t="s">
        <v>101</v>
      </c>
      <c r="D126" s="339" t="s">
        <v>61</v>
      </c>
      <c r="E126" s="340" t="s">
        <v>102</v>
      </c>
      <c r="F126" s="341" t="s">
        <v>103</v>
      </c>
    </row>
    <row r="127" spans="1:10" ht="26.25" customHeight="1" x14ac:dyDescent="0.45">
      <c r="A127" s="298" t="s">
        <v>87</v>
      </c>
      <c r="B127" s="436">
        <v>1</v>
      </c>
      <c r="C127" s="304">
        <v>1</v>
      </c>
      <c r="D127" s="450">
        <v>7231081</v>
      </c>
      <c r="E127" s="405">
        <f t="shared" ref="E127:E132" si="3">IF(ISBLANK(D127),"-",D127/$D$105*$D$102*$B$135)</f>
        <v>93.812553988848435</v>
      </c>
      <c r="F127" s="402">
        <f t="shared" ref="F127:F132" si="4">IF(ISBLANK(D127), "-", E127/$B$56)</f>
        <v>0.93812553988848435</v>
      </c>
    </row>
    <row r="128" spans="1:10" ht="26.25" customHeight="1" x14ac:dyDescent="0.45">
      <c r="A128" s="298" t="s">
        <v>89</v>
      </c>
      <c r="B128" s="436">
        <v>1</v>
      </c>
      <c r="C128" s="304">
        <v>2</v>
      </c>
      <c r="D128" s="450">
        <v>7186092</v>
      </c>
      <c r="E128" s="406">
        <f t="shared" si="3"/>
        <v>93.228888421915315</v>
      </c>
      <c r="F128" s="403">
        <f t="shared" si="4"/>
        <v>0.93228888421915312</v>
      </c>
    </row>
    <row r="129" spans="1:10" ht="26.25" customHeight="1" x14ac:dyDescent="0.45">
      <c r="A129" s="298" t="s">
        <v>90</v>
      </c>
      <c r="B129" s="436">
        <v>1</v>
      </c>
      <c r="C129" s="304">
        <v>3</v>
      </c>
      <c r="D129" s="450">
        <v>7203456</v>
      </c>
      <c r="E129" s="406">
        <f t="shared" si="3"/>
        <v>93.454160575202266</v>
      </c>
      <c r="F129" s="403">
        <f t="shared" si="4"/>
        <v>0.93454160575202261</v>
      </c>
    </row>
    <row r="130" spans="1:10" ht="26.25" customHeight="1" x14ac:dyDescent="0.45">
      <c r="A130" s="298" t="s">
        <v>91</v>
      </c>
      <c r="B130" s="436">
        <v>1</v>
      </c>
      <c r="C130" s="304">
        <v>4</v>
      </c>
      <c r="D130" s="450">
        <v>7367386</v>
      </c>
      <c r="E130" s="406">
        <f t="shared" si="3"/>
        <v>95.580909255709642</v>
      </c>
      <c r="F130" s="403">
        <f t="shared" si="4"/>
        <v>0.95580909255709645</v>
      </c>
    </row>
    <row r="131" spans="1:10" ht="26.25" customHeight="1" x14ac:dyDescent="0.45">
      <c r="A131" s="298" t="s">
        <v>92</v>
      </c>
      <c r="B131" s="436">
        <v>1</v>
      </c>
      <c r="C131" s="304">
        <v>5</v>
      </c>
      <c r="D131" s="450">
        <v>7242922</v>
      </c>
      <c r="E131" s="406">
        <f t="shared" si="3"/>
        <v>93.966173406440632</v>
      </c>
      <c r="F131" s="403">
        <f t="shared" si="4"/>
        <v>0.93966173406440634</v>
      </c>
    </row>
    <row r="132" spans="1:10" ht="26.25" customHeight="1" x14ac:dyDescent="0.45">
      <c r="A132" s="298" t="s">
        <v>94</v>
      </c>
      <c r="B132" s="436">
        <v>1</v>
      </c>
      <c r="C132" s="307">
        <v>6</v>
      </c>
      <c r="D132" s="451">
        <v>7104055</v>
      </c>
      <c r="E132" s="407">
        <f t="shared" si="3"/>
        <v>92.164579988420627</v>
      </c>
      <c r="F132" s="404">
        <f t="shared" si="4"/>
        <v>0.92164579988420625</v>
      </c>
    </row>
    <row r="133" spans="1:10" ht="26.25" customHeight="1" x14ac:dyDescent="0.45">
      <c r="A133" s="298" t="s">
        <v>95</v>
      </c>
      <c r="B133" s="436">
        <v>1</v>
      </c>
      <c r="C133" s="304"/>
      <c r="D133" s="330"/>
      <c r="E133" s="332"/>
      <c r="F133" s="346"/>
    </row>
    <row r="134" spans="1:10" ht="26.25" customHeight="1" x14ac:dyDescent="0.45">
      <c r="A134" s="298" t="s">
        <v>96</v>
      </c>
      <c r="B134" s="436">
        <v>1</v>
      </c>
      <c r="C134" s="304"/>
      <c r="D134" s="347"/>
      <c r="E134" s="348" t="s">
        <v>68</v>
      </c>
      <c r="F134" s="452">
        <f>AVERAGE(F127:F132)</f>
        <v>0.93701210939422841</v>
      </c>
    </row>
    <row r="135" spans="1:10" ht="27" customHeight="1" x14ac:dyDescent="0.45">
      <c r="A135" s="298" t="s">
        <v>97</v>
      </c>
      <c r="B135" s="436">
        <f>(B134/B133)*(B132/B131)*(B130/B129)*(B128/B127)*B126</f>
        <v>900</v>
      </c>
      <c r="C135" s="350"/>
      <c r="D135" s="351"/>
      <c r="E135" s="352" t="s">
        <v>79</v>
      </c>
      <c r="F135" s="453">
        <f>STDEV(F127:F132)/F134</f>
        <v>1.1942615740728713E-2</v>
      </c>
      <c r="I135" s="332"/>
    </row>
    <row r="136" spans="1:10" ht="27" customHeight="1" x14ac:dyDescent="0.45">
      <c r="A136" s="470" t="s">
        <v>73</v>
      </c>
      <c r="B136" s="471"/>
      <c r="C136" s="354"/>
      <c r="D136" s="355"/>
      <c r="E136" s="356" t="s">
        <v>20</v>
      </c>
      <c r="F136" s="454">
        <f>COUNT(F127:F132)</f>
        <v>6</v>
      </c>
      <c r="I136" s="332"/>
      <c r="J136" s="336"/>
    </row>
    <row r="137" spans="1:10" ht="19.5" customHeight="1" x14ac:dyDescent="0.35">
      <c r="A137" s="472"/>
      <c r="B137" s="473"/>
      <c r="C137" s="332"/>
      <c r="D137" s="332"/>
      <c r="E137" s="332"/>
      <c r="F137" s="330"/>
      <c r="G137" s="332"/>
      <c r="H137" s="332"/>
      <c r="I137" s="332"/>
    </row>
    <row r="138" spans="1:10" ht="18" x14ac:dyDescent="0.35">
      <c r="A138" s="295"/>
      <c r="B138" s="295"/>
      <c r="C138" s="332"/>
      <c r="D138" s="332"/>
      <c r="E138" s="332"/>
      <c r="F138" s="330"/>
      <c r="G138" s="332"/>
      <c r="H138" s="332"/>
      <c r="I138" s="332"/>
    </row>
    <row r="139" spans="1:10" ht="26.25" customHeight="1" x14ac:dyDescent="0.45">
      <c r="A139" s="285" t="s">
        <v>99</v>
      </c>
      <c r="B139" s="426" t="s">
        <v>109</v>
      </c>
      <c r="C139" s="474" t="str">
        <f>B20</f>
        <v>RITONAVIR</v>
      </c>
      <c r="D139" s="474"/>
      <c r="E139" s="428" t="s">
        <v>110</v>
      </c>
      <c r="F139" s="428"/>
      <c r="G139" s="455">
        <f>F134</f>
        <v>0.93701210939422841</v>
      </c>
      <c r="H139" s="332"/>
      <c r="I139" s="332"/>
    </row>
    <row r="140" spans="1:10" ht="18" x14ac:dyDescent="0.35">
      <c r="A140" s="285"/>
      <c r="B140" s="426"/>
      <c r="C140" s="427"/>
      <c r="D140" s="427"/>
      <c r="E140" s="428"/>
      <c r="F140" s="428"/>
      <c r="G140" s="429"/>
      <c r="H140" s="332"/>
      <c r="I140" s="332"/>
    </row>
    <row r="141" spans="1:10" ht="26.25" customHeight="1" x14ac:dyDescent="0.45">
      <c r="A141" s="284" t="s">
        <v>104</v>
      </c>
      <c r="B141" s="284" t="s">
        <v>115</v>
      </c>
      <c r="D141" s="448">
        <v>0</v>
      </c>
      <c r="H141" s="332"/>
      <c r="I141" s="332"/>
    </row>
    <row r="142" spans="1:10" ht="19.5" customHeight="1" x14ac:dyDescent="0.35">
      <c r="A142" s="278"/>
      <c r="B142" s="278"/>
      <c r="C142" s="278"/>
      <c r="D142" s="278"/>
      <c r="E142" s="278"/>
      <c r="H142" s="332"/>
      <c r="I142" s="332"/>
    </row>
    <row r="143" spans="1:10" ht="26.25" customHeight="1" x14ac:dyDescent="0.45">
      <c r="A143" s="297" t="s">
        <v>100</v>
      </c>
      <c r="B143" s="435">
        <v>1</v>
      </c>
      <c r="C143" s="338" t="s">
        <v>101</v>
      </c>
      <c r="D143" s="339" t="s">
        <v>61</v>
      </c>
      <c r="E143" s="340" t="s">
        <v>102</v>
      </c>
      <c r="F143" s="341" t="s">
        <v>103</v>
      </c>
      <c r="H143" s="332"/>
      <c r="I143" s="332"/>
    </row>
    <row r="144" spans="1:10" ht="26.25" customHeight="1" x14ac:dyDescent="0.45">
      <c r="A144" s="298" t="s">
        <v>87</v>
      </c>
      <c r="B144" s="436">
        <v>1</v>
      </c>
      <c r="C144" s="304">
        <v>1</v>
      </c>
      <c r="D144" s="450"/>
      <c r="E144" s="405" t="str">
        <f t="shared" ref="E144:E149" si="5">IF(ISBLANK(D144),"-",D144/$D$105*$D$102*$B$152)</f>
        <v>-</v>
      </c>
      <c r="F144" s="402" t="str">
        <f t="shared" ref="F144:F149" si="6">IF(ISBLANK(D144), "-", E144/$B$56)</f>
        <v>-</v>
      </c>
      <c r="H144" s="332"/>
      <c r="I144" s="332"/>
    </row>
    <row r="145" spans="1:9" ht="26.25" customHeight="1" x14ac:dyDescent="0.45">
      <c r="A145" s="298" t="s">
        <v>89</v>
      </c>
      <c r="B145" s="436">
        <v>1</v>
      </c>
      <c r="C145" s="304">
        <v>2</v>
      </c>
      <c r="D145" s="450"/>
      <c r="E145" s="406" t="str">
        <f t="shared" si="5"/>
        <v>-</v>
      </c>
      <c r="F145" s="403" t="str">
        <f t="shared" si="6"/>
        <v>-</v>
      </c>
      <c r="H145" s="332"/>
      <c r="I145" s="332"/>
    </row>
    <row r="146" spans="1:9" ht="26.25" customHeight="1" x14ac:dyDescent="0.45">
      <c r="A146" s="298" t="s">
        <v>90</v>
      </c>
      <c r="B146" s="436">
        <v>1</v>
      </c>
      <c r="C146" s="304">
        <v>3</v>
      </c>
      <c r="D146" s="450"/>
      <c r="E146" s="406" t="str">
        <f t="shared" si="5"/>
        <v>-</v>
      </c>
      <c r="F146" s="403" t="str">
        <f t="shared" si="6"/>
        <v>-</v>
      </c>
      <c r="H146" s="332"/>
      <c r="I146" s="332"/>
    </row>
    <row r="147" spans="1:9" ht="26.25" customHeight="1" x14ac:dyDescent="0.45">
      <c r="A147" s="298" t="s">
        <v>91</v>
      </c>
      <c r="B147" s="436">
        <v>1</v>
      </c>
      <c r="C147" s="304">
        <v>4</v>
      </c>
      <c r="D147" s="450"/>
      <c r="E147" s="406" t="str">
        <f t="shared" si="5"/>
        <v>-</v>
      </c>
      <c r="F147" s="403" t="str">
        <f t="shared" si="6"/>
        <v>-</v>
      </c>
      <c r="H147" s="332"/>
      <c r="I147" s="332"/>
    </row>
    <row r="148" spans="1:9" ht="26.25" customHeight="1" x14ac:dyDescent="0.45">
      <c r="A148" s="298" t="s">
        <v>92</v>
      </c>
      <c r="B148" s="436">
        <v>1</v>
      </c>
      <c r="C148" s="304">
        <v>5</v>
      </c>
      <c r="D148" s="450"/>
      <c r="E148" s="406" t="str">
        <f t="shared" si="5"/>
        <v>-</v>
      </c>
      <c r="F148" s="403" t="str">
        <f t="shared" si="6"/>
        <v>-</v>
      </c>
      <c r="H148" s="332"/>
      <c r="I148" s="332"/>
    </row>
    <row r="149" spans="1:9" ht="26.25" customHeight="1" x14ac:dyDescent="0.45">
      <c r="A149" s="298" t="s">
        <v>94</v>
      </c>
      <c r="B149" s="436">
        <v>1</v>
      </c>
      <c r="C149" s="307">
        <v>6</v>
      </c>
      <c r="D149" s="451"/>
      <c r="E149" s="407" t="str">
        <f t="shared" si="5"/>
        <v>-</v>
      </c>
      <c r="F149" s="404" t="str">
        <f t="shared" si="6"/>
        <v>-</v>
      </c>
      <c r="H149" s="332"/>
      <c r="I149" s="332"/>
    </row>
    <row r="150" spans="1:9" ht="26.25" customHeight="1" x14ac:dyDescent="0.45">
      <c r="A150" s="298" t="s">
        <v>95</v>
      </c>
      <c r="B150" s="436">
        <v>1</v>
      </c>
      <c r="C150" s="304"/>
      <c r="D150" s="330"/>
      <c r="E150" s="332"/>
      <c r="F150" s="346"/>
      <c r="H150" s="332"/>
      <c r="I150" s="332"/>
    </row>
    <row r="151" spans="1:9" ht="26.25" customHeight="1" x14ac:dyDescent="0.45">
      <c r="A151" s="298" t="s">
        <v>96</v>
      </c>
      <c r="B151" s="436">
        <v>1</v>
      </c>
      <c r="C151" s="304"/>
      <c r="D151" s="347"/>
      <c r="E151" s="348" t="s">
        <v>68</v>
      </c>
      <c r="F151" s="452" t="e">
        <f>AVERAGE(F144:F149)</f>
        <v>#DIV/0!</v>
      </c>
      <c r="H151" s="332"/>
      <c r="I151" s="332"/>
    </row>
    <row r="152" spans="1:9" ht="27" customHeight="1" x14ac:dyDescent="0.45">
      <c r="A152" s="298" t="s">
        <v>97</v>
      </c>
      <c r="B152" s="436">
        <f>(B151/B150)*(B149/B148)*(B147/B146)*(B145/B144)*B143</f>
        <v>1</v>
      </c>
      <c r="C152" s="350"/>
      <c r="D152" s="351"/>
      <c r="E152" s="352" t="s">
        <v>79</v>
      </c>
      <c r="F152" s="453" t="e">
        <f>STDEV(F144:F149)/F151</f>
        <v>#DIV/0!</v>
      </c>
      <c r="H152" s="332"/>
      <c r="I152" s="332"/>
    </row>
    <row r="153" spans="1:9" ht="27" customHeight="1" x14ac:dyDescent="0.45">
      <c r="A153" s="470" t="s">
        <v>73</v>
      </c>
      <c r="B153" s="471"/>
      <c r="C153" s="354"/>
      <c r="D153" s="355"/>
      <c r="E153" s="356" t="s">
        <v>20</v>
      </c>
      <c r="F153" s="454">
        <f>COUNT(F144:F149)</f>
        <v>0</v>
      </c>
      <c r="H153" s="332"/>
      <c r="I153" s="332"/>
    </row>
    <row r="154" spans="1:9" ht="19.5" customHeight="1" x14ac:dyDescent="0.35">
      <c r="A154" s="472"/>
      <c r="B154" s="473"/>
      <c r="C154" s="332"/>
      <c r="D154" s="332"/>
      <c r="E154" s="332"/>
      <c r="F154" s="330"/>
      <c r="G154" s="332"/>
      <c r="H154" s="332"/>
      <c r="I154" s="332"/>
    </row>
    <row r="155" spans="1:9" ht="18" x14ac:dyDescent="0.35">
      <c r="A155" s="295"/>
      <c r="B155" s="295"/>
      <c r="C155" s="332"/>
      <c r="D155" s="332"/>
      <c r="E155" s="332"/>
      <c r="F155" s="330"/>
      <c r="G155" s="332"/>
      <c r="H155" s="332"/>
      <c r="I155" s="332"/>
    </row>
    <row r="156" spans="1:9" ht="26.25" customHeight="1" x14ac:dyDescent="0.45">
      <c r="A156" s="285" t="s">
        <v>99</v>
      </c>
      <c r="B156" s="426" t="s">
        <v>109</v>
      </c>
      <c r="C156" s="474" t="str">
        <f>B20</f>
        <v>RITONAVIR</v>
      </c>
      <c r="D156" s="474"/>
      <c r="E156" s="428" t="s">
        <v>110</v>
      </c>
      <c r="F156" s="428"/>
      <c r="G156" s="455" t="e">
        <f>F151</f>
        <v>#DIV/0!</v>
      </c>
      <c r="H156" s="332"/>
      <c r="I156" s="332"/>
    </row>
    <row r="157" spans="1:9" ht="18" x14ac:dyDescent="0.35">
      <c r="A157" s="285"/>
      <c r="B157" s="426"/>
      <c r="C157" s="430"/>
      <c r="D157" s="430"/>
      <c r="E157" s="428"/>
      <c r="F157" s="428"/>
      <c r="G157" s="429"/>
      <c r="H157" s="332"/>
      <c r="I157" s="332"/>
    </row>
    <row r="158" spans="1:9" ht="26.25" customHeight="1" x14ac:dyDescent="0.45">
      <c r="A158" s="284" t="s">
        <v>104</v>
      </c>
      <c r="B158" s="284" t="s">
        <v>115</v>
      </c>
      <c r="D158" s="448">
        <v>0</v>
      </c>
      <c r="H158" s="332"/>
      <c r="I158" s="332"/>
    </row>
    <row r="159" spans="1:9" ht="19.5" customHeight="1" x14ac:dyDescent="0.35">
      <c r="A159" s="278"/>
      <c r="B159" s="278"/>
      <c r="C159" s="278"/>
      <c r="D159" s="278"/>
      <c r="E159" s="278"/>
      <c r="H159" s="332"/>
      <c r="I159" s="332"/>
    </row>
    <row r="160" spans="1:9" ht="26.25" customHeight="1" x14ac:dyDescent="0.45">
      <c r="A160" s="297" t="s">
        <v>100</v>
      </c>
      <c r="B160" s="435">
        <v>1</v>
      </c>
      <c r="C160" s="338" t="s">
        <v>101</v>
      </c>
      <c r="D160" s="339" t="s">
        <v>61</v>
      </c>
      <c r="E160" s="340" t="s">
        <v>102</v>
      </c>
      <c r="F160" s="341" t="s">
        <v>103</v>
      </c>
      <c r="H160" s="332"/>
      <c r="I160" s="332"/>
    </row>
    <row r="161" spans="1:9" ht="26.25" customHeight="1" x14ac:dyDescent="0.45">
      <c r="A161" s="298" t="s">
        <v>87</v>
      </c>
      <c r="B161" s="436">
        <v>1</v>
      </c>
      <c r="C161" s="304">
        <v>1</v>
      </c>
      <c r="D161" s="450"/>
      <c r="E161" s="405" t="str">
        <f t="shared" ref="E161:E166" si="7">IF(ISBLANK(D161),"-",D161/$D$105*$D$102*$B$169)</f>
        <v>-</v>
      </c>
      <c r="F161" s="402" t="str">
        <f t="shared" ref="F161:F166" si="8">IF(ISBLANK(D161), "-", E161/$B$56)</f>
        <v>-</v>
      </c>
      <c r="H161" s="332"/>
      <c r="I161" s="332"/>
    </row>
    <row r="162" spans="1:9" ht="26.25" customHeight="1" x14ac:dyDescent="0.45">
      <c r="A162" s="298" t="s">
        <v>89</v>
      </c>
      <c r="B162" s="436">
        <v>1</v>
      </c>
      <c r="C162" s="304">
        <v>2</v>
      </c>
      <c r="D162" s="450"/>
      <c r="E162" s="406" t="str">
        <f t="shared" si="7"/>
        <v>-</v>
      </c>
      <c r="F162" s="403" t="str">
        <f t="shared" si="8"/>
        <v>-</v>
      </c>
      <c r="H162" s="332"/>
      <c r="I162" s="332"/>
    </row>
    <row r="163" spans="1:9" ht="26.25" customHeight="1" x14ac:dyDescent="0.45">
      <c r="A163" s="298" t="s">
        <v>90</v>
      </c>
      <c r="B163" s="436">
        <v>1</v>
      </c>
      <c r="C163" s="304">
        <v>3</v>
      </c>
      <c r="D163" s="450"/>
      <c r="E163" s="406" t="str">
        <f t="shared" si="7"/>
        <v>-</v>
      </c>
      <c r="F163" s="403" t="str">
        <f t="shared" si="8"/>
        <v>-</v>
      </c>
      <c r="H163" s="332"/>
      <c r="I163" s="332"/>
    </row>
    <row r="164" spans="1:9" ht="26.25" customHeight="1" x14ac:dyDescent="0.45">
      <c r="A164" s="298" t="s">
        <v>91</v>
      </c>
      <c r="B164" s="436">
        <v>1</v>
      </c>
      <c r="C164" s="304">
        <v>4</v>
      </c>
      <c r="D164" s="450"/>
      <c r="E164" s="406" t="str">
        <f t="shared" si="7"/>
        <v>-</v>
      </c>
      <c r="F164" s="403" t="str">
        <f t="shared" si="8"/>
        <v>-</v>
      </c>
      <c r="H164" s="332"/>
      <c r="I164" s="332"/>
    </row>
    <row r="165" spans="1:9" ht="26.25" customHeight="1" x14ac:dyDescent="0.45">
      <c r="A165" s="298" t="s">
        <v>92</v>
      </c>
      <c r="B165" s="436">
        <v>1</v>
      </c>
      <c r="C165" s="304">
        <v>5</v>
      </c>
      <c r="D165" s="450"/>
      <c r="E165" s="406" t="str">
        <f t="shared" si="7"/>
        <v>-</v>
      </c>
      <c r="F165" s="403" t="str">
        <f t="shared" si="8"/>
        <v>-</v>
      </c>
      <c r="H165" s="332"/>
      <c r="I165" s="332"/>
    </row>
    <row r="166" spans="1:9" ht="26.25" customHeight="1" x14ac:dyDescent="0.45">
      <c r="A166" s="298" t="s">
        <v>94</v>
      </c>
      <c r="B166" s="436">
        <v>1</v>
      </c>
      <c r="C166" s="307">
        <v>6</v>
      </c>
      <c r="D166" s="451"/>
      <c r="E166" s="407" t="str">
        <f t="shared" si="7"/>
        <v>-</v>
      </c>
      <c r="F166" s="404" t="str">
        <f t="shared" si="8"/>
        <v>-</v>
      </c>
      <c r="H166" s="332"/>
      <c r="I166" s="332"/>
    </row>
    <row r="167" spans="1:9" ht="26.25" customHeight="1" x14ac:dyDescent="0.45">
      <c r="A167" s="298" t="s">
        <v>95</v>
      </c>
      <c r="B167" s="436">
        <v>1</v>
      </c>
      <c r="C167" s="304"/>
      <c r="D167" s="330"/>
      <c r="E167" s="332"/>
      <c r="F167" s="346"/>
      <c r="H167" s="332"/>
      <c r="I167" s="332"/>
    </row>
    <row r="168" spans="1:9" ht="26.25" customHeight="1" x14ac:dyDescent="0.45">
      <c r="A168" s="298" t="s">
        <v>96</v>
      </c>
      <c r="B168" s="436">
        <v>1</v>
      </c>
      <c r="C168" s="304"/>
      <c r="D168" s="347"/>
      <c r="E168" s="348" t="s">
        <v>68</v>
      </c>
      <c r="F168" s="452" t="e">
        <f>AVERAGE(F161:F166)</f>
        <v>#DIV/0!</v>
      </c>
      <c r="H168" s="332"/>
      <c r="I168" s="332"/>
    </row>
    <row r="169" spans="1:9" ht="27" customHeight="1" x14ac:dyDescent="0.45">
      <c r="A169" s="298" t="s">
        <v>97</v>
      </c>
      <c r="B169" s="436">
        <f>(B168/B167)*(B166/B165)*(B164/B163)*(B162/B161)*B160</f>
        <v>1</v>
      </c>
      <c r="C169" s="350"/>
      <c r="D169" s="351"/>
      <c r="E169" s="352" t="s">
        <v>79</v>
      </c>
      <c r="F169" s="453" t="e">
        <f>STDEV(F161:F166)/F168</f>
        <v>#DIV/0!</v>
      </c>
      <c r="H169" s="332"/>
      <c r="I169" s="332"/>
    </row>
    <row r="170" spans="1:9" ht="27" customHeight="1" x14ac:dyDescent="0.45">
      <c r="A170" s="470" t="s">
        <v>73</v>
      </c>
      <c r="B170" s="471"/>
      <c r="C170" s="354"/>
      <c r="D170" s="355"/>
      <c r="E170" s="356" t="s">
        <v>20</v>
      </c>
      <c r="F170" s="454">
        <f>COUNT(F161:F166)</f>
        <v>0</v>
      </c>
      <c r="H170" s="332"/>
      <c r="I170" s="332"/>
    </row>
    <row r="171" spans="1:9" ht="19.5" customHeight="1" x14ac:dyDescent="0.35">
      <c r="A171" s="472"/>
      <c r="B171" s="473"/>
      <c r="C171" s="332"/>
      <c r="D171" s="332"/>
      <c r="E171" s="332"/>
      <c r="F171" s="330"/>
      <c r="G171" s="332"/>
      <c r="H171" s="332"/>
      <c r="I171" s="332"/>
    </row>
    <row r="172" spans="1:9" ht="18" x14ac:dyDescent="0.35">
      <c r="A172" s="295"/>
      <c r="B172" s="295"/>
      <c r="C172" s="332"/>
      <c r="D172" s="332"/>
      <c r="E172" s="332"/>
      <c r="F172" s="330"/>
      <c r="G172" s="332"/>
      <c r="H172" s="332"/>
      <c r="I172" s="332"/>
    </row>
    <row r="173" spans="1:9" ht="26.25" customHeight="1" x14ac:dyDescent="0.45">
      <c r="A173" s="285" t="s">
        <v>99</v>
      </c>
      <c r="B173" s="426" t="s">
        <v>109</v>
      </c>
      <c r="C173" s="474" t="str">
        <f>B20</f>
        <v>RITONAVIR</v>
      </c>
      <c r="D173" s="474"/>
      <c r="E173" s="428" t="s">
        <v>110</v>
      </c>
      <c r="F173" s="428"/>
      <c r="G173" s="455" t="e">
        <f>F168</f>
        <v>#DIV/0!</v>
      </c>
      <c r="H173" s="332"/>
      <c r="I173" s="332"/>
    </row>
    <row r="174" spans="1:9" ht="18" x14ac:dyDescent="0.35">
      <c r="A174" s="285"/>
      <c r="B174" s="426"/>
      <c r="C174" s="430"/>
      <c r="D174" s="430"/>
      <c r="E174" s="428"/>
      <c r="F174" s="428"/>
      <c r="G174" s="429"/>
      <c r="H174" s="332"/>
      <c r="I174" s="332"/>
    </row>
    <row r="175" spans="1:9" ht="19.5" customHeight="1" x14ac:dyDescent="0.35">
      <c r="A175" s="371"/>
      <c r="B175" s="371"/>
      <c r="C175" s="372"/>
      <c r="D175" s="372"/>
      <c r="E175" s="372"/>
      <c r="F175" s="372"/>
      <c r="G175" s="372"/>
      <c r="H175" s="372"/>
    </row>
    <row r="176" spans="1:9" ht="18" x14ac:dyDescent="0.35">
      <c r="B176" s="469" t="s">
        <v>26</v>
      </c>
      <c r="C176" s="469"/>
      <c r="E176" s="359" t="s">
        <v>27</v>
      </c>
      <c r="F176" s="387"/>
      <c r="G176" s="469" t="s">
        <v>28</v>
      </c>
      <c r="H176" s="469"/>
    </row>
    <row r="177" spans="1:9" ht="83.1" customHeight="1" x14ac:dyDescent="0.35">
      <c r="A177" s="388" t="s">
        <v>29</v>
      </c>
      <c r="B177" s="424"/>
      <c r="C177" s="424"/>
      <c r="E177" s="383"/>
      <c r="F177" s="332"/>
      <c r="G177" s="385"/>
      <c r="H177" s="385"/>
    </row>
    <row r="178" spans="1:9" ht="83.1" customHeight="1" x14ac:dyDescent="0.35">
      <c r="A178" s="388" t="s">
        <v>30</v>
      </c>
      <c r="B178" s="425"/>
      <c r="C178" s="425"/>
      <c r="E178" s="384"/>
      <c r="F178" s="332"/>
      <c r="G178" s="386"/>
      <c r="H178" s="386"/>
    </row>
    <row r="179" spans="1:9" ht="18" x14ac:dyDescent="0.35">
      <c r="A179" s="329"/>
      <c r="B179" s="329"/>
      <c r="C179" s="330"/>
      <c r="D179" s="330"/>
      <c r="E179" s="330"/>
      <c r="F179" s="331"/>
      <c r="G179" s="330"/>
      <c r="H179" s="330"/>
      <c r="I179" s="332"/>
    </row>
    <row r="180" spans="1:9" ht="18" x14ac:dyDescent="0.35">
      <c r="A180" s="329"/>
      <c r="B180" s="329"/>
      <c r="C180" s="330"/>
      <c r="D180" s="330"/>
      <c r="E180" s="330"/>
      <c r="F180" s="331"/>
      <c r="G180" s="330"/>
      <c r="H180" s="330"/>
      <c r="I180" s="332"/>
    </row>
    <row r="181" spans="1:9" ht="18" x14ac:dyDescent="0.35">
      <c r="A181" s="329"/>
      <c r="B181" s="329"/>
      <c r="C181" s="330"/>
      <c r="D181" s="330"/>
      <c r="E181" s="330"/>
      <c r="F181" s="331"/>
      <c r="G181" s="330"/>
      <c r="H181" s="330"/>
      <c r="I181" s="332"/>
    </row>
    <row r="182" spans="1:9" ht="18" x14ac:dyDescent="0.35">
      <c r="A182" s="329"/>
      <c r="B182" s="329"/>
      <c r="C182" s="330"/>
      <c r="D182" s="330"/>
      <c r="E182" s="330"/>
      <c r="F182" s="331"/>
      <c r="G182" s="330"/>
      <c r="H182" s="330"/>
      <c r="I182" s="332"/>
    </row>
    <row r="183" spans="1:9" ht="18" x14ac:dyDescent="0.35">
      <c r="A183" s="329"/>
      <c r="B183" s="329"/>
      <c r="C183" s="330"/>
      <c r="D183" s="330"/>
      <c r="E183" s="330"/>
      <c r="F183" s="331"/>
      <c r="G183" s="330"/>
      <c r="H183" s="330"/>
      <c r="I183" s="332"/>
    </row>
    <row r="184" spans="1:9" ht="18" x14ac:dyDescent="0.35">
      <c r="A184" s="329"/>
      <c r="B184" s="329"/>
      <c r="C184" s="330"/>
      <c r="D184" s="330"/>
      <c r="E184" s="330"/>
      <c r="F184" s="331"/>
      <c r="G184" s="330"/>
      <c r="H184" s="330"/>
      <c r="I184" s="332"/>
    </row>
    <row r="185" spans="1:9" ht="18" x14ac:dyDescent="0.35">
      <c r="A185" s="329"/>
      <c r="B185" s="329"/>
      <c r="C185" s="330"/>
      <c r="D185" s="330"/>
      <c r="E185" s="330"/>
      <c r="F185" s="331"/>
      <c r="G185" s="330"/>
      <c r="H185" s="330"/>
      <c r="I185" s="332"/>
    </row>
    <row r="186" spans="1:9" ht="18" x14ac:dyDescent="0.35">
      <c r="A186" s="329"/>
      <c r="B186" s="329"/>
      <c r="C186" s="330"/>
      <c r="D186" s="330"/>
      <c r="E186" s="330"/>
      <c r="F186" s="331"/>
      <c r="G186" s="330"/>
      <c r="H186" s="330"/>
      <c r="I186" s="332"/>
    </row>
    <row r="187" spans="1:9" ht="18" x14ac:dyDescent="0.35">
      <c r="A187" s="329"/>
      <c r="B187" s="329"/>
      <c r="C187" s="330"/>
      <c r="D187" s="330"/>
      <c r="E187" s="330"/>
      <c r="F187" s="331"/>
      <c r="G187" s="330"/>
      <c r="H187" s="330"/>
      <c r="I187" s="332"/>
    </row>
    <row r="250" spans="1:1" x14ac:dyDescent="0.3">
      <c r="A250" s="2">
        <v>0</v>
      </c>
    </row>
  </sheetData>
  <sheetProtection password="F258" sheet="1" objects="1" scenarios="1" formatCells="0" formatColumns="0"/>
  <mergeCells count="33">
    <mergeCell ref="A1:H7"/>
    <mergeCell ref="A8:H14"/>
    <mergeCell ref="A16:H16"/>
    <mergeCell ref="C86:H86"/>
    <mergeCell ref="C87:H87"/>
    <mergeCell ref="B18:C18"/>
    <mergeCell ref="C29:G29"/>
    <mergeCell ref="F36:G36"/>
    <mergeCell ref="C31:H31"/>
    <mergeCell ref="C32:H32"/>
    <mergeCell ref="D36:E36"/>
    <mergeCell ref="A101:B102"/>
    <mergeCell ref="A119:B120"/>
    <mergeCell ref="A46:B47"/>
    <mergeCell ref="C83:G83"/>
    <mergeCell ref="A70:B71"/>
    <mergeCell ref="C76:D76"/>
    <mergeCell ref="C68:C71"/>
    <mergeCell ref="C64:C67"/>
    <mergeCell ref="D68:D71"/>
    <mergeCell ref="D64:D67"/>
    <mergeCell ref="D60:D63"/>
    <mergeCell ref="C60:C63"/>
    <mergeCell ref="C122:D122"/>
    <mergeCell ref="C156:D156"/>
    <mergeCell ref="C139:D139"/>
    <mergeCell ref="C173:D173"/>
    <mergeCell ref="F91:G91"/>
    <mergeCell ref="B176:C176"/>
    <mergeCell ref="A136:B137"/>
    <mergeCell ref="A170:B171"/>
    <mergeCell ref="A153:B154"/>
    <mergeCell ref="G176:H176"/>
  </mergeCells>
  <printOptions horizontalCentered="1" verticalCentered="1"/>
  <pageMargins left="0.7" right="0.7" top="0.75" bottom="0.75" header="0.3" footer="0.3"/>
  <pageSetup paperSize="9" scale="19" orientation="portrait" r:id="rId1"/>
  <headerFooter alignWithMargins="0">
    <oddHeader>&amp;LVer 2</oddHeader>
    <oddFooter>&amp;LNQCL/ADDO/014&amp;C&amp;P of &amp;N&amp;R&amp;D &amp;T</oddFooter>
  </headerFooter>
  <rowBreaks count="1" manualBreakCount="1">
    <brk id="7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RITONAVIR SST</vt:lpstr>
      <vt:lpstr>ATAZANAVIR SST</vt:lpstr>
      <vt:lpstr>Uniformity</vt:lpstr>
      <vt:lpstr>Atazanavir</vt:lpstr>
      <vt:lpstr>Ritonavir</vt:lpstr>
      <vt:lpstr>Atazanavir!Print_Area</vt:lpstr>
      <vt:lpstr>Ritonavir!Print_Area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Nicholas Mwaura</cp:lastModifiedBy>
  <cp:lastPrinted>2018-04-09T07:06:20Z</cp:lastPrinted>
  <dcterms:created xsi:type="dcterms:W3CDTF">2005-07-05T10:19:27Z</dcterms:created>
  <dcterms:modified xsi:type="dcterms:W3CDTF">2018-04-09T07:08:40Z</dcterms:modified>
</cp:coreProperties>
</file>