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Zidovudine" sheetId="8" r:id="rId1"/>
    <sheet name="SST Nevirapine" sheetId="9" r:id="rId2"/>
    <sheet name="SST Lamivudine" sheetId="10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2">'SST Lamivudine'!$A$15:$H$61</definedName>
    <definedName name="_xlnm.Print_Area" localSheetId="1">'SST Nevirapine'!$A$15:$H$61</definedName>
    <definedName name="_xlnm.Print_Area" localSheetId="0">'SST Zidovudine'!$A$15:$H$61</definedName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B53" i="10" l="1"/>
  <c r="E51" i="10"/>
  <c r="D51" i="10"/>
  <c r="C51" i="10"/>
  <c r="B51" i="10"/>
  <c r="B52" i="10" s="1"/>
  <c r="B32" i="10"/>
  <c r="E30" i="10"/>
  <c r="D30" i="10"/>
  <c r="C30" i="10"/>
  <c r="B30" i="10"/>
  <c r="B31" i="10" s="1"/>
  <c r="B21" i="10"/>
  <c r="B53" i="9"/>
  <c r="F51" i="9"/>
  <c r="D51" i="9"/>
  <c r="C51" i="9"/>
  <c r="B51" i="9"/>
  <c r="B52" i="9" s="1"/>
  <c r="B32" i="9"/>
  <c r="F30" i="9"/>
  <c r="D30" i="9"/>
  <c r="C30" i="9"/>
  <c r="B30" i="9"/>
  <c r="B31" i="9" s="1"/>
  <c r="B21" i="9"/>
  <c r="B53" i="8"/>
  <c r="F51" i="8"/>
  <c r="D51" i="8"/>
  <c r="C51" i="8"/>
  <c r="B51" i="8"/>
  <c r="B52" i="8" s="1"/>
  <c r="B32" i="8"/>
  <c r="B31" i="8"/>
  <c r="F30" i="8"/>
  <c r="E30" i="8"/>
  <c r="D30" i="8"/>
  <c r="C30" i="8"/>
  <c r="B30" i="8"/>
  <c r="B21" i="8"/>
  <c r="C124" i="5" l="1"/>
  <c r="B116" i="5"/>
  <c r="D100" i="5"/>
  <c r="B98" i="5"/>
  <c r="F95" i="5"/>
  <c r="D95" i="5"/>
  <c r="B87" i="5"/>
  <c r="F97" i="5" s="1"/>
  <c r="B83" i="5"/>
  <c r="C76" i="5"/>
  <c r="B68" i="5"/>
  <c r="C56" i="5"/>
  <c r="B55" i="5"/>
  <c r="B45" i="5"/>
  <c r="D48" i="5" s="1"/>
  <c r="F42" i="5"/>
  <c r="D42" i="5"/>
  <c r="B34" i="5"/>
  <c r="D44" i="5" s="1"/>
  <c r="B30" i="5"/>
  <c r="C124" i="4"/>
  <c r="B116" i="4"/>
  <c r="D100" i="4" s="1"/>
  <c r="B98" i="4"/>
  <c r="F95" i="4"/>
  <c r="D95" i="4"/>
  <c r="B87" i="4"/>
  <c r="B83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I92" i="3" s="1"/>
  <c r="D95" i="3"/>
  <c r="B87" i="3"/>
  <c r="F97" i="3" s="1"/>
  <c r="B83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C45" i="2"/>
  <c r="D31" i="2"/>
  <c r="C19" i="2"/>
  <c r="D101" i="3" l="1"/>
  <c r="G93" i="3" s="1"/>
  <c r="F98" i="3"/>
  <c r="F99" i="3" s="1"/>
  <c r="D97" i="3"/>
  <c r="D98" i="3" s="1"/>
  <c r="I39" i="3"/>
  <c r="D45" i="3"/>
  <c r="D46" i="3" s="1"/>
  <c r="D101" i="4"/>
  <c r="D102" i="4" s="1"/>
  <c r="I39" i="4"/>
  <c r="D44" i="4"/>
  <c r="D45" i="4" s="1"/>
  <c r="F45" i="4"/>
  <c r="F46" i="4" s="1"/>
  <c r="D101" i="5"/>
  <c r="I92" i="5"/>
  <c r="D97" i="5"/>
  <c r="D98" i="5" s="1"/>
  <c r="D99" i="5" s="1"/>
  <c r="I39" i="5"/>
  <c r="F44" i="5"/>
  <c r="F45" i="5" s="1"/>
  <c r="D45" i="5"/>
  <c r="D46" i="5" s="1"/>
  <c r="F98" i="5"/>
  <c r="F99" i="5" s="1"/>
  <c r="B57" i="5"/>
  <c r="B57" i="4"/>
  <c r="D50" i="2"/>
  <c r="B49" i="2"/>
  <c r="D42" i="2"/>
  <c r="D38" i="2"/>
  <c r="D28" i="2"/>
  <c r="C50" i="2"/>
  <c r="D39" i="2"/>
  <c r="D34" i="2"/>
  <c r="D30" i="2"/>
  <c r="D26" i="2"/>
  <c r="B57" i="3"/>
  <c r="B69" i="3" s="1"/>
  <c r="D49" i="2"/>
  <c r="D43" i="2"/>
  <c r="D37" i="2"/>
  <c r="D33" i="2"/>
  <c r="D29" i="2"/>
  <c r="D25" i="2"/>
  <c r="C49" i="2"/>
  <c r="D41" i="2"/>
  <c r="D36" i="2"/>
  <c r="D32" i="2"/>
  <c r="D24" i="2"/>
  <c r="G91" i="3"/>
  <c r="G94" i="3"/>
  <c r="D35" i="2"/>
  <c r="D40" i="2"/>
  <c r="D49" i="3"/>
  <c r="G41" i="3"/>
  <c r="D27" i="2"/>
  <c r="D49" i="5"/>
  <c r="E40" i="5"/>
  <c r="F44" i="3"/>
  <c r="F45" i="3" s="1"/>
  <c r="F46" i="3" s="1"/>
  <c r="B69" i="4"/>
  <c r="I92" i="4"/>
  <c r="F97" i="4"/>
  <c r="F98" i="4" s="1"/>
  <c r="F99" i="4" s="1"/>
  <c r="D97" i="4"/>
  <c r="D98" i="4" s="1"/>
  <c r="D99" i="4" s="1"/>
  <c r="D49" i="4"/>
  <c r="B69" i="5"/>
  <c r="D102" i="5"/>
  <c r="D102" i="3" l="1"/>
  <c r="G92" i="3"/>
  <c r="G95" i="3" s="1"/>
  <c r="D99" i="3"/>
  <c r="E91" i="3"/>
  <c r="E94" i="3"/>
  <c r="E93" i="3"/>
  <c r="E92" i="3"/>
  <c r="E39" i="3"/>
  <c r="E41" i="3"/>
  <c r="E38" i="3"/>
  <c r="E40" i="3"/>
  <c r="G39" i="3"/>
  <c r="G91" i="4"/>
  <c r="E91" i="4"/>
  <c r="E92" i="4"/>
  <c r="E40" i="4"/>
  <c r="E41" i="4"/>
  <c r="D46" i="4"/>
  <c r="E38" i="4"/>
  <c r="E39" i="4"/>
  <c r="G38" i="4"/>
  <c r="G39" i="4"/>
  <c r="G40" i="4"/>
  <c r="E93" i="4"/>
  <c r="G41" i="4"/>
  <c r="G92" i="5"/>
  <c r="G91" i="5"/>
  <c r="E39" i="5"/>
  <c r="E41" i="5"/>
  <c r="F46" i="5"/>
  <c r="G41" i="5"/>
  <c r="G40" i="5"/>
  <c r="G38" i="5"/>
  <c r="E38" i="5"/>
  <c r="E94" i="5"/>
  <c r="E91" i="5"/>
  <c r="G39" i="5"/>
  <c r="E93" i="5"/>
  <c r="E92" i="5"/>
  <c r="G93" i="5"/>
  <c r="G94" i="5"/>
  <c r="G92" i="4"/>
  <c r="G40" i="3"/>
  <c r="G38" i="3"/>
  <c r="E94" i="4"/>
  <c r="G94" i="4"/>
  <c r="G93" i="4"/>
  <c r="D105" i="3" l="1"/>
  <c r="E95" i="3"/>
  <c r="D103" i="3"/>
  <c r="D104" i="3" s="1"/>
  <c r="E42" i="3"/>
  <c r="D50" i="3"/>
  <c r="D51" i="3" s="1"/>
  <c r="G42" i="3"/>
  <c r="E95" i="4"/>
  <c r="G95" i="4"/>
  <c r="D105" i="4"/>
  <c r="E42" i="4"/>
  <c r="D103" i="4"/>
  <c r="E113" i="4" s="1"/>
  <c r="F113" i="4" s="1"/>
  <c r="G42" i="4"/>
  <c r="D50" i="4"/>
  <c r="G64" i="4" s="1"/>
  <c r="H64" i="4" s="1"/>
  <c r="D52" i="4"/>
  <c r="G95" i="5"/>
  <c r="D105" i="5"/>
  <c r="E95" i="5"/>
  <c r="D50" i="5"/>
  <c r="G70" i="5" s="1"/>
  <c r="H70" i="5" s="1"/>
  <c r="D52" i="5"/>
  <c r="E42" i="5"/>
  <c r="G42" i="5"/>
  <c r="D103" i="5"/>
  <c r="E113" i="5" s="1"/>
  <c r="F113" i="5" s="1"/>
  <c r="G68" i="4"/>
  <c r="H68" i="4" s="1"/>
  <c r="G60" i="4"/>
  <c r="E112" i="4"/>
  <c r="F112" i="4" s="1"/>
  <c r="G62" i="5"/>
  <c r="H62" i="5" s="1"/>
  <c r="E110" i="3"/>
  <c r="F110" i="3" s="1"/>
  <c r="E108" i="3"/>
  <c r="E111" i="3"/>
  <c r="F111" i="3" s="1"/>
  <c r="D52" i="3"/>
  <c r="E113" i="3" l="1"/>
  <c r="F113" i="3" s="1"/>
  <c r="E109" i="3"/>
  <c r="F109" i="3" s="1"/>
  <c r="E112" i="3"/>
  <c r="F112" i="3" s="1"/>
  <c r="G65" i="3"/>
  <c r="H65" i="3" s="1"/>
  <c r="G63" i="3"/>
  <c r="H63" i="3" s="1"/>
  <c r="G69" i="3"/>
  <c r="H69" i="3" s="1"/>
  <c r="G70" i="3"/>
  <c r="H70" i="3" s="1"/>
  <c r="G67" i="3"/>
  <c r="H67" i="3" s="1"/>
  <c r="G64" i="3"/>
  <c r="H64" i="3" s="1"/>
  <c r="G62" i="3"/>
  <c r="H62" i="3" s="1"/>
  <c r="G61" i="3"/>
  <c r="H61" i="3" s="1"/>
  <c r="G71" i="3"/>
  <c r="H71" i="3" s="1"/>
  <c r="G68" i="3"/>
  <c r="H68" i="3" s="1"/>
  <c r="G60" i="3"/>
  <c r="H60" i="3" s="1"/>
  <c r="G66" i="3"/>
  <c r="H66" i="3" s="1"/>
  <c r="E108" i="4"/>
  <c r="D104" i="4"/>
  <c r="E110" i="4"/>
  <c r="F110" i="4" s="1"/>
  <c r="E109" i="4"/>
  <c r="F109" i="4" s="1"/>
  <c r="E111" i="4"/>
  <c r="F111" i="4" s="1"/>
  <c r="G63" i="4"/>
  <c r="H63" i="4" s="1"/>
  <c r="G62" i="4"/>
  <c r="H62" i="4" s="1"/>
  <c r="G69" i="4"/>
  <c r="H69" i="4" s="1"/>
  <c r="G61" i="4"/>
  <c r="H61" i="4" s="1"/>
  <c r="D51" i="4"/>
  <c r="G65" i="4"/>
  <c r="H65" i="4" s="1"/>
  <c r="G67" i="4"/>
  <c r="H67" i="4" s="1"/>
  <c r="G71" i="4"/>
  <c r="H71" i="4" s="1"/>
  <c r="G70" i="4"/>
  <c r="H70" i="4" s="1"/>
  <c r="G66" i="4"/>
  <c r="H66" i="4" s="1"/>
  <c r="E109" i="5"/>
  <c r="F109" i="5" s="1"/>
  <c r="E108" i="5"/>
  <c r="F108" i="5" s="1"/>
  <c r="E111" i="5"/>
  <c r="F111" i="5" s="1"/>
  <c r="E110" i="5"/>
  <c r="F110" i="5" s="1"/>
  <c r="D104" i="5"/>
  <c r="G66" i="5"/>
  <c r="H66" i="5" s="1"/>
  <c r="G65" i="5"/>
  <c r="H65" i="5" s="1"/>
  <c r="G69" i="5"/>
  <c r="H69" i="5" s="1"/>
  <c r="D51" i="5"/>
  <c r="G60" i="5"/>
  <c r="H60" i="5" s="1"/>
  <c r="G63" i="5"/>
  <c r="H63" i="5" s="1"/>
  <c r="G64" i="5"/>
  <c r="H64" i="5" s="1"/>
  <c r="G67" i="5"/>
  <c r="H67" i="5" s="1"/>
  <c r="G68" i="5"/>
  <c r="H68" i="5" s="1"/>
  <c r="G71" i="5"/>
  <c r="H71" i="5" s="1"/>
  <c r="G61" i="5"/>
  <c r="H61" i="5" s="1"/>
  <c r="E112" i="5"/>
  <c r="F112" i="5" s="1"/>
  <c r="F108" i="3"/>
  <c r="H60" i="4"/>
  <c r="E117" i="3" l="1"/>
  <c r="E119" i="3"/>
  <c r="E115" i="3"/>
  <c r="E116" i="3" s="1"/>
  <c r="E120" i="3"/>
  <c r="G74" i="3"/>
  <c r="G72" i="3"/>
  <c r="G73" i="3" s="1"/>
  <c r="E119" i="4"/>
  <c r="F108" i="4"/>
  <c r="F120" i="4" s="1"/>
  <c r="E115" i="4"/>
  <c r="E116" i="4" s="1"/>
  <c r="E120" i="4"/>
  <c r="E117" i="4"/>
  <c r="G72" i="4"/>
  <c r="G73" i="4" s="1"/>
  <c r="G74" i="4"/>
  <c r="G72" i="5"/>
  <c r="G73" i="5" s="1"/>
  <c r="G74" i="5"/>
  <c r="E117" i="5"/>
  <c r="E119" i="5"/>
  <c r="E120" i="5"/>
  <c r="E115" i="5"/>
  <c r="E116" i="5" s="1"/>
  <c r="H74" i="4"/>
  <c r="H72" i="4"/>
  <c r="H74" i="5"/>
  <c r="H72" i="5"/>
  <c r="F125" i="5"/>
  <c r="F120" i="5"/>
  <c r="F117" i="5"/>
  <c r="D125" i="5"/>
  <c r="F115" i="5"/>
  <c r="F119" i="5"/>
  <c r="F119" i="3"/>
  <c r="F125" i="3"/>
  <c r="F117" i="3"/>
  <c r="F115" i="3"/>
  <c r="F120" i="3"/>
  <c r="D125" i="3"/>
  <c r="H72" i="3"/>
  <c r="H74" i="3"/>
  <c r="F119" i="4"/>
  <c r="F125" i="4"/>
  <c r="F115" i="4"/>
  <c r="D125" i="4"/>
  <c r="F117" i="4" l="1"/>
  <c r="G76" i="3"/>
  <c r="H73" i="3"/>
  <c r="G124" i="5"/>
  <c r="F116" i="5"/>
  <c r="G76" i="5"/>
  <c r="H73" i="5"/>
  <c r="G124" i="4"/>
  <c r="F116" i="4"/>
  <c r="G124" i="3"/>
  <c r="F116" i="3"/>
  <c r="G76" i="4"/>
  <c r="H73" i="4"/>
</calcChain>
</file>

<file path=xl/sharedStrings.xml><?xml version="1.0" encoding="utf-8"?>
<sst xmlns="http://schemas.openxmlformats.org/spreadsheetml/2006/main" count="675" uniqueCount="145">
  <si>
    <t>HPLC System Suitability Report</t>
  </si>
  <si>
    <t>Analysis Data</t>
  </si>
  <si>
    <t>Assay</t>
  </si>
  <si>
    <t>Sample(s)</t>
  </si>
  <si>
    <t>Reference Substance:</t>
  </si>
  <si>
    <t>LAMIVUDINE, ZIDOVUDINE AND NEVIRAPINE DISPERSIBLE TABLETS</t>
  </si>
  <si>
    <t>% age Purity:</t>
  </si>
  <si>
    <t>NDQB201707038</t>
  </si>
  <si>
    <t>Weight (mg):</t>
  </si>
  <si>
    <t xml:space="preserve">Lamivudine 30 mg, Zidovudine 60 mg, Nevirapine 50mg  </t>
  </si>
  <si>
    <t>Standard Conc (mg/mL):</t>
  </si>
  <si>
    <t xml:space="preserve">Lamivudine 30 mg , Zidovudine 60 mg , Nevirapine 50 mg  </t>
  </si>
  <si>
    <t>2017-07-19 12:29:00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</si>
  <si>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</si>
  <si>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</si>
  <si>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</si>
  <si>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</si>
  <si>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</si>
  <si>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</si>
  <si>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</si>
  <si>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</si>
  <si>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</si>
  <si>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</si>
  <si>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</si>
  <si>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</si>
  <si>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</si>
  <si>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</si>
  <si>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</si>
  <si>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</si>
  <si>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</si>
  <si>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</si>
  <si>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</si>
  <si>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</si>
  <si>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</si>
  <si>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</si>
  <si>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</si>
  <si>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</si>
  <si>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</si>
  <si>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</si>
  <si>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</si>
  <si>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</si>
  <si>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</si>
  <si>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</si>
  <si>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</si>
  <si>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</si>
  <si>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</si>
  <si>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</si>
  <si>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</si>
  <si>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</si>
  <si>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</si>
  <si>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</si>
  <si>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</si>
  <si>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</si>
  <si>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</si>
  <si>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</si>
  <si>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</si>
  <si>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</si>
  <si>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</si>
  <si>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</si>
  <si>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</si>
  <si>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</si>
  <si>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</si>
  <si>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</si>
  <si>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</si>
  <si>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</si>
  <si>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</si>
  <si>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</si>
  <si>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</si>
  <si>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</si>
  <si>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</si>
  <si>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</si>
  <si>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</si>
  <si>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</si>
  <si>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</si>
  <si>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</si>
  <si>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</si>
  <si>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</si>
  <si>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</si>
  <si>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</si>
  <si>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</si>
  <si>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</si>
  <si>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</si>
  <si>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</si>
  <si>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</si>
  <si>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</si>
  <si>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</si>
  <si>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</si>
  <si>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</si>
  <si>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</si>
  <si>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</si>
  <si>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</si>
  <si>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</si>
  <si>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</si>
  <si>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</si>
  <si>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</si>
  <si>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</si>
  <si>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</si>
  <si>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</si>
  <si>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</si>
  <si>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</si>
  <si>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</si>
  <si>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</si>
  <si>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</si>
  <si>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</si>
  <si>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</si>
  <si>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</si>
  <si>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</si>
  <si>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</si>
  <si>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</si>
  <si>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</si>
  <si>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</si>
  <si>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</si>
  <si>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</si>
  <si>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</si>
  <si>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</si>
  <si>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</si>
  <si>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</si>
  <si>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</si>
  <si>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</si>
  <si>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</si>
  <si>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</si>
  <si>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</si>
  <si>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</si>
  <si>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</si>
  <si>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</si>
  <si>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</si>
  <si>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</si>
  <si>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</si>
  <si>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</si>
  <si>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</si>
  <si>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</si>
  <si>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ZIDOVUDINE</t>
  </si>
  <si>
    <t>Z1-3</t>
  </si>
  <si>
    <t>Zidovudine</t>
  </si>
  <si>
    <t xml:space="preserve">Each tablet contains Lamivudine 30 mg , Zidovudine 60 mg , Nevirapine 50 mg  </t>
  </si>
  <si>
    <t>Nevirapine</t>
  </si>
  <si>
    <t>DBH027-C16A-160912</t>
  </si>
  <si>
    <t xml:space="preserve">Lamivudine </t>
  </si>
  <si>
    <t>Lamivudine</t>
  </si>
  <si>
    <t>L3-10</t>
  </si>
  <si>
    <t>Resolution(USP)</t>
  </si>
  <si>
    <t>The Resolution between the peak pair of Lamivudine and Zidovudine is NLT 3.0 and between peak pair of Zidovudine and Nevirapine is NLT 5.0</t>
  </si>
  <si>
    <t>The Resolution between the peak pair of Lamivudine and Zidovudine is NLT 8.0 and between peak pair of Zidovudine and Nevirapine is NLT 12.0</t>
  </si>
  <si>
    <t>RUTTO KENNEDY</t>
  </si>
  <si>
    <t>1ST SEPTEMBER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</si>
</sst>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31" workbookViewId="0">
      <selection activeCell="A31" sqref="A31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5" width="25.85546875" style="664" customWidth="1"/>
    <col min="6" max="6" width="25.7109375" style="664" customWidth="1"/>
    <col min="7" max="7" width="23.140625" style="664" customWidth="1"/>
    <col min="8" max="8" width="28.42578125" style="664" customWidth="1"/>
    <col min="9" max="9" width="21.5703125" style="664" customWidth="1"/>
    <col min="10" max="10" width="9.140625" style="664" customWidth="1"/>
    <col min="11" max="16384" width="9.140625" style="701"/>
  </cols>
  <sheetData>
    <row r="14" spans="1:7" ht="15" customHeight="1" x14ac:dyDescent="0.3">
      <c r="A14" s="663"/>
      <c r="C14" s="665"/>
      <c r="G14" s="665"/>
    </row>
    <row r="15" spans="1:7" ht="18.75" customHeight="1" x14ac:dyDescent="0.3">
      <c r="A15" s="666" t="s">
        <v>0</v>
      </c>
      <c r="B15" s="666"/>
      <c r="C15" s="666"/>
      <c r="D15" s="666"/>
      <c r="E15" s="666"/>
      <c r="F15" s="666"/>
    </row>
    <row r="16" spans="1:7" ht="16.5" customHeight="1" x14ac:dyDescent="0.3">
      <c r="A16" s="667" t="s">
        <v>1</v>
      </c>
      <c r="B16" s="668" t="s">
        <v>2</v>
      </c>
    </row>
    <row r="17" spans="1:6" ht="16.5" customHeight="1" x14ac:dyDescent="0.3">
      <c r="A17" s="669" t="s">
        <v>3</v>
      </c>
      <c r="B17" s="669" t="s">
        <v>5</v>
      </c>
      <c r="D17" s="670"/>
      <c r="E17" s="670"/>
      <c r="F17" s="671"/>
    </row>
    <row r="18" spans="1:6" ht="16.5" customHeight="1" x14ac:dyDescent="0.3">
      <c r="A18" s="672" t="s">
        <v>4</v>
      </c>
      <c r="B18" s="673" t="s">
        <v>133</v>
      </c>
      <c r="C18" s="671"/>
      <c r="D18" s="671"/>
      <c r="E18" s="671"/>
      <c r="F18" s="671"/>
    </row>
    <row r="19" spans="1:6" ht="16.5" customHeight="1" x14ac:dyDescent="0.3">
      <c r="A19" s="672" t="s">
        <v>6</v>
      </c>
      <c r="B19" s="673">
        <v>99.65</v>
      </c>
      <c r="C19" s="671"/>
      <c r="D19" s="671"/>
      <c r="E19" s="671"/>
      <c r="F19" s="671"/>
    </row>
    <row r="20" spans="1:6" ht="16.5" customHeight="1" x14ac:dyDescent="0.3">
      <c r="A20" s="669" t="s">
        <v>8</v>
      </c>
      <c r="B20" s="673">
        <v>29.6</v>
      </c>
      <c r="C20" s="671"/>
      <c r="D20" s="671"/>
      <c r="E20" s="671"/>
      <c r="F20" s="671"/>
    </row>
    <row r="21" spans="1:6" ht="16.5" customHeight="1" x14ac:dyDescent="0.3">
      <c r="A21" s="669" t="s">
        <v>10</v>
      </c>
      <c r="B21" s="674">
        <f>29.6/20*4/20</f>
        <v>0.29599999999999999</v>
      </c>
      <c r="C21" s="671"/>
      <c r="D21" s="671"/>
      <c r="E21" s="671"/>
      <c r="F21" s="671"/>
    </row>
    <row r="22" spans="1:6" ht="15.75" customHeight="1" x14ac:dyDescent="0.25">
      <c r="A22" s="671"/>
      <c r="B22" s="671"/>
      <c r="C22" s="671"/>
      <c r="D22" s="671"/>
      <c r="E22" s="671"/>
      <c r="F22" s="671"/>
    </row>
    <row r="23" spans="1:6" ht="16.5" customHeight="1" x14ac:dyDescent="0.3">
      <c r="A23" s="675" t="s">
        <v>13</v>
      </c>
      <c r="B23" s="676" t="s">
        <v>14</v>
      </c>
      <c r="C23" s="675" t="s">
        <v>15</v>
      </c>
      <c r="D23" s="675" t="s">
        <v>16</v>
      </c>
      <c r="E23" s="675" t="s">
        <v>140</v>
      </c>
      <c r="F23" s="675" t="s">
        <v>17</v>
      </c>
    </row>
    <row r="24" spans="1:6" ht="16.5" customHeight="1" x14ac:dyDescent="0.3">
      <c r="A24" s="677">
        <v>1</v>
      </c>
      <c r="B24" s="678">
        <v>67003804</v>
      </c>
      <c r="C24" s="678">
        <v>8793.2999999999993</v>
      </c>
      <c r="D24" s="679">
        <v>1.1000000000000001</v>
      </c>
      <c r="E24" s="679">
        <v>8.6999999999999993</v>
      </c>
      <c r="F24" s="680">
        <v>5.7</v>
      </c>
    </row>
    <row r="25" spans="1:6" ht="16.5" customHeight="1" x14ac:dyDescent="0.3">
      <c r="A25" s="677">
        <v>2</v>
      </c>
      <c r="B25" s="678">
        <v>66917929</v>
      </c>
      <c r="C25" s="678">
        <v>8809.2999999999993</v>
      </c>
      <c r="D25" s="679">
        <v>1.1000000000000001</v>
      </c>
      <c r="E25" s="679">
        <v>8.6999999999999993</v>
      </c>
      <c r="F25" s="679">
        <v>5.7</v>
      </c>
    </row>
    <row r="26" spans="1:6" ht="16.5" customHeight="1" x14ac:dyDescent="0.3">
      <c r="A26" s="677">
        <v>3</v>
      </c>
      <c r="B26" s="678">
        <v>66974919</v>
      </c>
      <c r="C26" s="678">
        <v>8778.2999999999993</v>
      </c>
      <c r="D26" s="679">
        <v>1.1000000000000001</v>
      </c>
      <c r="E26" s="679">
        <v>8.6999999999999993</v>
      </c>
      <c r="F26" s="679">
        <v>5.7</v>
      </c>
    </row>
    <row r="27" spans="1:6" ht="16.5" customHeight="1" x14ac:dyDescent="0.3">
      <c r="A27" s="677">
        <v>4</v>
      </c>
      <c r="B27" s="678">
        <v>67001546</v>
      </c>
      <c r="C27" s="678">
        <v>8787.7999999999993</v>
      </c>
      <c r="D27" s="679">
        <v>1.1000000000000001</v>
      </c>
      <c r="E27" s="679">
        <v>8.6</v>
      </c>
      <c r="F27" s="679">
        <v>5.7</v>
      </c>
    </row>
    <row r="28" spans="1:6" ht="16.5" customHeight="1" x14ac:dyDescent="0.3">
      <c r="A28" s="677">
        <v>5</v>
      </c>
      <c r="B28" s="678">
        <v>66815267</v>
      </c>
      <c r="C28" s="678">
        <v>8735.9</v>
      </c>
      <c r="D28" s="679">
        <v>1.1000000000000001</v>
      </c>
      <c r="E28" s="679">
        <v>8.6</v>
      </c>
      <c r="F28" s="679">
        <v>5.7</v>
      </c>
    </row>
    <row r="29" spans="1:6" ht="16.5" customHeight="1" x14ac:dyDescent="0.3">
      <c r="A29" s="677">
        <v>6</v>
      </c>
      <c r="B29" s="681">
        <v>67001712</v>
      </c>
      <c r="C29" s="681">
        <v>8714.5</v>
      </c>
      <c r="D29" s="682">
        <v>1.1000000000000001</v>
      </c>
      <c r="E29" s="682">
        <v>8.6</v>
      </c>
      <c r="F29" s="682">
        <v>5.7</v>
      </c>
    </row>
    <row r="30" spans="1:6" ht="16.5" customHeight="1" x14ac:dyDescent="0.3">
      <c r="A30" s="683" t="s">
        <v>18</v>
      </c>
      <c r="B30" s="684">
        <f>AVERAGE(B24:B29)</f>
        <v>66952529.5</v>
      </c>
      <c r="C30" s="685">
        <f>AVERAGE(C24:C29)</f>
        <v>8769.85</v>
      </c>
      <c r="D30" s="686">
        <f>AVERAGE(D24:D29)</f>
        <v>1.0999999999999999</v>
      </c>
      <c r="E30" s="686">
        <f>AVERAGE(E24:E29)</f>
        <v>8.65</v>
      </c>
      <c r="F30" s="686">
        <f>AVERAGE(F24:F29)</f>
        <v>5.7</v>
      </c>
    </row>
    <row r="31" spans="1:6" ht="16.5" customHeight="1" x14ac:dyDescent="0.3">
      <c r="A31" s="687" t="s">
        <v>19</v>
      </c>
      <c r="B31" s="688">
        <f>(STDEV(B24:B29)/B30)</f>
        <v>1.1175067148189713E-3</v>
      </c>
      <c r="C31" s="689"/>
      <c r="D31" s="689"/>
      <c r="E31" s="689"/>
      <c r="F31" s="690"/>
    </row>
    <row r="32" spans="1:6" s="664" customFormat="1" ht="16.5" customHeight="1" x14ac:dyDescent="0.3">
      <c r="A32" s="691" t="s">
        <v>20</v>
      </c>
      <c r="B32" s="692">
        <f>COUNT(B24:B29)</f>
        <v>6</v>
      </c>
      <c r="C32" s="693"/>
      <c r="D32" s="694"/>
      <c r="E32" s="694"/>
      <c r="F32" s="695"/>
    </row>
    <row r="33" spans="1:6" s="664" customFormat="1" ht="15.75" customHeight="1" x14ac:dyDescent="0.25">
      <c r="A33" s="671"/>
      <c r="B33" s="671"/>
      <c r="C33" s="671"/>
      <c r="D33" s="671"/>
      <c r="E33" s="671"/>
      <c r="F33" s="671"/>
    </row>
    <row r="34" spans="1:6" s="664" customFormat="1" ht="16.5" customHeight="1" x14ac:dyDescent="0.3">
      <c r="A34" s="672" t="s">
        <v>21</v>
      </c>
      <c r="B34" s="696" t="s">
        <v>22</v>
      </c>
      <c r="C34" s="697"/>
      <c r="D34" s="697"/>
      <c r="E34" s="697"/>
      <c r="F34" s="697"/>
    </row>
    <row r="35" spans="1:6" ht="16.5" customHeight="1" x14ac:dyDescent="0.3">
      <c r="A35" s="672"/>
      <c r="B35" s="696" t="s">
        <v>23</v>
      </c>
      <c r="C35" s="697"/>
      <c r="D35" s="697"/>
      <c r="E35" s="697"/>
      <c r="F35" s="697"/>
    </row>
    <row r="36" spans="1:6" ht="16.5" customHeight="1" x14ac:dyDescent="0.3">
      <c r="A36" s="672"/>
      <c r="B36" s="696" t="s">
        <v>24</v>
      </c>
      <c r="C36" s="697"/>
      <c r="D36" s="697"/>
      <c r="E36" s="697"/>
      <c r="F36" s="697"/>
    </row>
    <row r="37" spans="1:6" ht="15.75" customHeight="1" x14ac:dyDescent="0.25">
      <c r="A37" s="671"/>
      <c r="B37" s="671" t="s">
        <v>141</v>
      </c>
      <c r="C37" s="671"/>
      <c r="D37" s="671"/>
      <c r="E37" s="671"/>
      <c r="F37" s="671"/>
    </row>
    <row r="38" spans="1:6" ht="16.5" customHeight="1" x14ac:dyDescent="0.3">
      <c r="A38" s="667" t="s">
        <v>1</v>
      </c>
      <c r="B38" s="668" t="s">
        <v>25</v>
      </c>
    </row>
    <row r="39" spans="1:6" ht="16.5" customHeight="1" x14ac:dyDescent="0.3">
      <c r="A39" s="672" t="s">
        <v>4</v>
      </c>
      <c r="B39" s="669"/>
      <c r="C39" s="671"/>
      <c r="D39" s="671"/>
      <c r="E39" s="671"/>
      <c r="F39" s="671"/>
    </row>
    <row r="40" spans="1:6" ht="16.5" customHeight="1" x14ac:dyDescent="0.3">
      <c r="A40" s="672" t="s">
        <v>6</v>
      </c>
      <c r="B40" s="673"/>
      <c r="C40" s="671"/>
      <c r="D40" s="671"/>
      <c r="E40" s="671"/>
      <c r="F40" s="671"/>
    </row>
    <row r="41" spans="1:6" ht="16.5" customHeight="1" x14ac:dyDescent="0.3">
      <c r="A41" s="669" t="s">
        <v>8</v>
      </c>
      <c r="B41" s="673"/>
      <c r="C41" s="671"/>
      <c r="D41" s="671"/>
      <c r="E41" s="671"/>
      <c r="F41" s="671"/>
    </row>
    <row r="42" spans="1:6" ht="16.5" customHeight="1" x14ac:dyDescent="0.3">
      <c r="A42" s="669" t="s">
        <v>10</v>
      </c>
      <c r="B42" s="674"/>
      <c r="C42" s="671"/>
      <c r="D42" s="671"/>
      <c r="E42" s="671"/>
      <c r="F42" s="671"/>
    </row>
    <row r="43" spans="1:6" ht="15.75" customHeight="1" x14ac:dyDescent="0.25">
      <c r="A43" s="671"/>
      <c r="B43" s="671"/>
      <c r="C43" s="671"/>
      <c r="D43" s="671"/>
      <c r="E43" s="671"/>
      <c r="F43" s="671"/>
    </row>
    <row r="44" spans="1:6" ht="16.5" customHeight="1" x14ac:dyDescent="0.3">
      <c r="A44" s="675" t="s">
        <v>13</v>
      </c>
      <c r="B44" s="676" t="s">
        <v>14</v>
      </c>
      <c r="C44" s="675" t="s">
        <v>15</v>
      </c>
      <c r="D44" s="675" t="s">
        <v>16</v>
      </c>
      <c r="E44" s="675" t="s">
        <v>140</v>
      </c>
      <c r="F44" s="675" t="s">
        <v>17</v>
      </c>
    </row>
    <row r="45" spans="1:6" ht="16.5" customHeight="1" x14ac:dyDescent="0.3">
      <c r="A45" s="677">
        <v>1</v>
      </c>
      <c r="B45" s="678"/>
      <c r="C45" s="678"/>
      <c r="D45" s="679"/>
      <c r="E45" s="679"/>
      <c r="F45" s="680"/>
    </row>
    <row r="46" spans="1:6" ht="16.5" customHeight="1" x14ac:dyDescent="0.3">
      <c r="A46" s="677">
        <v>2</v>
      </c>
      <c r="B46" s="678"/>
      <c r="C46" s="678"/>
      <c r="D46" s="679"/>
      <c r="E46" s="679"/>
      <c r="F46" s="679"/>
    </row>
    <row r="47" spans="1:6" ht="16.5" customHeight="1" x14ac:dyDescent="0.3">
      <c r="A47" s="677">
        <v>3</v>
      </c>
      <c r="B47" s="678"/>
      <c r="C47" s="678"/>
      <c r="D47" s="679"/>
      <c r="E47" s="679"/>
      <c r="F47" s="679"/>
    </row>
    <row r="48" spans="1:6" ht="16.5" customHeight="1" x14ac:dyDescent="0.3">
      <c r="A48" s="677">
        <v>4</v>
      </c>
      <c r="B48" s="678"/>
      <c r="C48" s="678"/>
      <c r="D48" s="679"/>
      <c r="E48" s="679"/>
      <c r="F48" s="679"/>
    </row>
    <row r="49" spans="1:8" ht="16.5" customHeight="1" x14ac:dyDescent="0.3">
      <c r="A49" s="677">
        <v>5</v>
      </c>
      <c r="B49" s="678"/>
      <c r="C49" s="678"/>
      <c r="D49" s="679"/>
      <c r="E49" s="679"/>
      <c r="F49" s="679"/>
    </row>
    <row r="50" spans="1:8" ht="16.5" customHeight="1" x14ac:dyDescent="0.3">
      <c r="A50" s="677">
        <v>6</v>
      </c>
      <c r="B50" s="681"/>
      <c r="C50" s="681"/>
      <c r="D50" s="682"/>
      <c r="E50" s="682"/>
      <c r="F50" s="682"/>
    </row>
    <row r="51" spans="1:8" ht="16.5" customHeight="1" x14ac:dyDescent="0.3">
      <c r="A51" s="683" t="s">
        <v>18</v>
      </c>
      <c r="B51" s="684" t="e">
        <f>AVERAGE(B45:B50)</f>
        <v>#DIV/0!</v>
      </c>
      <c r="C51" s="685" t="e">
        <f>AVERAGE(C45:C50)</f>
        <v>#DIV/0!</v>
      </c>
      <c r="D51" s="686" t="e">
        <f>AVERAGE(D45:D50)</f>
        <v>#DIV/0!</v>
      </c>
      <c r="E51" s="686"/>
      <c r="F51" s="686" t="e">
        <f>AVERAGE(F45:F50)</f>
        <v>#DIV/0!</v>
      </c>
    </row>
    <row r="52" spans="1:8" ht="16.5" customHeight="1" x14ac:dyDescent="0.3">
      <c r="A52" s="687" t="s">
        <v>19</v>
      </c>
      <c r="B52" s="688" t="e">
        <f>(STDEV(B45:B50)/B51)</f>
        <v>#DIV/0!</v>
      </c>
      <c r="C52" s="689"/>
      <c r="D52" s="689"/>
      <c r="E52" s="689"/>
      <c r="F52" s="690"/>
    </row>
    <row r="53" spans="1:8" s="664" customFormat="1" ht="16.5" customHeight="1" x14ac:dyDescent="0.3">
      <c r="A53" s="691" t="s">
        <v>20</v>
      </c>
      <c r="B53" s="692">
        <f>COUNT(B45:B50)</f>
        <v>0</v>
      </c>
      <c r="C53" s="693"/>
      <c r="D53" s="694"/>
      <c r="E53" s="694"/>
      <c r="F53" s="695"/>
    </row>
    <row r="54" spans="1:8" s="664" customFormat="1" ht="15.75" customHeight="1" x14ac:dyDescent="0.25">
      <c r="A54" s="671"/>
      <c r="B54" s="671"/>
      <c r="C54" s="671"/>
      <c r="D54" s="671"/>
      <c r="E54" s="671"/>
      <c r="F54" s="671"/>
    </row>
    <row r="55" spans="1:8" s="664" customFormat="1" ht="16.5" customHeight="1" x14ac:dyDescent="0.3">
      <c r="A55" s="672" t="s">
        <v>21</v>
      </c>
      <c r="B55" s="696" t="s">
        <v>22</v>
      </c>
      <c r="C55" s="697"/>
      <c r="D55" s="697"/>
      <c r="E55" s="697"/>
      <c r="F55" s="697"/>
    </row>
    <row r="56" spans="1:8" ht="16.5" customHeight="1" x14ac:dyDescent="0.3">
      <c r="A56" s="672"/>
      <c r="B56" s="696" t="s">
        <v>23</v>
      </c>
      <c r="C56" s="697"/>
      <c r="D56" s="697"/>
      <c r="E56" s="697"/>
      <c r="F56" s="697"/>
    </row>
    <row r="57" spans="1:8" ht="16.5" customHeight="1" x14ac:dyDescent="0.3">
      <c r="A57" s="672"/>
      <c r="B57" s="696" t="s">
        <v>24</v>
      </c>
      <c r="C57" s="697"/>
      <c r="D57" s="697"/>
      <c r="E57" s="697"/>
      <c r="F57" s="697"/>
    </row>
    <row r="58" spans="1:8" ht="14.25" customHeight="1" thickBot="1" x14ac:dyDescent="0.3">
      <c r="A58" s="698"/>
      <c r="B58" s="671" t="s">
        <v>142</v>
      </c>
      <c r="D58" s="699"/>
      <c r="E58" s="700"/>
      <c r="G58" s="701"/>
      <c r="H58" s="701"/>
    </row>
    <row r="59" spans="1:8" ht="15" customHeight="1" x14ac:dyDescent="0.3">
      <c r="B59" s="702" t="s">
        <v>26</v>
      </c>
      <c r="C59" s="702"/>
      <c r="F59" s="703" t="s">
        <v>27</v>
      </c>
      <c r="G59" s="704"/>
      <c r="H59" s="703" t="s">
        <v>28</v>
      </c>
    </row>
    <row r="60" spans="1:8" ht="15" customHeight="1" x14ac:dyDescent="0.3">
      <c r="A60" s="705" t="s">
        <v>29</v>
      </c>
      <c r="B60" s="706" t="s">
        <v>143</v>
      </c>
      <c r="C60" s="706"/>
      <c r="F60" s="706" t="s">
        <v>144</v>
      </c>
      <c r="H60" s="706"/>
    </row>
    <row r="61" spans="1:8" ht="15" customHeight="1" x14ac:dyDescent="0.3">
      <c r="A61" s="705" t="s">
        <v>30</v>
      </c>
      <c r="B61" s="707"/>
      <c r="C61" s="707"/>
      <c r="F61" s="707"/>
      <c r="H61" s="708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13" workbookViewId="0">
      <selection activeCell="C28" sqref="C28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5" width="25.85546875" style="664" customWidth="1"/>
    <col min="6" max="6" width="25.7109375" style="664" customWidth="1"/>
    <col min="7" max="7" width="23.140625" style="664" customWidth="1"/>
    <col min="8" max="8" width="28.42578125" style="664" customWidth="1"/>
    <col min="9" max="9" width="21.5703125" style="664" customWidth="1"/>
    <col min="10" max="10" width="9.140625" style="664" customWidth="1"/>
    <col min="11" max="16384" width="9.140625" style="701"/>
  </cols>
  <sheetData>
    <row r="14" spans="1:7" ht="15" customHeight="1" x14ac:dyDescent="0.3">
      <c r="A14" s="663"/>
      <c r="C14" s="665"/>
      <c r="G14" s="665"/>
    </row>
    <row r="15" spans="1:7" ht="18.75" customHeight="1" x14ac:dyDescent="0.3">
      <c r="A15" s="666" t="s">
        <v>0</v>
      </c>
      <c r="B15" s="666"/>
      <c r="C15" s="666"/>
      <c r="D15" s="666"/>
      <c r="E15" s="666"/>
      <c r="F15" s="666"/>
    </row>
    <row r="16" spans="1:7" ht="16.5" customHeight="1" x14ac:dyDescent="0.3">
      <c r="A16" s="667" t="s">
        <v>1</v>
      </c>
      <c r="B16" s="668" t="s">
        <v>2</v>
      </c>
    </row>
    <row r="17" spans="1:6" ht="16.5" customHeight="1" x14ac:dyDescent="0.3">
      <c r="A17" s="669" t="s">
        <v>3</v>
      </c>
      <c r="B17" s="669" t="s">
        <v>5</v>
      </c>
      <c r="D17" s="670"/>
      <c r="E17" s="670"/>
      <c r="F17" s="671"/>
    </row>
    <row r="18" spans="1:6" ht="16.5" customHeight="1" x14ac:dyDescent="0.3">
      <c r="A18" s="672" t="s">
        <v>4</v>
      </c>
      <c r="B18" s="673" t="s">
        <v>135</v>
      </c>
      <c r="C18" s="671"/>
      <c r="D18" s="671"/>
      <c r="E18" s="671"/>
      <c r="F18" s="671"/>
    </row>
    <row r="19" spans="1:6" ht="16.5" customHeight="1" x14ac:dyDescent="0.3">
      <c r="A19" s="672" t="s">
        <v>6</v>
      </c>
      <c r="B19" s="673">
        <v>99.7</v>
      </c>
      <c r="C19" s="671"/>
      <c r="D19" s="671"/>
      <c r="E19" s="671"/>
      <c r="F19" s="671"/>
    </row>
    <row r="20" spans="1:6" ht="16.5" customHeight="1" x14ac:dyDescent="0.3">
      <c r="A20" s="669" t="s">
        <v>8</v>
      </c>
      <c r="B20" s="673">
        <v>19.04</v>
      </c>
      <c r="C20" s="671"/>
      <c r="D20" s="671"/>
      <c r="E20" s="671"/>
      <c r="F20" s="671"/>
    </row>
    <row r="21" spans="1:6" ht="16.5" customHeight="1" x14ac:dyDescent="0.3">
      <c r="A21" s="669" t="s">
        <v>10</v>
      </c>
      <c r="B21" s="673">
        <f>19.04/20*4/20</f>
        <v>0.19039999999999999</v>
      </c>
      <c r="C21" s="671"/>
      <c r="D21" s="671"/>
      <c r="E21" s="671"/>
      <c r="F21" s="671"/>
    </row>
    <row r="22" spans="1:6" ht="15.75" customHeight="1" x14ac:dyDescent="0.25">
      <c r="A22" s="671"/>
      <c r="B22" s="671"/>
      <c r="C22" s="671"/>
      <c r="D22" s="671"/>
      <c r="E22" s="671"/>
      <c r="F22" s="671"/>
    </row>
    <row r="23" spans="1:6" ht="16.5" customHeight="1" x14ac:dyDescent="0.3">
      <c r="A23" s="675" t="s">
        <v>13</v>
      </c>
      <c r="B23" s="676" t="s">
        <v>14</v>
      </c>
      <c r="C23" s="675" t="s">
        <v>15</v>
      </c>
      <c r="D23" s="675" t="s">
        <v>16</v>
      </c>
      <c r="E23" s="675" t="s">
        <v>140</v>
      </c>
      <c r="F23" s="675" t="s">
        <v>17</v>
      </c>
    </row>
    <row r="24" spans="1:6" ht="16.5" customHeight="1" x14ac:dyDescent="0.3">
      <c r="A24" s="677">
        <v>1</v>
      </c>
      <c r="B24" s="678">
        <v>32025323</v>
      </c>
      <c r="C24" s="678">
        <v>8990.6</v>
      </c>
      <c r="D24" s="679">
        <v>1</v>
      </c>
      <c r="E24" s="679">
        <v>13.8</v>
      </c>
      <c r="F24" s="680">
        <v>10.3</v>
      </c>
    </row>
    <row r="25" spans="1:6" ht="16.5" customHeight="1" x14ac:dyDescent="0.3">
      <c r="A25" s="677">
        <v>2</v>
      </c>
      <c r="B25" s="678">
        <v>31978064</v>
      </c>
      <c r="C25" s="678">
        <v>8990.5</v>
      </c>
      <c r="D25" s="679">
        <v>1</v>
      </c>
      <c r="E25" s="679">
        <v>13.8</v>
      </c>
      <c r="F25" s="679">
        <v>10.4</v>
      </c>
    </row>
    <row r="26" spans="1:6" ht="16.5" customHeight="1" x14ac:dyDescent="0.3">
      <c r="A26" s="677">
        <v>3</v>
      </c>
      <c r="B26" s="678">
        <v>32006635</v>
      </c>
      <c r="C26" s="678">
        <v>8991.2000000000007</v>
      </c>
      <c r="D26" s="679">
        <v>1</v>
      </c>
      <c r="E26" s="679">
        <v>13.8</v>
      </c>
      <c r="F26" s="679">
        <v>10.4</v>
      </c>
    </row>
    <row r="27" spans="1:6" ht="16.5" customHeight="1" x14ac:dyDescent="0.3">
      <c r="A27" s="677">
        <v>4</v>
      </c>
      <c r="B27" s="678">
        <v>32017733</v>
      </c>
      <c r="C27" s="678">
        <v>8971.6</v>
      </c>
      <c r="D27" s="679">
        <v>1</v>
      </c>
      <c r="E27" s="679">
        <v>13.8</v>
      </c>
      <c r="F27" s="679">
        <v>10.4</v>
      </c>
    </row>
    <row r="28" spans="1:6" ht="16.5" customHeight="1" x14ac:dyDescent="0.3">
      <c r="A28" s="677">
        <v>5</v>
      </c>
      <c r="B28" s="678">
        <v>31924453</v>
      </c>
      <c r="C28" s="678">
        <v>8966.6</v>
      </c>
      <c r="D28" s="679">
        <v>1</v>
      </c>
      <c r="E28" s="679">
        <v>13.8</v>
      </c>
      <c r="F28" s="679">
        <v>10.4</v>
      </c>
    </row>
    <row r="29" spans="1:6" ht="16.5" customHeight="1" x14ac:dyDescent="0.3">
      <c r="A29" s="677">
        <v>6</v>
      </c>
      <c r="B29" s="681">
        <v>32019642</v>
      </c>
      <c r="C29" s="681">
        <v>8970.2000000000007</v>
      </c>
      <c r="D29" s="682">
        <v>1</v>
      </c>
      <c r="E29" s="682">
        <v>13.8</v>
      </c>
      <c r="F29" s="682">
        <v>10.4</v>
      </c>
    </row>
    <row r="30" spans="1:6" ht="16.5" customHeight="1" x14ac:dyDescent="0.3">
      <c r="A30" s="683" t="s">
        <v>18</v>
      </c>
      <c r="B30" s="684">
        <f>AVERAGE(B24:B29)</f>
        <v>31995308.333333332</v>
      </c>
      <c r="C30" s="685">
        <f>AVERAGE(C24:C29)</f>
        <v>8980.1166666666668</v>
      </c>
      <c r="D30" s="686">
        <f>AVERAGE(D24:D29)</f>
        <v>1</v>
      </c>
      <c r="E30" s="686">
        <v>13.8</v>
      </c>
      <c r="F30" s="686">
        <f>AVERAGE(F24:F29)</f>
        <v>10.383333333333333</v>
      </c>
    </row>
    <row r="31" spans="1:6" ht="16.5" customHeight="1" x14ac:dyDescent="0.3">
      <c r="A31" s="687" t="s">
        <v>19</v>
      </c>
      <c r="B31" s="688">
        <f>(STDEV(B24:B29)/B30)</f>
        <v>1.2057961087663565E-3</v>
      </c>
      <c r="C31" s="689"/>
      <c r="D31" s="689"/>
      <c r="E31" s="689"/>
      <c r="F31" s="690"/>
    </row>
    <row r="32" spans="1:6" s="664" customFormat="1" ht="16.5" customHeight="1" x14ac:dyDescent="0.3">
      <c r="A32" s="691" t="s">
        <v>20</v>
      </c>
      <c r="B32" s="692">
        <f>COUNT(B24:B29)</f>
        <v>6</v>
      </c>
      <c r="C32" s="693"/>
      <c r="D32" s="694"/>
      <c r="E32" s="694"/>
      <c r="F32" s="695"/>
    </row>
    <row r="33" spans="1:6" s="664" customFormat="1" ht="15.75" customHeight="1" x14ac:dyDescent="0.25">
      <c r="A33" s="671"/>
      <c r="B33" s="671"/>
      <c r="C33" s="671"/>
      <c r="D33" s="671"/>
      <c r="E33" s="671"/>
      <c r="F33" s="671"/>
    </row>
    <row r="34" spans="1:6" s="664" customFormat="1" ht="16.5" customHeight="1" x14ac:dyDescent="0.3">
      <c r="A34" s="672" t="s">
        <v>21</v>
      </c>
      <c r="B34" s="696" t="s">
        <v>22</v>
      </c>
      <c r="C34" s="697"/>
      <c r="D34" s="697"/>
      <c r="E34" s="697"/>
      <c r="F34" s="697"/>
    </row>
    <row r="35" spans="1:6" ht="16.5" customHeight="1" x14ac:dyDescent="0.3">
      <c r="A35" s="672"/>
      <c r="B35" s="696" t="s">
        <v>23</v>
      </c>
      <c r="C35" s="697"/>
      <c r="D35" s="697"/>
      <c r="E35" s="697"/>
      <c r="F35" s="697"/>
    </row>
    <row r="36" spans="1:6" ht="16.5" customHeight="1" x14ac:dyDescent="0.3">
      <c r="A36" s="672"/>
      <c r="B36" s="696" t="s">
        <v>24</v>
      </c>
      <c r="C36" s="697"/>
      <c r="D36" s="697"/>
      <c r="E36" s="697"/>
      <c r="F36" s="697"/>
    </row>
    <row r="37" spans="1:6" ht="15.75" customHeight="1" x14ac:dyDescent="0.25">
      <c r="A37" s="671"/>
      <c r="B37" s="671" t="s">
        <v>141</v>
      </c>
      <c r="C37" s="671"/>
      <c r="D37" s="671"/>
      <c r="E37" s="671"/>
      <c r="F37" s="671"/>
    </row>
    <row r="38" spans="1:6" ht="16.5" customHeight="1" x14ac:dyDescent="0.3">
      <c r="A38" s="667" t="s">
        <v>1</v>
      </c>
      <c r="B38" s="668" t="s">
        <v>25</v>
      </c>
    </row>
    <row r="39" spans="1:6" ht="16.5" customHeight="1" x14ac:dyDescent="0.3">
      <c r="A39" s="672" t="s">
        <v>4</v>
      </c>
      <c r="B39" s="669"/>
      <c r="C39" s="671"/>
      <c r="D39" s="671"/>
      <c r="E39" s="671"/>
      <c r="F39" s="671"/>
    </row>
    <row r="40" spans="1:6" ht="16.5" customHeight="1" x14ac:dyDescent="0.3">
      <c r="A40" s="672" t="s">
        <v>6</v>
      </c>
      <c r="B40" s="673"/>
      <c r="C40" s="671"/>
      <c r="D40" s="671"/>
      <c r="E40" s="671"/>
      <c r="F40" s="671"/>
    </row>
    <row r="41" spans="1:6" ht="16.5" customHeight="1" x14ac:dyDescent="0.3">
      <c r="A41" s="669" t="s">
        <v>8</v>
      </c>
      <c r="B41" s="673"/>
      <c r="C41" s="671"/>
      <c r="D41" s="671"/>
      <c r="E41" s="671"/>
      <c r="F41" s="671"/>
    </row>
    <row r="42" spans="1:6" ht="16.5" customHeight="1" x14ac:dyDescent="0.3">
      <c r="A42" s="669" t="s">
        <v>10</v>
      </c>
      <c r="B42" s="674"/>
      <c r="C42" s="671"/>
      <c r="D42" s="671"/>
      <c r="E42" s="671"/>
      <c r="F42" s="671"/>
    </row>
    <row r="43" spans="1:6" ht="15.75" customHeight="1" x14ac:dyDescent="0.25">
      <c r="A43" s="671"/>
      <c r="B43" s="671"/>
      <c r="C43" s="671"/>
      <c r="D43" s="671"/>
      <c r="E43" s="671"/>
      <c r="F43" s="671"/>
    </row>
    <row r="44" spans="1:6" ht="16.5" customHeight="1" x14ac:dyDescent="0.3">
      <c r="A44" s="675" t="s">
        <v>13</v>
      </c>
      <c r="B44" s="676" t="s">
        <v>14</v>
      </c>
      <c r="C44" s="675" t="s">
        <v>15</v>
      </c>
      <c r="D44" s="675" t="s">
        <v>16</v>
      </c>
      <c r="E44" s="675" t="s">
        <v>140</v>
      </c>
      <c r="F44" s="675" t="s">
        <v>17</v>
      </c>
    </row>
    <row r="45" spans="1:6" ht="16.5" customHeight="1" x14ac:dyDescent="0.3">
      <c r="A45" s="677">
        <v>1</v>
      </c>
      <c r="B45" s="678"/>
      <c r="C45" s="678"/>
      <c r="D45" s="679"/>
      <c r="E45" s="679"/>
      <c r="F45" s="680"/>
    </row>
    <row r="46" spans="1:6" ht="16.5" customHeight="1" x14ac:dyDescent="0.3">
      <c r="A46" s="677">
        <v>2</v>
      </c>
      <c r="B46" s="678"/>
      <c r="C46" s="678"/>
      <c r="D46" s="679"/>
      <c r="E46" s="679"/>
      <c r="F46" s="679"/>
    </row>
    <row r="47" spans="1:6" ht="16.5" customHeight="1" x14ac:dyDescent="0.3">
      <c r="A47" s="677">
        <v>3</v>
      </c>
      <c r="B47" s="678"/>
      <c r="C47" s="678"/>
      <c r="D47" s="679"/>
      <c r="E47" s="679"/>
      <c r="F47" s="679"/>
    </row>
    <row r="48" spans="1:6" ht="16.5" customHeight="1" x14ac:dyDescent="0.3">
      <c r="A48" s="677">
        <v>4</v>
      </c>
      <c r="B48" s="678"/>
      <c r="C48" s="678"/>
      <c r="D48" s="679"/>
      <c r="E48" s="679"/>
      <c r="F48" s="679"/>
    </row>
    <row r="49" spans="1:8" ht="16.5" customHeight="1" x14ac:dyDescent="0.3">
      <c r="A49" s="677">
        <v>5</v>
      </c>
      <c r="B49" s="678"/>
      <c r="C49" s="678"/>
      <c r="D49" s="679"/>
      <c r="E49" s="679"/>
      <c r="F49" s="679"/>
    </row>
    <row r="50" spans="1:8" ht="16.5" customHeight="1" x14ac:dyDescent="0.3">
      <c r="A50" s="677">
        <v>6</v>
      </c>
      <c r="B50" s="681"/>
      <c r="C50" s="681"/>
      <c r="D50" s="682"/>
      <c r="E50" s="682"/>
      <c r="F50" s="682"/>
    </row>
    <row r="51" spans="1:8" ht="16.5" customHeight="1" x14ac:dyDescent="0.3">
      <c r="A51" s="683" t="s">
        <v>18</v>
      </c>
      <c r="B51" s="684" t="e">
        <f>AVERAGE(B45:B50)</f>
        <v>#DIV/0!</v>
      </c>
      <c r="C51" s="685" t="e">
        <f>AVERAGE(C45:C50)</f>
        <v>#DIV/0!</v>
      </c>
      <c r="D51" s="686" t="e">
        <f>AVERAGE(D45:D50)</f>
        <v>#DIV/0!</v>
      </c>
      <c r="E51" s="686"/>
      <c r="F51" s="686" t="e">
        <f>AVERAGE(F45:F50)</f>
        <v>#DIV/0!</v>
      </c>
    </row>
    <row r="52" spans="1:8" ht="16.5" customHeight="1" x14ac:dyDescent="0.3">
      <c r="A52" s="687" t="s">
        <v>19</v>
      </c>
      <c r="B52" s="688" t="e">
        <f>(STDEV(B45:B50)/B51)</f>
        <v>#DIV/0!</v>
      </c>
      <c r="C52" s="689"/>
      <c r="D52" s="689"/>
      <c r="E52" s="689"/>
      <c r="F52" s="690"/>
    </row>
    <row r="53" spans="1:8" s="664" customFormat="1" ht="16.5" customHeight="1" x14ac:dyDescent="0.3">
      <c r="A53" s="691" t="s">
        <v>20</v>
      </c>
      <c r="B53" s="692">
        <f>COUNT(B45:B50)</f>
        <v>0</v>
      </c>
      <c r="C53" s="693"/>
      <c r="D53" s="694"/>
      <c r="E53" s="694"/>
      <c r="F53" s="695"/>
    </row>
    <row r="54" spans="1:8" s="664" customFormat="1" ht="15.75" customHeight="1" x14ac:dyDescent="0.25">
      <c r="A54" s="671"/>
      <c r="B54" s="671"/>
      <c r="C54" s="671"/>
      <c r="D54" s="671"/>
      <c r="E54" s="671"/>
      <c r="F54" s="671"/>
    </row>
    <row r="55" spans="1:8" s="664" customFormat="1" ht="16.5" customHeight="1" x14ac:dyDescent="0.3">
      <c r="A55" s="672" t="s">
        <v>21</v>
      </c>
      <c r="B55" s="696" t="s">
        <v>22</v>
      </c>
      <c r="C55" s="697"/>
      <c r="D55" s="697"/>
      <c r="E55" s="697"/>
      <c r="F55" s="697"/>
    </row>
    <row r="56" spans="1:8" ht="16.5" customHeight="1" x14ac:dyDescent="0.3">
      <c r="A56" s="672"/>
      <c r="B56" s="696" t="s">
        <v>23</v>
      </c>
      <c r="C56" s="697"/>
      <c r="D56" s="697"/>
      <c r="E56" s="697"/>
      <c r="F56" s="697"/>
    </row>
    <row r="57" spans="1:8" ht="16.5" customHeight="1" x14ac:dyDescent="0.3">
      <c r="A57" s="672"/>
      <c r="B57" s="696" t="s">
        <v>24</v>
      </c>
      <c r="C57" s="697"/>
      <c r="D57" s="697"/>
      <c r="E57" s="697"/>
      <c r="F57" s="697"/>
    </row>
    <row r="58" spans="1:8" ht="14.25" customHeight="1" thickBot="1" x14ac:dyDescent="0.3">
      <c r="A58" s="698"/>
      <c r="B58" s="671" t="s">
        <v>142</v>
      </c>
      <c r="D58" s="699"/>
      <c r="E58" s="700"/>
      <c r="G58" s="701"/>
      <c r="H58" s="701"/>
    </row>
    <row r="59" spans="1:8" ht="15" customHeight="1" x14ac:dyDescent="0.3">
      <c r="B59" s="702" t="s">
        <v>26</v>
      </c>
      <c r="C59" s="702"/>
      <c r="F59" s="703" t="s">
        <v>27</v>
      </c>
      <c r="G59" s="704"/>
      <c r="H59" s="703" t="s">
        <v>28</v>
      </c>
    </row>
    <row r="60" spans="1:8" ht="15" customHeight="1" x14ac:dyDescent="0.3">
      <c r="A60" s="705" t="s">
        <v>29</v>
      </c>
      <c r="B60" s="706" t="s">
        <v>143</v>
      </c>
      <c r="C60" s="706"/>
      <c r="F60" s="706" t="s">
        <v>144</v>
      </c>
      <c r="H60" s="706"/>
    </row>
    <row r="61" spans="1:8" ht="15" customHeight="1" x14ac:dyDescent="0.3">
      <c r="A61" s="705" t="s">
        <v>30</v>
      </c>
      <c r="B61" s="707"/>
      <c r="C61" s="707"/>
      <c r="F61" s="707"/>
      <c r="H61" s="708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28" sqref="C28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5" width="25.7109375" style="664" customWidth="1"/>
    <col min="6" max="6" width="23.140625" style="664" customWidth="1"/>
    <col min="7" max="7" width="28.42578125" style="664" customWidth="1"/>
    <col min="8" max="8" width="21.5703125" style="664" customWidth="1"/>
    <col min="9" max="9" width="9.140625" style="664" customWidth="1"/>
    <col min="10" max="16384" width="9.140625" style="701"/>
  </cols>
  <sheetData>
    <row r="14" spans="1:6" ht="15" customHeight="1" x14ac:dyDescent="0.3">
      <c r="A14" s="663"/>
      <c r="C14" s="665"/>
      <c r="F14" s="665"/>
    </row>
    <row r="15" spans="1:6" ht="18.75" customHeight="1" x14ac:dyDescent="0.3">
      <c r="A15" s="666" t="s">
        <v>0</v>
      </c>
      <c r="B15" s="666"/>
      <c r="C15" s="666"/>
      <c r="D15" s="666"/>
      <c r="E15" s="666"/>
    </row>
    <row r="16" spans="1:6" ht="16.5" customHeight="1" x14ac:dyDescent="0.3">
      <c r="A16" s="667" t="s">
        <v>1</v>
      </c>
      <c r="B16" s="668" t="s">
        <v>2</v>
      </c>
    </row>
    <row r="17" spans="1:5" ht="16.5" customHeight="1" x14ac:dyDescent="0.3">
      <c r="A17" s="669" t="s">
        <v>3</v>
      </c>
      <c r="B17" s="669" t="s">
        <v>5</v>
      </c>
      <c r="D17" s="670"/>
      <c r="E17" s="671"/>
    </row>
    <row r="18" spans="1:5" ht="16.5" customHeight="1" x14ac:dyDescent="0.3">
      <c r="A18" s="672" t="s">
        <v>4</v>
      </c>
      <c r="B18" s="673" t="s">
        <v>138</v>
      </c>
      <c r="C18" s="671"/>
      <c r="D18" s="671"/>
      <c r="E18" s="671"/>
    </row>
    <row r="19" spans="1:5" ht="16.5" customHeight="1" x14ac:dyDescent="0.3">
      <c r="A19" s="672" t="s">
        <v>6</v>
      </c>
      <c r="B19" s="673">
        <v>99.39</v>
      </c>
      <c r="C19" s="671"/>
      <c r="D19" s="671"/>
      <c r="E19" s="671"/>
    </row>
    <row r="20" spans="1:5" ht="16.5" customHeight="1" x14ac:dyDescent="0.3">
      <c r="A20" s="669" t="s">
        <v>8</v>
      </c>
      <c r="B20" s="673">
        <v>14.63</v>
      </c>
      <c r="C20" s="671"/>
      <c r="D20" s="671"/>
      <c r="E20" s="671"/>
    </row>
    <row r="21" spans="1:5" ht="16.5" customHeight="1" x14ac:dyDescent="0.3">
      <c r="A21" s="669" t="s">
        <v>10</v>
      </c>
      <c r="B21" s="674">
        <f>14.63/20*4/20</f>
        <v>0.14630000000000001</v>
      </c>
      <c r="C21" s="671"/>
      <c r="D21" s="671"/>
      <c r="E21" s="671"/>
    </row>
    <row r="22" spans="1:5" ht="15.75" customHeight="1" x14ac:dyDescent="0.25">
      <c r="A22" s="671"/>
      <c r="B22" s="671"/>
      <c r="C22" s="671"/>
      <c r="D22" s="671"/>
      <c r="E22" s="671"/>
    </row>
    <row r="23" spans="1:5" ht="16.5" customHeight="1" x14ac:dyDescent="0.3">
      <c r="A23" s="675" t="s">
        <v>13</v>
      </c>
      <c r="B23" s="676" t="s">
        <v>14</v>
      </c>
      <c r="C23" s="675" t="s">
        <v>15</v>
      </c>
      <c r="D23" s="675" t="s">
        <v>16</v>
      </c>
      <c r="E23" s="675" t="s">
        <v>17</v>
      </c>
    </row>
    <row r="24" spans="1:5" ht="16.5" customHeight="1" x14ac:dyDescent="0.3">
      <c r="A24" s="677">
        <v>1</v>
      </c>
      <c r="B24" s="678">
        <v>37564202</v>
      </c>
      <c r="C24" s="678">
        <v>7643.7</v>
      </c>
      <c r="D24" s="679">
        <v>1.1000000000000001</v>
      </c>
      <c r="E24" s="680">
        <v>3.9</v>
      </c>
    </row>
    <row r="25" spans="1:5" ht="16.5" customHeight="1" x14ac:dyDescent="0.3">
      <c r="A25" s="677">
        <v>2</v>
      </c>
      <c r="B25" s="678">
        <v>37515187</v>
      </c>
      <c r="C25" s="678">
        <v>7668.1</v>
      </c>
      <c r="D25" s="679">
        <v>1.1000000000000001</v>
      </c>
      <c r="E25" s="679">
        <v>3.9</v>
      </c>
    </row>
    <row r="26" spans="1:5" ht="16.5" customHeight="1" x14ac:dyDescent="0.3">
      <c r="A26" s="677">
        <v>3</v>
      </c>
      <c r="B26" s="678">
        <v>37550583</v>
      </c>
      <c r="C26" s="678">
        <v>7652.1</v>
      </c>
      <c r="D26" s="679">
        <v>1.1000000000000001</v>
      </c>
      <c r="E26" s="679">
        <v>3.9</v>
      </c>
    </row>
    <row r="27" spans="1:5" ht="16.5" customHeight="1" x14ac:dyDescent="0.3">
      <c r="A27" s="677">
        <v>4</v>
      </c>
      <c r="B27" s="678">
        <v>37559317</v>
      </c>
      <c r="C27" s="678">
        <v>7644.9</v>
      </c>
      <c r="D27" s="679">
        <v>1.1000000000000001</v>
      </c>
      <c r="E27" s="679">
        <v>3.9</v>
      </c>
    </row>
    <row r="28" spans="1:5" ht="16.5" customHeight="1" x14ac:dyDescent="0.3">
      <c r="A28" s="677">
        <v>5</v>
      </c>
      <c r="B28" s="678">
        <v>37452675</v>
      </c>
      <c r="C28" s="678">
        <v>7607</v>
      </c>
      <c r="D28" s="679">
        <v>1.1000000000000001</v>
      </c>
      <c r="E28" s="679">
        <v>3.9</v>
      </c>
    </row>
    <row r="29" spans="1:5" ht="16.5" customHeight="1" x14ac:dyDescent="0.3">
      <c r="A29" s="677">
        <v>6</v>
      </c>
      <c r="B29" s="681">
        <v>37558585</v>
      </c>
      <c r="C29" s="681">
        <v>7598.7</v>
      </c>
      <c r="D29" s="682">
        <v>1.1000000000000001</v>
      </c>
      <c r="E29" s="682">
        <v>3.9</v>
      </c>
    </row>
    <row r="30" spans="1:5" ht="16.5" customHeight="1" x14ac:dyDescent="0.3">
      <c r="A30" s="683" t="s">
        <v>18</v>
      </c>
      <c r="B30" s="684">
        <f>AVERAGE(B24:B29)</f>
        <v>37533424.833333336</v>
      </c>
      <c r="C30" s="685">
        <f>AVERAGE(C24:C29)</f>
        <v>7635.75</v>
      </c>
      <c r="D30" s="686">
        <f>AVERAGE(D24:D29)</f>
        <v>1.0999999999999999</v>
      </c>
      <c r="E30" s="686">
        <f>AVERAGE(E24:E29)</f>
        <v>3.9</v>
      </c>
    </row>
    <row r="31" spans="1:5" ht="16.5" customHeight="1" x14ac:dyDescent="0.3">
      <c r="A31" s="687" t="s">
        <v>19</v>
      </c>
      <c r="B31" s="688">
        <f>(STDEV(B24:B29)/B30)</f>
        <v>1.155100620397012E-3</v>
      </c>
      <c r="C31" s="689"/>
      <c r="D31" s="689"/>
      <c r="E31" s="690"/>
    </row>
    <row r="32" spans="1:5" s="664" customFormat="1" ht="16.5" customHeight="1" x14ac:dyDescent="0.3">
      <c r="A32" s="691" t="s">
        <v>20</v>
      </c>
      <c r="B32" s="692">
        <f>COUNT(B24:B29)</f>
        <v>6</v>
      </c>
      <c r="C32" s="693"/>
      <c r="D32" s="694"/>
      <c r="E32" s="695"/>
    </row>
    <row r="33" spans="1:5" s="664" customFormat="1" ht="15.75" customHeight="1" x14ac:dyDescent="0.25">
      <c r="A33" s="671"/>
      <c r="B33" s="671"/>
      <c r="C33" s="671"/>
      <c r="D33" s="671"/>
      <c r="E33" s="671"/>
    </row>
    <row r="34" spans="1:5" s="664" customFormat="1" ht="16.5" customHeight="1" x14ac:dyDescent="0.3">
      <c r="A34" s="672" t="s">
        <v>21</v>
      </c>
      <c r="B34" s="696" t="s">
        <v>22</v>
      </c>
      <c r="C34" s="697"/>
      <c r="D34" s="697"/>
      <c r="E34" s="697"/>
    </row>
    <row r="35" spans="1:5" ht="16.5" customHeight="1" x14ac:dyDescent="0.3">
      <c r="A35" s="672"/>
      <c r="B35" s="696" t="s">
        <v>23</v>
      </c>
      <c r="C35" s="697"/>
      <c r="D35" s="697"/>
      <c r="E35" s="697"/>
    </row>
    <row r="36" spans="1:5" ht="16.5" customHeight="1" x14ac:dyDescent="0.3">
      <c r="A36" s="672"/>
      <c r="B36" s="696" t="s">
        <v>24</v>
      </c>
      <c r="C36" s="697"/>
      <c r="D36" s="697"/>
      <c r="E36" s="697"/>
    </row>
    <row r="37" spans="1:5" ht="15.75" customHeight="1" x14ac:dyDescent="0.25">
      <c r="A37" s="671"/>
      <c r="B37" s="671" t="s">
        <v>141</v>
      </c>
      <c r="C37" s="671"/>
      <c r="D37" s="671"/>
      <c r="E37" s="671"/>
    </row>
    <row r="38" spans="1:5" ht="16.5" customHeight="1" x14ac:dyDescent="0.3">
      <c r="A38" s="667" t="s">
        <v>1</v>
      </c>
      <c r="B38" s="668" t="s">
        <v>25</v>
      </c>
    </row>
    <row r="39" spans="1:5" ht="16.5" customHeight="1" x14ac:dyDescent="0.3">
      <c r="A39" s="672" t="s">
        <v>4</v>
      </c>
      <c r="B39" s="669"/>
      <c r="C39" s="671"/>
      <c r="D39" s="671"/>
      <c r="E39" s="671"/>
    </row>
    <row r="40" spans="1:5" ht="16.5" customHeight="1" x14ac:dyDescent="0.3">
      <c r="A40" s="672" t="s">
        <v>6</v>
      </c>
      <c r="B40" s="673"/>
      <c r="C40" s="671"/>
      <c r="D40" s="671"/>
      <c r="E40" s="671"/>
    </row>
    <row r="41" spans="1:5" ht="16.5" customHeight="1" x14ac:dyDescent="0.3">
      <c r="A41" s="669" t="s">
        <v>8</v>
      </c>
      <c r="B41" s="673"/>
      <c r="C41" s="671"/>
      <c r="D41" s="671"/>
      <c r="E41" s="671"/>
    </row>
    <row r="42" spans="1:5" ht="16.5" customHeight="1" x14ac:dyDescent="0.3">
      <c r="A42" s="669" t="s">
        <v>10</v>
      </c>
      <c r="B42" s="674"/>
      <c r="C42" s="671"/>
      <c r="D42" s="671"/>
      <c r="E42" s="671"/>
    </row>
    <row r="43" spans="1:5" ht="15.75" customHeight="1" x14ac:dyDescent="0.25">
      <c r="A43" s="671"/>
      <c r="B43" s="671"/>
      <c r="C43" s="671"/>
      <c r="D43" s="671"/>
      <c r="E43" s="671"/>
    </row>
    <row r="44" spans="1:5" ht="16.5" customHeight="1" x14ac:dyDescent="0.3">
      <c r="A44" s="675" t="s">
        <v>13</v>
      </c>
      <c r="B44" s="676" t="s">
        <v>14</v>
      </c>
      <c r="C44" s="675" t="s">
        <v>15</v>
      </c>
      <c r="D44" s="675" t="s">
        <v>16</v>
      </c>
      <c r="E44" s="675" t="s">
        <v>17</v>
      </c>
    </row>
    <row r="45" spans="1:5" ht="16.5" customHeight="1" x14ac:dyDescent="0.3">
      <c r="A45" s="677">
        <v>1</v>
      </c>
      <c r="B45" s="678"/>
      <c r="C45" s="678"/>
      <c r="D45" s="679"/>
      <c r="E45" s="680"/>
    </row>
    <row r="46" spans="1:5" ht="16.5" customHeight="1" x14ac:dyDescent="0.3">
      <c r="A46" s="677">
        <v>2</v>
      </c>
      <c r="B46" s="678"/>
      <c r="C46" s="678"/>
      <c r="D46" s="679"/>
      <c r="E46" s="679"/>
    </row>
    <row r="47" spans="1:5" ht="16.5" customHeight="1" x14ac:dyDescent="0.3">
      <c r="A47" s="677">
        <v>3</v>
      </c>
      <c r="B47" s="678"/>
      <c r="C47" s="678"/>
      <c r="D47" s="679"/>
      <c r="E47" s="679"/>
    </row>
    <row r="48" spans="1:5" ht="16.5" customHeight="1" x14ac:dyDescent="0.3">
      <c r="A48" s="677">
        <v>4</v>
      </c>
      <c r="B48" s="678"/>
      <c r="C48" s="678"/>
      <c r="D48" s="679"/>
      <c r="E48" s="679"/>
    </row>
    <row r="49" spans="1:7" ht="16.5" customHeight="1" x14ac:dyDescent="0.3">
      <c r="A49" s="677">
        <v>5</v>
      </c>
      <c r="B49" s="678"/>
      <c r="C49" s="678"/>
      <c r="D49" s="679"/>
      <c r="E49" s="679"/>
    </row>
    <row r="50" spans="1:7" ht="16.5" customHeight="1" x14ac:dyDescent="0.3">
      <c r="A50" s="677">
        <v>6</v>
      </c>
      <c r="B50" s="681"/>
      <c r="C50" s="681"/>
      <c r="D50" s="682"/>
      <c r="E50" s="682"/>
    </row>
    <row r="51" spans="1:7" ht="16.5" customHeight="1" x14ac:dyDescent="0.3">
      <c r="A51" s="683" t="s">
        <v>18</v>
      </c>
      <c r="B51" s="684" t="e">
        <f>AVERAGE(B45:B50)</f>
        <v>#DIV/0!</v>
      </c>
      <c r="C51" s="685" t="e">
        <f>AVERAGE(C45:C50)</f>
        <v>#DIV/0!</v>
      </c>
      <c r="D51" s="686" t="e">
        <f>AVERAGE(D45:D50)</f>
        <v>#DIV/0!</v>
      </c>
      <c r="E51" s="686" t="e">
        <f>AVERAGE(E45:E50)</f>
        <v>#DIV/0!</v>
      </c>
    </row>
    <row r="52" spans="1:7" ht="16.5" customHeight="1" x14ac:dyDescent="0.3">
      <c r="A52" s="687" t="s">
        <v>19</v>
      </c>
      <c r="B52" s="688" t="e">
        <f>(STDEV(B45:B50)/B51)</f>
        <v>#DIV/0!</v>
      </c>
      <c r="C52" s="689"/>
      <c r="D52" s="689"/>
      <c r="E52" s="690"/>
    </row>
    <row r="53" spans="1:7" s="664" customFormat="1" ht="16.5" customHeight="1" x14ac:dyDescent="0.3">
      <c r="A53" s="691" t="s">
        <v>20</v>
      </c>
      <c r="B53" s="692">
        <f>COUNT(B45:B50)</f>
        <v>0</v>
      </c>
      <c r="C53" s="693"/>
      <c r="D53" s="694"/>
      <c r="E53" s="695"/>
    </row>
    <row r="54" spans="1:7" s="664" customFormat="1" ht="15.75" customHeight="1" x14ac:dyDescent="0.25">
      <c r="A54" s="671"/>
      <c r="B54" s="671"/>
      <c r="C54" s="671"/>
      <c r="D54" s="671"/>
      <c r="E54" s="671"/>
    </row>
    <row r="55" spans="1:7" s="664" customFormat="1" ht="16.5" customHeight="1" x14ac:dyDescent="0.3">
      <c r="A55" s="672" t="s">
        <v>21</v>
      </c>
      <c r="B55" s="696" t="s">
        <v>22</v>
      </c>
      <c r="C55" s="697"/>
      <c r="D55" s="697"/>
      <c r="E55" s="697"/>
    </row>
    <row r="56" spans="1:7" ht="16.5" customHeight="1" x14ac:dyDescent="0.3">
      <c r="A56" s="672"/>
      <c r="B56" s="696" t="s">
        <v>23</v>
      </c>
      <c r="C56" s="697"/>
      <c r="D56" s="697"/>
      <c r="E56" s="697"/>
    </row>
    <row r="57" spans="1:7" ht="16.5" customHeight="1" x14ac:dyDescent="0.3">
      <c r="A57" s="672"/>
      <c r="B57" s="696" t="s">
        <v>24</v>
      </c>
      <c r="C57" s="697"/>
      <c r="D57" s="697"/>
      <c r="E57" s="697"/>
    </row>
    <row r="58" spans="1:7" ht="14.25" customHeight="1" thickBot="1" x14ac:dyDescent="0.3">
      <c r="A58" s="698"/>
      <c r="B58" s="671" t="s">
        <v>142</v>
      </c>
      <c r="D58" s="699"/>
      <c r="F58" s="701"/>
      <c r="G58" s="701"/>
    </row>
    <row r="59" spans="1:7" ht="15" customHeight="1" x14ac:dyDescent="0.3">
      <c r="B59" s="702" t="s">
        <v>26</v>
      </c>
      <c r="C59" s="702"/>
      <c r="E59" s="703" t="s">
        <v>27</v>
      </c>
      <c r="F59" s="704"/>
      <c r="G59" s="703" t="s">
        <v>28</v>
      </c>
    </row>
    <row r="60" spans="1:7" ht="15" customHeight="1" x14ac:dyDescent="0.3">
      <c r="A60" s="705" t="s">
        <v>29</v>
      </c>
      <c r="B60" s="706" t="s">
        <v>143</v>
      </c>
      <c r="C60" s="706"/>
      <c r="E60" s="706" t="s">
        <v>144</v>
      </c>
      <c r="G60" s="706"/>
    </row>
    <row r="61" spans="1:7" ht="15" customHeight="1" x14ac:dyDescent="0.3">
      <c r="A61" s="705" t="s">
        <v>30</v>
      </c>
      <c r="B61" s="707"/>
      <c r="C61" s="707"/>
      <c r="E61" s="707"/>
      <c r="G61" s="70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17" t="s">
        <v>31</v>
      </c>
      <c r="B11" s="618"/>
      <c r="C11" s="618"/>
      <c r="D11" s="618"/>
      <c r="E11" s="618"/>
      <c r="F11" s="619"/>
      <c r="G11" s="43"/>
    </row>
    <row r="12" spans="1:7" ht="16.5" customHeight="1" x14ac:dyDescent="0.3">
      <c r="A12" s="616" t="s">
        <v>32</v>
      </c>
      <c r="B12" s="616"/>
      <c r="C12" s="616"/>
      <c r="D12" s="616"/>
      <c r="E12" s="616"/>
      <c r="F12" s="616"/>
      <c r="G12" s="42"/>
    </row>
    <row r="14" spans="1:7" ht="16.5" customHeight="1" x14ac:dyDescent="0.3">
      <c r="A14" s="621" t="s">
        <v>33</v>
      </c>
      <c r="B14" s="621"/>
      <c r="C14" s="12" t="s">
        <v>5</v>
      </c>
    </row>
    <row r="15" spans="1:7" ht="16.5" customHeight="1" x14ac:dyDescent="0.3">
      <c r="A15" s="621" t="s">
        <v>34</v>
      </c>
      <c r="B15" s="621"/>
      <c r="C15" s="12" t="s">
        <v>7</v>
      </c>
    </row>
    <row r="16" spans="1:7" ht="16.5" customHeight="1" x14ac:dyDescent="0.3">
      <c r="A16" s="621" t="s">
        <v>35</v>
      </c>
      <c r="B16" s="621"/>
      <c r="C16" s="12" t="s">
        <v>9</v>
      </c>
    </row>
    <row r="17" spans="1:5" ht="16.5" customHeight="1" x14ac:dyDescent="0.3">
      <c r="A17" s="621" t="s">
        <v>36</v>
      </c>
      <c r="B17" s="621"/>
      <c r="C17" s="12" t="s">
        <v>11</v>
      </c>
    </row>
    <row r="18" spans="1:5" ht="16.5" customHeight="1" x14ac:dyDescent="0.3">
      <c r="A18" s="621" t="s">
        <v>37</v>
      </c>
      <c r="B18" s="621"/>
      <c r="C18" s="49" t="s">
        <v>12</v>
      </c>
    </row>
    <row r="19" spans="1:5" ht="16.5" customHeight="1" x14ac:dyDescent="0.3">
      <c r="A19" s="621" t="s">
        <v>38</v>
      </c>
      <c r="B19" s="62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16" t="s">
        <v>1</v>
      </c>
      <c r="B21" s="616"/>
      <c r="C21" s="11" t="s">
        <v>39</v>
      </c>
      <c r="D21" s="18"/>
    </row>
    <row r="22" spans="1:5" ht="15.75" customHeight="1" x14ac:dyDescent="0.3">
      <c r="A22" s="620"/>
      <c r="B22" s="620"/>
      <c r="C22" s="9"/>
      <c r="D22" s="620"/>
      <c r="E22" s="62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351.38</v>
      </c>
      <c r="D24" s="39">
        <f t="shared" ref="D24:D43" si="0">(C24-$C$46)/$C$46</f>
        <v>8.4086669536519061E-3</v>
      </c>
      <c r="E24" s="5"/>
    </row>
    <row r="25" spans="1:5" ht="15.75" customHeight="1" x14ac:dyDescent="0.3">
      <c r="C25" s="47">
        <v>346.94</v>
      </c>
      <c r="D25" s="40">
        <f t="shared" si="0"/>
        <v>-4.3334768259434379E-3</v>
      </c>
      <c r="E25" s="5"/>
    </row>
    <row r="26" spans="1:5" ht="15.75" customHeight="1" x14ac:dyDescent="0.3">
      <c r="C26" s="47">
        <v>353.74</v>
      </c>
      <c r="D26" s="40">
        <f t="shared" si="0"/>
        <v>1.5181518151815241E-2</v>
      </c>
      <c r="E26" s="5"/>
    </row>
    <row r="27" spans="1:5" ht="15.75" customHeight="1" x14ac:dyDescent="0.3">
      <c r="C27" s="47">
        <v>348.48</v>
      </c>
      <c r="D27" s="40">
        <f t="shared" si="0"/>
        <v>8.6095566078431791E-5</v>
      </c>
      <c r="E27" s="5"/>
    </row>
    <row r="28" spans="1:5" ht="15.75" customHeight="1" x14ac:dyDescent="0.3">
      <c r="C28" s="47">
        <v>346.27</v>
      </c>
      <c r="D28" s="40">
        <f t="shared" si="0"/>
        <v>-6.2562778016932328E-3</v>
      </c>
      <c r="E28" s="5"/>
    </row>
    <row r="29" spans="1:5" ht="15.75" customHeight="1" x14ac:dyDescent="0.3">
      <c r="C29" s="47">
        <v>342.87</v>
      </c>
      <c r="D29" s="40">
        <f t="shared" si="0"/>
        <v>-1.6013775290572491E-2</v>
      </c>
      <c r="E29" s="5"/>
    </row>
    <row r="30" spans="1:5" ht="15.75" customHeight="1" x14ac:dyDescent="0.3">
      <c r="C30" s="47">
        <v>349.81</v>
      </c>
      <c r="D30" s="40">
        <f t="shared" si="0"/>
        <v>3.9029989955517682E-3</v>
      </c>
      <c r="E30" s="5"/>
    </row>
    <row r="31" spans="1:5" ht="15.75" customHeight="1" x14ac:dyDescent="0.3">
      <c r="C31" s="47">
        <v>350.65</v>
      </c>
      <c r="D31" s="40">
        <f t="shared" si="0"/>
        <v>6.3136748457454121E-3</v>
      </c>
      <c r="E31" s="5"/>
    </row>
    <row r="32" spans="1:5" ht="15.75" customHeight="1" x14ac:dyDescent="0.3">
      <c r="C32" s="47">
        <v>343.89</v>
      </c>
      <c r="D32" s="40">
        <f t="shared" si="0"/>
        <v>-1.3086526043908746E-2</v>
      </c>
      <c r="E32" s="5"/>
    </row>
    <row r="33" spans="1:7" ht="15.75" customHeight="1" x14ac:dyDescent="0.3">
      <c r="C33" s="47">
        <v>346.81</v>
      </c>
      <c r="D33" s="40">
        <f t="shared" si="0"/>
        <v>-4.7065576122829285E-3</v>
      </c>
      <c r="E33" s="5"/>
    </row>
    <row r="34" spans="1:7" ht="15.75" customHeight="1" x14ac:dyDescent="0.3">
      <c r="C34" s="47">
        <v>348.73</v>
      </c>
      <c r="D34" s="40">
        <f t="shared" si="0"/>
        <v>8.0355861673132324E-4</v>
      </c>
      <c r="E34" s="5"/>
    </row>
    <row r="35" spans="1:7" ht="15.75" customHeight="1" x14ac:dyDescent="0.3">
      <c r="C35" s="47">
        <v>349.78</v>
      </c>
      <c r="D35" s="40">
        <f t="shared" si="0"/>
        <v>3.8169034294733366E-3</v>
      </c>
      <c r="E35" s="5"/>
    </row>
    <row r="36" spans="1:7" ht="15.75" customHeight="1" x14ac:dyDescent="0.3">
      <c r="C36" s="47">
        <v>354.89</v>
      </c>
      <c r="D36" s="40">
        <f t="shared" si="0"/>
        <v>1.8481848184818475E-2</v>
      </c>
      <c r="E36" s="5"/>
    </row>
    <row r="37" spans="1:7" ht="15.75" customHeight="1" x14ac:dyDescent="0.3">
      <c r="C37" s="47">
        <v>344.88</v>
      </c>
      <c r="D37" s="40">
        <f t="shared" si="0"/>
        <v>-1.024537236332327E-2</v>
      </c>
      <c r="E37" s="5"/>
    </row>
    <row r="38" spans="1:7" ht="15.75" customHeight="1" x14ac:dyDescent="0.3">
      <c r="C38" s="47">
        <v>352.61</v>
      </c>
      <c r="D38" s="40">
        <f t="shared" si="0"/>
        <v>1.1938585162864186E-2</v>
      </c>
      <c r="E38" s="5"/>
    </row>
    <row r="39" spans="1:7" ht="15.75" customHeight="1" x14ac:dyDescent="0.3">
      <c r="C39" s="47">
        <v>349.34</v>
      </c>
      <c r="D39" s="40">
        <f t="shared" si="0"/>
        <v>2.5541684603242543E-3</v>
      </c>
      <c r="E39" s="5"/>
    </row>
    <row r="40" spans="1:7" ht="15.75" customHeight="1" x14ac:dyDescent="0.3">
      <c r="C40" s="47">
        <v>342.17</v>
      </c>
      <c r="D40" s="40">
        <f t="shared" si="0"/>
        <v>-1.8022671832400555E-2</v>
      </c>
      <c r="E40" s="5"/>
    </row>
    <row r="41" spans="1:7" ht="15.75" customHeight="1" x14ac:dyDescent="0.3">
      <c r="C41" s="47">
        <v>343.26</v>
      </c>
      <c r="D41" s="40">
        <f t="shared" si="0"/>
        <v>-1.4894532931554018E-2</v>
      </c>
      <c r="E41" s="5"/>
    </row>
    <row r="42" spans="1:7" ht="15.75" customHeight="1" x14ac:dyDescent="0.3">
      <c r="C42" s="47">
        <v>345.47</v>
      </c>
      <c r="D42" s="40">
        <f t="shared" si="0"/>
        <v>-8.5521595637823543E-3</v>
      </c>
      <c r="E42" s="5"/>
    </row>
    <row r="43" spans="1:7" ht="16.5" customHeight="1" x14ac:dyDescent="0.3">
      <c r="C43" s="48">
        <v>357.03</v>
      </c>
      <c r="D43" s="41">
        <f t="shared" si="0"/>
        <v>2.4623331898407187E-2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6969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348.45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14">
        <f>C46</f>
        <v>348.45</v>
      </c>
      <c r="C49" s="45">
        <f>-IF(C46&lt;=80,10%,IF(C46&lt;250,7.5%,5%))</f>
        <v>-0.05</v>
      </c>
      <c r="D49" s="33">
        <f>IF(C46&lt;=80,C46*0.9,IF(C46&lt;250,C46*0.925,C46*0.95))</f>
        <v>331.02749999999997</v>
      </c>
    </row>
    <row r="50" spans="1:6" ht="17.25" customHeight="1" x14ac:dyDescent="0.3">
      <c r="B50" s="615"/>
      <c r="C50" s="46">
        <f>IF(C46&lt;=80, 10%, IF(C46&lt;250, 7.5%, 5%))</f>
        <v>0.05</v>
      </c>
      <c r="D50" s="33">
        <f>IF(C46&lt;=80, C46*1.1, IF(C46&lt;250, C46*1.075, C46*1.05))</f>
        <v>365.8725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33" zoomScale="50" zoomScaleNormal="40" zoomScalePageLayoutView="50" workbookViewId="0">
      <selection activeCell="F38" sqref="F3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50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52" t="s">
        <v>33</v>
      </c>
      <c r="B18" s="654" t="s">
        <v>5</v>
      </c>
      <c r="C18" s="654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59" t="s">
        <v>137</v>
      </c>
      <c r="C20" s="65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59" t="s">
        <v>134</v>
      </c>
      <c r="C21" s="659"/>
      <c r="D21" s="659"/>
      <c r="E21" s="659"/>
      <c r="F21" s="659"/>
      <c r="G21" s="659"/>
      <c r="H21" s="659"/>
      <c r="I21" s="56"/>
    </row>
    <row r="22" spans="1:14" ht="26.25" customHeight="1" x14ac:dyDescent="0.4">
      <c r="A22" s="52" t="s">
        <v>37</v>
      </c>
      <c r="B22" s="57">
        <v>42975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42978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54" t="s">
        <v>138</v>
      </c>
      <c r="C26" s="654"/>
    </row>
    <row r="27" spans="1:14" ht="26.25" customHeight="1" x14ac:dyDescent="0.4">
      <c r="A27" s="61" t="s">
        <v>48</v>
      </c>
      <c r="B27" s="660" t="s">
        <v>139</v>
      </c>
      <c r="C27" s="660"/>
    </row>
    <row r="28" spans="1:14" ht="27" customHeight="1" x14ac:dyDescent="0.4">
      <c r="A28" s="61" t="s">
        <v>6</v>
      </c>
      <c r="B28" s="62">
        <v>99.39</v>
      </c>
    </row>
    <row r="29" spans="1:14" s="3" customFormat="1" ht="27" customHeight="1" x14ac:dyDescent="0.4">
      <c r="A29" s="61" t="s">
        <v>49</v>
      </c>
      <c r="B29" s="63">
        <v>0</v>
      </c>
      <c r="C29" s="630" t="s">
        <v>50</v>
      </c>
      <c r="D29" s="631"/>
      <c r="E29" s="631"/>
      <c r="F29" s="631"/>
      <c r="G29" s="632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33" t="s">
        <v>53</v>
      </c>
      <c r="D31" s="634"/>
      <c r="E31" s="634"/>
      <c r="F31" s="634"/>
      <c r="G31" s="634"/>
      <c r="H31" s="635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33" t="s">
        <v>55</v>
      </c>
      <c r="D32" s="634"/>
      <c r="E32" s="634"/>
      <c r="F32" s="634"/>
      <c r="G32" s="634"/>
      <c r="H32" s="63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636" t="s">
        <v>59</v>
      </c>
      <c r="E36" s="661"/>
      <c r="F36" s="636" t="s">
        <v>60</v>
      </c>
      <c r="G36" s="63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37471617</v>
      </c>
      <c r="E38" s="85">
        <f>IF(ISBLANK(D38),"-",$D$48/$D$45*D38)</f>
        <v>38655088.933815479</v>
      </c>
      <c r="F38" s="84">
        <v>41247300</v>
      </c>
      <c r="G38" s="86">
        <f>IF(ISBLANK(F38),"-",$D$48/$F$45*F38)</f>
        <v>38833860.974903867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37551505</v>
      </c>
      <c r="E39" s="90">
        <f>IF(ISBLANK(D39),"-",$D$48/$D$45*D39)</f>
        <v>38737500.049000204</v>
      </c>
      <c r="F39" s="89">
        <v>40958430</v>
      </c>
      <c r="G39" s="91">
        <f>IF(ISBLANK(F39),"-",$D$48/$F$45*F39)</f>
        <v>38561893.175318912</v>
      </c>
      <c r="I39" s="638">
        <f>ABS((F43/D43*D42)-F42)/D42</f>
        <v>1.4979321251840593E-3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37533070</v>
      </c>
      <c r="E40" s="90">
        <f>IF(ISBLANK(D40),"-",$D$48/$D$45*D40)</f>
        <v>38718482.813515142</v>
      </c>
      <c r="F40" s="89">
        <v>41289991</v>
      </c>
      <c r="G40" s="91">
        <f>IF(ISBLANK(F40),"-",$D$48/$F$45*F40)</f>
        <v>38874054.062909134</v>
      </c>
      <c r="I40" s="638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37518730.666666664</v>
      </c>
      <c r="E42" s="100">
        <f>AVERAGE(E38:E41)</f>
        <v>38703690.598776944</v>
      </c>
      <c r="F42" s="99">
        <f>AVERAGE(F38:F41)</f>
        <v>41165240.333333336</v>
      </c>
      <c r="G42" s="101">
        <f>AVERAGE(G38:G41)</f>
        <v>38756602.737710632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14.63</v>
      </c>
      <c r="E43" s="92"/>
      <c r="F43" s="104">
        <v>16.03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14.63</v>
      </c>
      <c r="E44" s="107"/>
      <c r="F44" s="106">
        <f>F43*$B$34</f>
        <v>16.03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14.540757000000001</v>
      </c>
      <c r="E45" s="110"/>
      <c r="F45" s="109">
        <f>F44*$B$30/100</f>
        <v>15.932217000000001</v>
      </c>
      <c r="H45" s="102"/>
    </row>
    <row r="46" spans="1:14" ht="19.5" customHeight="1" x14ac:dyDescent="0.3">
      <c r="A46" s="624" t="s">
        <v>78</v>
      </c>
      <c r="B46" s="625"/>
      <c r="C46" s="105" t="s">
        <v>79</v>
      </c>
      <c r="D46" s="111">
        <f>D45/$B$45</f>
        <v>0.14540757000000001</v>
      </c>
      <c r="E46" s="112"/>
      <c r="F46" s="113">
        <f>F45/$B$45</f>
        <v>0.15932217000000001</v>
      </c>
      <c r="H46" s="102"/>
    </row>
    <row r="47" spans="1:14" ht="27" customHeight="1" x14ac:dyDescent="0.4">
      <c r="A47" s="626"/>
      <c r="B47" s="627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38730146.668243788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2.9574302755628729E-3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tablet contains Lamivudine 30 mg , Zidovudine 60 mg , Nevirapine 50 mg  </v>
      </c>
    </row>
    <row r="56" spans="1:12" ht="26.25" customHeight="1" x14ac:dyDescent="0.4">
      <c r="A56" s="129" t="s">
        <v>87</v>
      </c>
      <c r="B56" s="130">
        <v>30</v>
      </c>
      <c r="C56" s="51" t="str">
        <f>B20</f>
        <v xml:space="preserve">Lamivudine </v>
      </c>
      <c r="H56" s="131"/>
    </row>
    <row r="57" spans="1:12" ht="18.75" x14ac:dyDescent="0.3">
      <c r="A57" s="128" t="s">
        <v>88</v>
      </c>
      <c r="B57" s="199">
        <f>Uniformity!C46</f>
        <v>348.45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641" t="s">
        <v>94</v>
      </c>
      <c r="D60" s="644">
        <v>346.67</v>
      </c>
      <c r="E60" s="134">
        <v>1</v>
      </c>
      <c r="F60" s="135">
        <v>40165981</v>
      </c>
      <c r="G60" s="200">
        <f>IF(ISBLANK(F60),"-",(F60/$D$50*$D$47*$B$68)*($B$57/$D$60))</f>
        <v>31.271931056787604</v>
      </c>
      <c r="H60" s="218">
        <f t="shared" ref="H60:H71" si="0">IF(ISBLANK(F60),"-",(G60/$B$56)*100)</f>
        <v>104.23977018929203</v>
      </c>
      <c r="L60" s="64"/>
    </row>
    <row r="61" spans="1:12" s="3" customFormat="1" ht="26.25" customHeight="1" x14ac:dyDescent="0.4">
      <c r="A61" s="76" t="s">
        <v>95</v>
      </c>
      <c r="B61" s="77">
        <v>10</v>
      </c>
      <c r="C61" s="642"/>
      <c r="D61" s="645"/>
      <c r="E61" s="136">
        <v>2</v>
      </c>
      <c r="F61" s="89">
        <v>40144055</v>
      </c>
      <c r="G61" s="201">
        <f>IF(ISBLANK(F61),"-",(F61/$D$50*$D$47*$B$68)*($B$57/$D$60))</f>
        <v>31.254860183793088</v>
      </c>
      <c r="H61" s="219">
        <f t="shared" si="0"/>
        <v>104.1828672793103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42"/>
      <c r="D62" s="645"/>
      <c r="E62" s="136">
        <v>3</v>
      </c>
      <c r="F62" s="137">
        <v>39877540</v>
      </c>
      <c r="G62" s="201">
        <f>IF(ISBLANK(F62),"-",(F62/$D$50*$D$47*$B$68)*($B$57/$D$60))</f>
        <v>31.047360242347619</v>
      </c>
      <c r="H62" s="219">
        <f t="shared" si="0"/>
        <v>103.49120080782539</v>
      </c>
      <c r="L62" s="64"/>
    </row>
    <row r="63" spans="1:12" ht="27" customHeight="1" x14ac:dyDescent="0.4">
      <c r="A63" s="76" t="s">
        <v>97</v>
      </c>
      <c r="B63" s="77">
        <v>1</v>
      </c>
      <c r="C63" s="651"/>
      <c r="D63" s="646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41" t="s">
        <v>99</v>
      </c>
      <c r="D64" s="644">
        <v>348.38</v>
      </c>
      <c r="E64" s="134">
        <v>1</v>
      </c>
      <c r="F64" s="135">
        <v>39262483</v>
      </c>
      <c r="G64" s="200">
        <f>IF(ISBLANK(F64),"-",(F64/$D$50*$D$47*$B$68)*($B$57/$D$64))</f>
        <v>30.418453367478854</v>
      </c>
      <c r="H64" s="218">
        <f t="shared" si="0"/>
        <v>101.39484455826285</v>
      </c>
    </row>
    <row r="65" spans="1:8" ht="26.25" customHeight="1" x14ac:dyDescent="0.4">
      <c r="A65" s="76" t="s">
        <v>100</v>
      </c>
      <c r="B65" s="77">
        <v>1</v>
      </c>
      <c r="C65" s="642"/>
      <c r="D65" s="645"/>
      <c r="E65" s="136">
        <v>2</v>
      </c>
      <c r="F65" s="89">
        <v>39196328</v>
      </c>
      <c r="G65" s="201">
        <f>IF(ISBLANK(F65),"-",(F65/$D$50*$D$47*$B$68)*($B$57/$D$64))</f>
        <v>30.367200042962278</v>
      </c>
      <c r="H65" s="219">
        <f t="shared" si="0"/>
        <v>101.22400014320758</v>
      </c>
    </row>
    <row r="66" spans="1:8" ht="26.25" customHeight="1" x14ac:dyDescent="0.4">
      <c r="A66" s="76" t="s">
        <v>101</v>
      </c>
      <c r="B66" s="77">
        <v>1</v>
      </c>
      <c r="C66" s="642"/>
      <c r="D66" s="645"/>
      <c r="E66" s="136">
        <v>3</v>
      </c>
      <c r="F66" s="89">
        <v>39067734</v>
      </c>
      <c r="G66" s="201">
        <f>IF(ISBLANK(F66),"-",(F66/$D$50*$D$47*$B$68)*($B$57/$D$64))</f>
        <v>30.267572350227269</v>
      </c>
      <c r="H66" s="219">
        <f t="shared" si="0"/>
        <v>100.8919078340909</v>
      </c>
    </row>
    <row r="67" spans="1:8" ht="27" customHeight="1" x14ac:dyDescent="0.4">
      <c r="A67" s="76" t="s">
        <v>102</v>
      </c>
      <c r="B67" s="77">
        <v>1</v>
      </c>
      <c r="C67" s="651"/>
      <c r="D67" s="646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200</v>
      </c>
      <c r="C68" s="641" t="s">
        <v>104</v>
      </c>
      <c r="D68" s="644">
        <v>351.35</v>
      </c>
      <c r="E68" s="134">
        <v>1</v>
      </c>
      <c r="F68" s="135">
        <v>40852899</v>
      </c>
      <c r="G68" s="200">
        <f>IF(ISBLANK(F68),"-",(F68/$D$50*$D$47*$B$68)*($B$57/$D$68))</f>
        <v>31.383075700846032</v>
      </c>
      <c r="H68" s="219">
        <f t="shared" si="0"/>
        <v>104.61025233615344</v>
      </c>
    </row>
    <row r="69" spans="1:8" ht="27" customHeight="1" x14ac:dyDescent="0.4">
      <c r="A69" s="124" t="s">
        <v>105</v>
      </c>
      <c r="B69" s="141">
        <f>(D47*B68)/B56*B57</f>
        <v>348.45</v>
      </c>
      <c r="C69" s="642"/>
      <c r="D69" s="645"/>
      <c r="E69" s="136">
        <v>2</v>
      </c>
      <c r="F69" s="89">
        <v>40773580</v>
      </c>
      <c r="G69" s="201">
        <f>IF(ISBLANK(F69),"-",(F69/$D$50*$D$47*$B$68)*($B$57/$D$68))</f>
        <v>31.322143080580439</v>
      </c>
      <c r="H69" s="219">
        <f t="shared" si="0"/>
        <v>104.40714360193479</v>
      </c>
    </row>
    <row r="70" spans="1:8" ht="26.25" customHeight="1" x14ac:dyDescent="0.4">
      <c r="A70" s="647" t="s">
        <v>78</v>
      </c>
      <c r="B70" s="648"/>
      <c r="C70" s="642"/>
      <c r="D70" s="645"/>
      <c r="E70" s="136">
        <v>3</v>
      </c>
      <c r="F70" s="89">
        <v>40709237</v>
      </c>
      <c r="G70" s="201">
        <f>IF(ISBLANK(F70),"-",(F70/$D$50*$D$47*$B$68)*($B$57/$D$68))</f>
        <v>31.27271497904426</v>
      </c>
      <c r="H70" s="219">
        <f t="shared" si="0"/>
        <v>104.24238326348087</v>
      </c>
    </row>
    <row r="71" spans="1:8" ht="27" customHeight="1" x14ac:dyDescent="0.4">
      <c r="A71" s="649"/>
      <c r="B71" s="650"/>
      <c r="C71" s="643"/>
      <c r="D71" s="646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30.956145667118605</v>
      </c>
      <c r="H72" s="221">
        <f>AVERAGE(H60:H71)</f>
        <v>103.18715222372867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1.499523470986721E-2</v>
      </c>
      <c r="H73" s="205">
        <f>STDEV(H60:H71)/H72</f>
        <v>1.4995234709867246E-2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628" t="str">
        <f>B26</f>
        <v>Lamivudine</v>
      </c>
      <c r="D76" s="628"/>
      <c r="E76" s="150" t="s">
        <v>108</v>
      </c>
      <c r="F76" s="150"/>
      <c r="G76" s="237">
        <f>H72</f>
        <v>103.18715222372867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62"/>
      <c r="C79" s="662"/>
    </row>
    <row r="80" spans="1:8" ht="26.25" customHeight="1" x14ac:dyDescent="0.4">
      <c r="A80" s="61" t="s">
        <v>48</v>
      </c>
      <c r="B80" s="662"/>
      <c r="C80" s="662"/>
    </row>
    <row r="81" spans="1:12" ht="27" customHeight="1" x14ac:dyDescent="0.4">
      <c r="A81" s="61" t="s">
        <v>6</v>
      </c>
      <c r="B81" s="153">
        <v>1</v>
      </c>
    </row>
    <row r="82" spans="1:12" s="3" customFormat="1" ht="27" customHeight="1" x14ac:dyDescent="0.4">
      <c r="A82" s="61" t="s">
        <v>49</v>
      </c>
      <c r="B82" s="63">
        <v>0</v>
      </c>
      <c r="C82" s="630" t="s">
        <v>50</v>
      </c>
      <c r="D82" s="631"/>
      <c r="E82" s="631"/>
      <c r="F82" s="631"/>
      <c r="G82" s="632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1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33" t="s">
        <v>111</v>
      </c>
      <c r="D84" s="634"/>
      <c r="E84" s="634"/>
      <c r="F84" s="634"/>
      <c r="G84" s="634"/>
      <c r="H84" s="635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33" t="s">
        <v>112</v>
      </c>
      <c r="D85" s="634"/>
      <c r="E85" s="634"/>
      <c r="F85" s="634"/>
      <c r="G85" s="634"/>
      <c r="H85" s="63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</v>
      </c>
      <c r="D89" s="154" t="s">
        <v>59</v>
      </c>
      <c r="E89" s="155"/>
      <c r="F89" s="636" t="s">
        <v>60</v>
      </c>
      <c r="G89" s="637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/>
      <c r="E91" s="85" t="str">
        <f>IF(ISBLANK(D91),"-",$D$101/$D$98*D91)</f>
        <v>-</v>
      </c>
      <c r="F91" s="84"/>
      <c r="G91" s="86" t="str">
        <f>IF(ISBLANK(F91),"-",$D$101/$F$98*F91)</f>
        <v>-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/>
      <c r="E92" s="90" t="str">
        <f>IF(ISBLANK(D92),"-",$D$101/$D$98*D92)</f>
        <v>-</v>
      </c>
      <c r="F92" s="89"/>
      <c r="G92" s="91" t="str">
        <f>IF(ISBLANK(F92),"-",$D$101/$F$98*F92)</f>
        <v>-</v>
      </c>
      <c r="I92" s="638" t="e">
        <f>ABS((F96/D96*D95)-F95)/D95</f>
        <v>#DIV/0!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/>
      <c r="E93" s="90" t="str">
        <f>IF(ISBLANK(D93),"-",$D$101/$D$98*D93)</f>
        <v>-</v>
      </c>
      <c r="F93" s="89"/>
      <c r="G93" s="91" t="str">
        <f>IF(ISBLANK(F93),"-",$D$101/$F$98*F93)</f>
        <v>-</v>
      </c>
      <c r="I93" s="638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 t="e">
        <f>AVERAGE(D91:D94)</f>
        <v>#DIV/0!</v>
      </c>
      <c r="E95" s="100" t="e">
        <f>AVERAGE(E91:E94)</f>
        <v>#DIV/0!</v>
      </c>
      <c r="F95" s="163" t="e">
        <f>AVERAGE(F91:F94)</f>
        <v>#DIV/0!</v>
      </c>
      <c r="G95" s="164" t="e">
        <f>AVERAGE(G91:G94)</f>
        <v>#DIV/0!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/>
      <c r="E96" s="92"/>
      <c r="F96" s="104"/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0</v>
      </c>
      <c r="E97" s="107"/>
      <c r="F97" s="106">
        <f>F96*$B$87</f>
        <v>0</v>
      </c>
    </row>
    <row r="98" spans="1:10" ht="19.5" customHeight="1" x14ac:dyDescent="0.3">
      <c r="A98" s="76" t="s">
        <v>76</v>
      </c>
      <c r="B98" s="169">
        <f>(B97/B96)*(B95/B94)*(B93/B92)*(B91/B90)*B89</f>
        <v>1</v>
      </c>
      <c r="C98" s="167" t="s">
        <v>115</v>
      </c>
      <c r="D98" s="170">
        <f>D97*$B$83/100</f>
        <v>0</v>
      </c>
      <c r="E98" s="110"/>
      <c r="F98" s="109">
        <f>F97*$B$83/100</f>
        <v>0</v>
      </c>
    </row>
    <row r="99" spans="1:10" ht="19.5" customHeight="1" x14ac:dyDescent="0.3">
      <c r="A99" s="624" t="s">
        <v>78</v>
      </c>
      <c r="B99" s="639"/>
      <c r="C99" s="167" t="s">
        <v>116</v>
      </c>
      <c r="D99" s="171">
        <f>D98/$B$98</f>
        <v>0</v>
      </c>
      <c r="E99" s="110"/>
      <c r="F99" s="113">
        <f>F98/$B$98</f>
        <v>0</v>
      </c>
      <c r="G99" s="172"/>
      <c r="H99" s="102"/>
    </row>
    <row r="100" spans="1:10" ht="19.5" customHeight="1" x14ac:dyDescent="0.3">
      <c r="A100" s="626"/>
      <c r="B100" s="640"/>
      <c r="C100" s="167" t="s">
        <v>80</v>
      </c>
      <c r="D100" s="173">
        <f>$B$56/$B$116</f>
        <v>30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30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30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 t="e">
        <f>AVERAGE(E91:E94,G91:G94)</f>
        <v>#DIV/0!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 t="e">
        <f>STDEV(E91:E94,G91:G94)/D103</f>
        <v>#DIV/0!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0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/>
      <c r="E108" s="202" t="str">
        <f t="shared" ref="E108:E113" si="1">IF(ISBLANK(D108),"-",D108/$D$103*$D$100*$B$116)</f>
        <v>-</v>
      </c>
      <c r="F108" s="229" t="str">
        <f t="shared" ref="F108:F113" si="2">IF(ISBLANK(D108), "-", (E108/$B$56)*100)</f>
        <v>-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/>
      <c r="E109" s="203" t="str">
        <f t="shared" si="1"/>
        <v>-</v>
      </c>
      <c r="F109" s="230" t="str">
        <f t="shared" si="2"/>
        <v>-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/>
      <c r="E110" s="203" t="str">
        <f t="shared" si="1"/>
        <v>-</v>
      </c>
      <c r="F110" s="230" t="str">
        <f t="shared" si="2"/>
        <v>-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/>
      <c r="E111" s="203" t="str">
        <f t="shared" si="1"/>
        <v>-</v>
      </c>
      <c r="F111" s="230" t="str">
        <f t="shared" si="2"/>
        <v>-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/>
      <c r="E112" s="203" t="str">
        <f t="shared" si="1"/>
        <v>-</v>
      </c>
      <c r="F112" s="230" t="str">
        <f t="shared" si="2"/>
        <v>-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/>
      <c r="E113" s="204" t="str">
        <f t="shared" si="1"/>
        <v>-</v>
      </c>
      <c r="F113" s="231" t="str">
        <f t="shared" si="2"/>
        <v>-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 t="e">
        <f>AVERAGE(E108:E113)</f>
        <v>#DIV/0!</v>
      </c>
      <c r="F115" s="233" t="e">
        <f>AVERAGE(F108:F113)</f>
        <v>#DIV/0!</v>
      </c>
    </row>
    <row r="116" spans="1:10" ht="27" customHeight="1" x14ac:dyDescent="0.4">
      <c r="A116" s="76" t="s">
        <v>103</v>
      </c>
      <c r="B116" s="108">
        <f>(B115/B114)*(B113/B112)*(B111/B110)*(B109/B108)*B107</f>
        <v>1</v>
      </c>
      <c r="C116" s="186"/>
      <c r="D116" s="210" t="s">
        <v>84</v>
      </c>
      <c r="E116" s="208" t="e">
        <f>STDEV(E108:E113)/E115</f>
        <v>#DIV/0!</v>
      </c>
      <c r="F116" s="187" t="e">
        <f>STDEV(F108:F113)/F115</f>
        <v>#DIV/0!</v>
      </c>
      <c r="I116" s="50"/>
    </row>
    <row r="117" spans="1:10" ht="27" customHeight="1" x14ac:dyDescent="0.4">
      <c r="A117" s="624" t="s">
        <v>78</v>
      </c>
      <c r="B117" s="625"/>
      <c r="C117" s="188"/>
      <c r="D117" s="147" t="s">
        <v>20</v>
      </c>
      <c r="E117" s="213">
        <f>COUNT(E108:E113)</f>
        <v>0</v>
      </c>
      <c r="F117" s="214">
        <f>COUNT(F108:F113)</f>
        <v>0</v>
      </c>
      <c r="I117" s="50"/>
      <c r="J117" s="181"/>
    </row>
    <row r="118" spans="1:10" ht="26.25" customHeight="1" x14ac:dyDescent="0.3">
      <c r="A118" s="626"/>
      <c r="B118" s="627"/>
      <c r="C118" s="50"/>
      <c r="D118" s="212"/>
      <c r="E118" s="652" t="s">
        <v>123</v>
      </c>
      <c r="F118" s="653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0</v>
      </c>
      <c r="F119" s="234">
        <f>MIN(F108:F113)</f>
        <v>0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0</v>
      </c>
      <c r="F120" s="235">
        <f>MAX(F108:F113)</f>
        <v>0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628" t="str">
        <f>B26</f>
        <v>Lamivudine</v>
      </c>
      <c r="D124" s="628"/>
      <c r="E124" s="150" t="s">
        <v>127</v>
      </c>
      <c r="F124" s="150"/>
      <c r="G124" s="236" t="e">
        <f>F115</f>
        <v>#DIV/0!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0</v>
      </c>
      <c r="E125" s="161" t="s">
        <v>130</v>
      </c>
      <c r="F125" s="236">
        <f>MAX(F108:F113)</f>
        <v>0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629" t="s">
        <v>26</v>
      </c>
      <c r="C127" s="629"/>
      <c r="E127" s="156" t="s">
        <v>27</v>
      </c>
      <c r="F127" s="191"/>
      <c r="G127" s="629" t="s">
        <v>28</v>
      </c>
      <c r="H127" s="629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20" zoomScale="55" zoomScaleNormal="40" zoomScalePageLayoutView="55" workbookViewId="0">
      <selection activeCell="D60" sqref="D60:D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238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240" t="s">
        <v>33</v>
      </c>
      <c r="B18" s="654" t="s">
        <v>5</v>
      </c>
      <c r="C18" s="654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659" t="s">
        <v>135</v>
      </c>
      <c r="C20" s="659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659" t="s">
        <v>134</v>
      </c>
      <c r="C21" s="659"/>
      <c r="D21" s="659"/>
      <c r="E21" s="659"/>
      <c r="F21" s="659"/>
      <c r="G21" s="659"/>
      <c r="H21" s="659"/>
      <c r="I21" s="244"/>
    </row>
    <row r="22" spans="1:14" ht="26.25" customHeight="1" x14ac:dyDescent="0.4">
      <c r="A22" s="240" t="s">
        <v>37</v>
      </c>
      <c r="B22" s="245">
        <v>42975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42978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654" t="s">
        <v>135</v>
      </c>
      <c r="C26" s="654"/>
    </row>
    <row r="27" spans="1:14" ht="26.25" customHeight="1" x14ac:dyDescent="0.4">
      <c r="A27" s="249" t="s">
        <v>48</v>
      </c>
      <c r="B27" s="660" t="s">
        <v>136</v>
      </c>
      <c r="C27" s="660"/>
    </row>
    <row r="28" spans="1:14" ht="27" customHeight="1" x14ac:dyDescent="0.4">
      <c r="A28" s="249" t="s">
        <v>6</v>
      </c>
      <c r="B28" s="250">
        <v>99.7</v>
      </c>
    </row>
    <row r="29" spans="1:14" s="3" customFormat="1" ht="27" customHeight="1" x14ac:dyDescent="0.4">
      <c r="A29" s="249" t="s">
        <v>49</v>
      </c>
      <c r="B29" s="251">
        <v>0</v>
      </c>
      <c r="C29" s="630" t="s">
        <v>50</v>
      </c>
      <c r="D29" s="631"/>
      <c r="E29" s="631"/>
      <c r="F29" s="631"/>
      <c r="G29" s="632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99.7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633" t="s">
        <v>53</v>
      </c>
      <c r="D31" s="634"/>
      <c r="E31" s="634"/>
      <c r="F31" s="634"/>
      <c r="G31" s="634"/>
      <c r="H31" s="635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633" t="s">
        <v>55</v>
      </c>
      <c r="D32" s="634"/>
      <c r="E32" s="634"/>
      <c r="F32" s="634"/>
      <c r="G32" s="634"/>
      <c r="H32" s="635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636" t="s">
        <v>59</v>
      </c>
      <c r="E36" s="661"/>
      <c r="F36" s="636" t="s">
        <v>60</v>
      </c>
      <c r="G36" s="637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4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20</v>
      </c>
      <c r="C38" s="271">
        <v>1</v>
      </c>
      <c r="D38" s="272">
        <v>31946376</v>
      </c>
      <c r="E38" s="273">
        <f>IF(ISBLANK(D38),"-",$D$48/$D$45*D38)</f>
        <v>33658091.922827303</v>
      </c>
      <c r="F38" s="272">
        <v>34168944</v>
      </c>
      <c r="G38" s="274">
        <f>IF(ISBLANK(F38),"-",$D$48/$F$45*F38)</f>
        <v>33682318.700573459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32007140</v>
      </c>
      <c r="E39" s="278">
        <f>IF(ISBLANK(D39),"-",$D$48/$D$45*D39)</f>
        <v>33722111.713291131</v>
      </c>
      <c r="F39" s="277">
        <v>33925307</v>
      </c>
      <c r="G39" s="279">
        <f>IF(ISBLANK(F39),"-",$D$48/$F$45*F39)</f>
        <v>33442151.515972976</v>
      </c>
      <c r="I39" s="638">
        <f>ABS((F43/D43*D42)-F42)/D42</f>
        <v>2.5666607355213028E-3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31988576</v>
      </c>
      <c r="E40" s="278">
        <f>IF(ISBLANK(D40),"-",$D$48/$D$45*D40)</f>
        <v>33702553.037263043</v>
      </c>
      <c r="F40" s="277">
        <v>34202648</v>
      </c>
      <c r="G40" s="279">
        <f>IF(ISBLANK(F40),"-",$D$48/$F$45*F40)</f>
        <v>33715542.696886726</v>
      </c>
      <c r="I40" s="638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31980697.333333332</v>
      </c>
      <c r="E42" s="288">
        <f>AVERAGE(E38:E41)</f>
        <v>33694252.22446049</v>
      </c>
      <c r="F42" s="287">
        <f>AVERAGE(F38:F41)</f>
        <v>34098966.333333336</v>
      </c>
      <c r="G42" s="289">
        <f>AVERAGE(G38:G41)</f>
        <v>33613337.637811057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19.04</v>
      </c>
      <c r="E43" s="280"/>
      <c r="F43" s="292">
        <v>20.350000000000001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19.04</v>
      </c>
      <c r="E44" s="295"/>
      <c r="F44" s="294">
        <f>F43*$B$34</f>
        <v>20.350000000000001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18.982880000000002</v>
      </c>
      <c r="E45" s="298"/>
      <c r="F45" s="297">
        <f>F44*$B$30/100</f>
        <v>20.288950000000003</v>
      </c>
      <c r="H45" s="290"/>
    </row>
    <row r="46" spans="1:14" ht="19.5" customHeight="1" x14ac:dyDescent="0.3">
      <c r="A46" s="624" t="s">
        <v>78</v>
      </c>
      <c r="B46" s="625"/>
      <c r="C46" s="293" t="s">
        <v>79</v>
      </c>
      <c r="D46" s="299">
        <f>D45/$B$45</f>
        <v>0.18982880000000002</v>
      </c>
      <c r="E46" s="300"/>
      <c r="F46" s="301">
        <f>F45/$B$45</f>
        <v>0.20288950000000003</v>
      </c>
      <c r="H46" s="290"/>
    </row>
    <row r="47" spans="1:14" ht="27" customHeight="1" x14ac:dyDescent="0.4">
      <c r="A47" s="626"/>
      <c r="B47" s="627"/>
      <c r="C47" s="302" t="s">
        <v>80</v>
      </c>
      <c r="D47" s="303">
        <v>0.2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20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20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33653794.931135774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3.1581826549436699E-3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 xml:space="preserve">Each tablet contains Lamivudine 30 mg , Zidovudine 60 mg , Nevirapine 50 mg  </v>
      </c>
    </row>
    <row r="56" spans="1:12" ht="26.25" customHeight="1" x14ac:dyDescent="0.4">
      <c r="A56" s="317" t="s">
        <v>87</v>
      </c>
      <c r="B56" s="318">
        <v>50</v>
      </c>
      <c r="C56" s="239" t="str">
        <f>B20</f>
        <v>Nevirapine</v>
      </c>
      <c r="H56" s="319"/>
    </row>
    <row r="57" spans="1:12" ht="18.75" x14ac:dyDescent="0.3">
      <c r="A57" s="316" t="s">
        <v>88</v>
      </c>
      <c r="B57" s="387">
        <f>Uniformity!C46</f>
        <v>348.45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5</v>
      </c>
      <c r="C60" s="641" t="s">
        <v>94</v>
      </c>
      <c r="D60" s="644">
        <v>346.67</v>
      </c>
      <c r="E60" s="322">
        <v>1</v>
      </c>
      <c r="F60" s="323">
        <v>41027012</v>
      </c>
      <c r="G60" s="388">
        <f>IF(ISBLANK(F60),"-",(F60/$D$50*$D$47*$B$68)*($B$57/$D$60))</f>
        <v>49.013988450152794</v>
      </c>
      <c r="H60" s="406">
        <f t="shared" ref="H60:H71" si="0">IF(ISBLANK(F60),"-",(G60/$B$56)*100)</f>
        <v>98.027976900305589</v>
      </c>
      <c r="L60" s="252"/>
    </row>
    <row r="61" spans="1:12" s="3" customFormat="1" ht="26.25" customHeight="1" x14ac:dyDescent="0.4">
      <c r="A61" s="264" t="s">
        <v>95</v>
      </c>
      <c r="B61" s="265">
        <v>10</v>
      </c>
      <c r="C61" s="642"/>
      <c r="D61" s="645"/>
      <c r="E61" s="324">
        <v>2</v>
      </c>
      <c r="F61" s="277">
        <v>41005383</v>
      </c>
      <c r="G61" s="389">
        <f>IF(ISBLANK(F61),"-",(F61/$D$50*$D$47*$B$68)*($B$57/$D$60))</f>
        <v>48.988148801967149</v>
      </c>
      <c r="H61" s="407">
        <f t="shared" si="0"/>
        <v>97.976297603934299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642"/>
      <c r="D62" s="645"/>
      <c r="E62" s="324">
        <v>3</v>
      </c>
      <c r="F62" s="325">
        <v>40716970</v>
      </c>
      <c r="G62" s="389">
        <f>IF(ISBLANK(F62),"-",(F62/$D$50*$D$47*$B$68)*($B$57/$D$60))</f>
        <v>48.64358869968931</v>
      </c>
      <c r="H62" s="407">
        <f t="shared" si="0"/>
        <v>97.287177399378621</v>
      </c>
      <c r="L62" s="252"/>
    </row>
    <row r="63" spans="1:12" ht="27" customHeight="1" x14ac:dyDescent="0.4">
      <c r="A63" s="264" t="s">
        <v>97</v>
      </c>
      <c r="B63" s="265">
        <v>1</v>
      </c>
      <c r="C63" s="651"/>
      <c r="D63" s="646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641" t="s">
        <v>99</v>
      </c>
      <c r="D64" s="644">
        <v>348.38</v>
      </c>
      <c r="E64" s="322">
        <v>1</v>
      </c>
      <c r="F64" s="323">
        <v>42082711</v>
      </c>
      <c r="G64" s="388">
        <f>IF(ISBLANK(F64),"-",(F64/$D$50*$D$47*$B$68)*($B$57/$D$64))</f>
        <v>50.028434256579636</v>
      </c>
      <c r="H64" s="406">
        <f t="shared" si="0"/>
        <v>100.05686851315927</v>
      </c>
    </row>
    <row r="65" spans="1:8" ht="26.25" customHeight="1" x14ac:dyDescent="0.4">
      <c r="A65" s="264" t="s">
        <v>100</v>
      </c>
      <c r="B65" s="265">
        <v>1</v>
      </c>
      <c r="C65" s="642"/>
      <c r="D65" s="645"/>
      <c r="E65" s="324">
        <v>2</v>
      </c>
      <c r="F65" s="277">
        <v>42007649</v>
      </c>
      <c r="G65" s="389">
        <f>IF(ISBLANK(F65),"-",(F65/$D$50*$D$47*$B$68)*($B$57/$D$64))</f>
        <v>49.939199645906207</v>
      </c>
      <c r="H65" s="407">
        <f t="shared" si="0"/>
        <v>99.878399291812414</v>
      </c>
    </row>
    <row r="66" spans="1:8" ht="26.25" customHeight="1" x14ac:dyDescent="0.4">
      <c r="A66" s="264" t="s">
        <v>101</v>
      </c>
      <c r="B66" s="265">
        <v>1</v>
      </c>
      <c r="C66" s="642"/>
      <c r="D66" s="645"/>
      <c r="E66" s="324">
        <v>3</v>
      </c>
      <c r="F66" s="277">
        <v>41860314</v>
      </c>
      <c r="G66" s="389">
        <f>IF(ISBLANK(F66),"-",(F66/$D$50*$D$47*$B$68)*($B$57/$D$64))</f>
        <v>49.764046021388225</v>
      </c>
      <c r="H66" s="407">
        <f t="shared" si="0"/>
        <v>99.52809204277645</v>
      </c>
    </row>
    <row r="67" spans="1:8" ht="27" customHeight="1" x14ac:dyDescent="0.4">
      <c r="A67" s="264" t="s">
        <v>102</v>
      </c>
      <c r="B67" s="265">
        <v>1</v>
      </c>
      <c r="C67" s="651"/>
      <c r="D67" s="646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200</v>
      </c>
      <c r="C68" s="641" t="s">
        <v>104</v>
      </c>
      <c r="D68" s="644">
        <v>351.35</v>
      </c>
      <c r="E68" s="322">
        <v>1</v>
      </c>
      <c r="F68" s="323">
        <v>42346976</v>
      </c>
      <c r="G68" s="388">
        <f>IF(ISBLANK(F68),"-",(F68/$D$50*$D$47*$B$68)*($B$57/$D$68))</f>
        <v>49.917044204517353</v>
      </c>
      <c r="H68" s="407">
        <f t="shared" si="0"/>
        <v>99.834088409034706</v>
      </c>
    </row>
    <row r="69" spans="1:8" ht="27" customHeight="1" x14ac:dyDescent="0.4">
      <c r="A69" s="312" t="s">
        <v>105</v>
      </c>
      <c r="B69" s="329">
        <f>(D47*B68)/B56*B57</f>
        <v>278.76</v>
      </c>
      <c r="C69" s="642"/>
      <c r="D69" s="645"/>
      <c r="E69" s="324">
        <v>2</v>
      </c>
      <c r="F69" s="277">
        <v>42255352</v>
      </c>
      <c r="G69" s="389">
        <f>IF(ISBLANK(F69),"-",(F69/$D$50*$D$47*$B$68)*($B$57/$D$68))</f>
        <v>49.809041232635835</v>
      </c>
      <c r="H69" s="407">
        <f t="shared" si="0"/>
        <v>99.618082465271669</v>
      </c>
    </row>
    <row r="70" spans="1:8" ht="26.25" customHeight="1" x14ac:dyDescent="0.4">
      <c r="A70" s="647" t="s">
        <v>78</v>
      </c>
      <c r="B70" s="648"/>
      <c r="C70" s="642"/>
      <c r="D70" s="645"/>
      <c r="E70" s="324">
        <v>3</v>
      </c>
      <c r="F70" s="277">
        <v>42169813</v>
      </c>
      <c r="G70" s="389">
        <f>IF(ISBLANK(F70),"-",(F70/$D$50*$D$47*$B$68)*($B$57/$D$68))</f>
        <v>49.708211032996317</v>
      </c>
      <c r="H70" s="407">
        <f t="shared" si="0"/>
        <v>99.416422065992634</v>
      </c>
    </row>
    <row r="71" spans="1:8" ht="27" customHeight="1" x14ac:dyDescent="0.4">
      <c r="A71" s="649"/>
      <c r="B71" s="650"/>
      <c r="C71" s="643"/>
      <c r="D71" s="646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49.534633593981418</v>
      </c>
      <c r="H72" s="409">
        <f>AVERAGE(H60:H71)</f>
        <v>99.069267187962836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1.0282674824552923E-2</v>
      </c>
      <c r="H73" s="393">
        <f>STDEV(H60:H71)/H72</f>
        <v>1.0282674824552923E-2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628" t="str">
        <f>B26</f>
        <v>Nevirapine</v>
      </c>
      <c r="D76" s="628"/>
      <c r="E76" s="338" t="s">
        <v>108</v>
      </c>
      <c r="F76" s="338"/>
      <c r="G76" s="425">
        <f>H72</f>
        <v>99.069267187962836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662"/>
      <c r="C79" s="662"/>
    </row>
    <row r="80" spans="1:8" ht="26.25" customHeight="1" x14ac:dyDescent="0.4">
      <c r="A80" s="249" t="s">
        <v>48</v>
      </c>
      <c r="B80" s="662"/>
      <c r="C80" s="662"/>
    </row>
    <row r="81" spans="1:12" ht="27" customHeight="1" x14ac:dyDescent="0.4">
      <c r="A81" s="249" t="s">
        <v>6</v>
      </c>
      <c r="B81" s="341">
        <v>1</v>
      </c>
    </row>
    <row r="82" spans="1:12" s="3" customFormat="1" ht="27" customHeight="1" x14ac:dyDescent="0.4">
      <c r="A82" s="249" t="s">
        <v>49</v>
      </c>
      <c r="B82" s="251">
        <v>0</v>
      </c>
      <c r="C82" s="630" t="s">
        <v>50</v>
      </c>
      <c r="D82" s="631"/>
      <c r="E82" s="631"/>
      <c r="F82" s="631"/>
      <c r="G82" s="632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1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633" t="s">
        <v>111</v>
      </c>
      <c r="D84" s="634"/>
      <c r="E84" s="634"/>
      <c r="F84" s="634"/>
      <c r="G84" s="634"/>
      <c r="H84" s="635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633" t="s">
        <v>112</v>
      </c>
      <c r="D85" s="634"/>
      <c r="E85" s="634"/>
      <c r="F85" s="634"/>
      <c r="G85" s="634"/>
      <c r="H85" s="635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1</v>
      </c>
      <c r="D89" s="342" t="s">
        <v>59</v>
      </c>
      <c r="E89" s="343"/>
      <c r="F89" s="636" t="s">
        <v>60</v>
      </c>
      <c r="G89" s="637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/>
      <c r="E91" s="273" t="str">
        <f>IF(ISBLANK(D91),"-",$D$101/$D$98*D91)</f>
        <v>-</v>
      </c>
      <c r="F91" s="272"/>
      <c r="G91" s="274" t="str">
        <f>IF(ISBLANK(F91),"-",$D$101/$F$98*F91)</f>
        <v>-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/>
      <c r="E92" s="278" t="str">
        <f>IF(ISBLANK(D92),"-",$D$101/$D$98*D92)</f>
        <v>-</v>
      </c>
      <c r="F92" s="277"/>
      <c r="G92" s="279" t="str">
        <f>IF(ISBLANK(F92),"-",$D$101/$F$98*F92)</f>
        <v>-</v>
      </c>
      <c r="I92" s="638" t="e">
        <f>ABS((F96/D96*D95)-F95)/D95</f>
        <v>#DIV/0!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/>
      <c r="E93" s="278" t="str">
        <f>IF(ISBLANK(D93),"-",$D$101/$D$98*D93)</f>
        <v>-</v>
      </c>
      <c r="F93" s="277"/>
      <c r="G93" s="279" t="str">
        <f>IF(ISBLANK(F93),"-",$D$101/$F$98*F93)</f>
        <v>-</v>
      </c>
      <c r="I93" s="638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 t="e">
        <f>AVERAGE(D91:D94)</f>
        <v>#DIV/0!</v>
      </c>
      <c r="E95" s="288" t="e">
        <f>AVERAGE(E91:E94)</f>
        <v>#DIV/0!</v>
      </c>
      <c r="F95" s="351" t="e">
        <f>AVERAGE(F91:F94)</f>
        <v>#DIV/0!</v>
      </c>
      <c r="G95" s="352" t="e">
        <f>AVERAGE(G91:G94)</f>
        <v>#DIV/0!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/>
      <c r="E96" s="280"/>
      <c r="F96" s="292"/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0</v>
      </c>
      <c r="E97" s="295"/>
      <c r="F97" s="294">
        <f>F96*$B$87</f>
        <v>0</v>
      </c>
    </row>
    <row r="98" spans="1:10" ht="19.5" customHeight="1" x14ac:dyDescent="0.3">
      <c r="A98" s="264" t="s">
        <v>76</v>
      </c>
      <c r="B98" s="357">
        <f>(B97/B96)*(B95/B94)*(B93/B92)*(B91/B90)*B89</f>
        <v>1</v>
      </c>
      <c r="C98" s="355" t="s">
        <v>115</v>
      </c>
      <c r="D98" s="358">
        <f>D97*$B$83/100</f>
        <v>0</v>
      </c>
      <c r="E98" s="298"/>
      <c r="F98" s="297">
        <f>F97*$B$83/100</f>
        <v>0</v>
      </c>
    </row>
    <row r="99" spans="1:10" ht="19.5" customHeight="1" x14ac:dyDescent="0.3">
      <c r="A99" s="624" t="s">
        <v>78</v>
      </c>
      <c r="B99" s="639"/>
      <c r="C99" s="355" t="s">
        <v>116</v>
      </c>
      <c r="D99" s="359">
        <f>D98/$B$98</f>
        <v>0</v>
      </c>
      <c r="E99" s="298"/>
      <c r="F99" s="301">
        <f>F98/$B$98</f>
        <v>0</v>
      </c>
      <c r="G99" s="360"/>
      <c r="H99" s="290"/>
    </row>
    <row r="100" spans="1:10" ht="19.5" customHeight="1" x14ac:dyDescent="0.3">
      <c r="A100" s="626"/>
      <c r="B100" s="640"/>
      <c r="C100" s="355" t="s">
        <v>80</v>
      </c>
      <c r="D100" s="361">
        <f>$B$56/$B$116</f>
        <v>50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50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50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 t="e">
        <f>AVERAGE(E91:E94,G91:G94)</f>
        <v>#DIV/0!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 t="e">
        <f>STDEV(E91:E94,G91:G94)/D103</f>
        <v>#DIV/0!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0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/>
      <c r="E108" s="390" t="str">
        <f t="shared" ref="E108:E113" si="1">IF(ISBLANK(D108),"-",D108/$D$103*$D$100*$B$116)</f>
        <v>-</v>
      </c>
      <c r="F108" s="417" t="str">
        <f t="shared" ref="F108:F113" si="2">IF(ISBLANK(D108), "-", (E108/$B$56)*100)</f>
        <v>-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/>
      <c r="E109" s="391" t="str">
        <f t="shared" si="1"/>
        <v>-</v>
      </c>
      <c r="F109" s="418" t="str">
        <f t="shared" si="2"/>
        <v>-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/>
      <c r="E110" s="391" t="str">
        <f t="shared" si="1"/>
        <v>-</v>
      </c>
      <c r="F110" s="418" t="str">
        <f t="shared" si="2"/>
        <v>-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/>
      <c r="E111" s="391" t="str">
        <f t="shared" si="1"/>
        <v>-</v>
      </c>
      <c r="F111" s="418" t="str">
        <f t="shared" si="2"/>
        <v>-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/>
      <c r="E112" s="391" t="str">
        <f t="shared" si="1"/>
        <v>-</v>
      </c>
      <c r="F112" s="418" t="str">
        <f t="shared" si="2"/>
        <v>-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/>
      <c r="E113" s="392" t="str">
        <f t="shared" si="1"/>
        <v>-</v>
      </c>
      <c r="F113" s="419" t="str">
        <f t="shared" si="2"/>
        <v>-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 t="e">
        <f>AVERAGE(E108:E113)</f>
        <v>#DIV/0!</v>
      </c>
      <c r="F115" s="421" t="e">
        <f>AVERAGE(F108:F113)</f>
        <v>#DIV/0!</v>
      </c>
    </row>
    <row r="116" spans="1:10" ht="27" customHeight="1" x14ac:dyDescent="0.4">
      <c r="A116" s="264" t="s">
        <v>103</v>
      </c>
      <c r="B116" s="296">
        <f>(B115/B114)*(B113/B112)*(B111/B110)*(B109/B108)*B107</f>
        <v>1</v>
      </c>
      <c r="C116" s="374"/>
      <c r="D116" s="398" t="s">
        <v>84</v>
      </c>
      <c r="E116" s="396" t="e">
        <f>STDEV(E108:E113)/E115</f>
        <v>#DIV/0!</v>
      </c>
      <c r="F116" s="375" t="e">
        <f>STDEV(F108:F113)/F115</f>
        <v>#DIV/0!</v>
      </c>
      <c r="I116" s="238"/>
    </row>
    <row r="117" spans="1:10" ht="27" customHeight="1" x14ac:dyDescent="0.4">
      <c r="A117" s="624" t="s">
        <v>78</v>
      </c>
      <c r="B117" s="625"/>
      <c r="C117" s="376"/>
      <c r="D117" s="335" t="s">
        <v>20</v>
      </c>
      <c r="E117" s="401">
        <f>COUNT(E108:E113)</f>
        <v>0</v>
      </c>
      <c r="F117" s="402">
        <f>COUNT(F108:F113)</f>
        <v>0</v>
      </c>
      <c r="I117" s="238"/>
      <c r="J117" s="369"/>
    </row>
    <row r="118" spans="1:10" ht="26.25" customHeight="1" x14ac:dyDescent="0.3">
      <c r="A118" s="626"/>
      <c r="B118" s="627"/>
      <c r="C118" s="238"/>
      <c r="D118" s="400"/>
      <c r="E118" s="652" t="s">
        <v>123</v>
      </c>
      <c r="F118" s="653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0</v>
      </c>
      <c r="F119" s="422">
        <f>MIN(F108:F113)</f>
        <v>0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0</v>
      </c>
      <c r="F120" s="423">
        <f>MAX(F108:F113)</f>
        <v>0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628" t="str">
        <f>B26</f>
        <v>Nevirapine</v>
      </c>
      <c r="D124" s="628"/>
      <c r="E124" s="338" t="s">
        <v>127</v>
      </c>
      <c r="F124" s="338"/>
      <c r="G124" s="424" t="e">
        <f>F115</f>
        <v>#DIV/0!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0</v>
      </c>
      <c r="E125" s="349" t="s">
        <v>130</v>
      </c>
      <c r="F125" s="424">
        <f>MAX(F108:F113)</f>
        <v>0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629" t="s">
        <v>26</v>
      </c>
      <c r="C127" s="629"/>
      <c r="E127" s="344" t="s">
        <v>27</v>
      </c>
      <c r="F127" s="379"/>
      <c r="G127" s="629" t="s">
        <v>28</v>
      </c>
      <c r="H127" s="629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5" zoomScale="50" zoomScaleNormal="40" zoomScalePageLayoutView="50" workbookViewId="0">
      <selection activeCell="B42" sqref="B4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426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428" t="s">
        <v>33</v>
      </c>
      <c r="B18" s="654" t="s">
        <v>5</v>
      </c>
      <c r="C18" s="654"/>
      <c r="D18" s="574"/>
      <c r="E18" s="429"/>
      <c r="F18" s="430"/>
      <c r="G18" s="430"/>
      <c r="H18" s="430"/>
    </row>
    <row r="19" spans="1:14" ht="26.25" customHeight="1" x14ac:dyDescent="0.4">
      <c r="A19" s="428" t="s">
        <v>34</v>
      </c>
      <c r="B19" s="431" t="s">
        <v>7</v>
      </c>
      <c r="C19" s="583">
        <v>1</v>
      </c>
      <c r="D19" s="430"/>
      <c r="E19" s="430"/>
      <c r="F19" s="430"/>
      <c r="G19" s="430"/>
      <c r="H19" s="430"/>
    </row>
    <row r="20" spans="1:14" ht="26.25" customHeight="1" x14ac:dyDescent="0.4">
      <c r="A20" s="428" t="s">
        <v>35</v>
      </c>
      <c r="B20" s="659" t="s">
        <v>133</v>
      </c>
      <c r="C20" s="659"/>
      <c r="D20" s="430"/>
      <c r="E20" s="430"/>
      <c r="F20" s="430"/>
      <c r="G20" s="430"/>
      <c r="H20" s="430"/>
    </row>
    <row r="21" spans="1:14" ht="26.25" customHeight="1" x14ac:dyDescent="0.4">
      <c r="A21" s="428" t="s">
        <v>36</v>
      </c>
      <c r="B21" s="659" t="s">
        <v>134</v>
      </c>
      <c r="C21" s="659"/>
      <c r="D21" s="659"/>
      <c r="E21" s="659"/>
      <c r="F21" s="659"/>
      <c r="G21" s="659"/>
      <c r="H21" s="659"/>
      <c r="I21" s="432"/>
    </row>
    <row r="22" spans="1:14" ht="26.25" customHeight="1" x14ac:dyDescent="0.4">
      <c r="A22" s="428" t="s">
        <v>37</v>
      </c>
      <c r="B22" s="433">
        <v>42975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8" t="s">
        <v>38</v>
      </c>
      <c r="B23" s="433">
        <v>42978</v>
      </c>
      <c r="C23" s="430"/>
      <c r="D23" s="430"/>
      <c r="E23" s="430"/>
      <c r="F23" s="430"/>
      <c r="G23" s="430"/>
      <c r="H23" s="430"/>
    </row>
    <row r="24" spans="1:14" ht="18.75" x14ac:dyDescent="0.3">
      <c r="A24" s="428"/>
      <c r="B24" s="434"/>
    </row>
    <row r="25" spans="1:14" ht="18.75" x14ac:dyDescent="0.3">
      <c r="A25" s="435" t="s">
        <v>1</v>
      </c>
      <c r="B25" s="434"/>
    </row>
    <row r="26" spans="1:14" ht="26.25" customHeight="1" x14ac:dyDescent="0.4">
      <c r="A26" s="436" t="s">
        <v>4</v>
      </c>
      <c r="B26" s="654" t="s">
        <v>131</v>
      </c>
      <c r="C26" s="654"/>
    </row>
    <row r="27" spans="1:14" ht="26.25" customHeight="1" x14ac:dyDescent="0.4">
      <c r="A27" s="437" t="s">
        <v>48</v>
      </c>
      <c r="B27" s="660" t="s">
        <v>132</v>
      </c>
      <c r="C27" s="660"/>
    </row>
    <row r="28" spans="1:14" ht="27" customHeight="1" x14ac:dyDescent="0.4">
      <c r="A28" s="437" t="s">
        <v>6</v>
      </c>
      <c r="B28" s="438">
        <v>99.65</v>
      </c>
    </row>
    <row r="29" spans="1:14" s="3" customFormat="1" ht="27" customHeight="1" x14ac:dyDescent="0.4">
      <c r="A29" s="437" t="s">
        <v>49</v>
      </c>
      <c r="B29" s="439">
        <v>0</v>
      </c>
      <c r="C29" s="630" t="s">
        <v>50</v>
      </c>
      <c r="D29" s="631"/>
      <c r="E29" s="631"/>
      <c r="F29" s="631"/>
      <c r="G29" s="632"/>
      <c r="I29" s="440"/>
      <c r="J29" s="440"/>
      <c r="K29" s="440"/>
      <c r="L29" s="440"/>
    </row>
    <row r="30" spans="1:14" s="3" customFormat="1" ht="19.5" customHeight="1" x14ac:dyDescent="0.3">
      <c r="A30" s="437" t="s">
        <v>51</v>
      </c>
      <c r="B30" s="441">
        <f>B28-B29</f>
        <v>99.65</v>
      </c>
      <c r="C30" s="442"/>
      <c r="D30" s="442"/>
      <c r="E30" s="442"/>
      <c r="F30" s="442"/>
      <c r="G30" s="443"/>
      <c r="I30" s="440"/>
      <c r="J30" s="440"/>
      <c r="K30" s="440"/>
      <c r="L30" s="440"/>
    </row>
    <row r="31" spans="1:14" s="3" customFormat="1" ht="27" customHeight="1" x14ac:dyDescent="0.4">
      <c r="A31" s="437" t="s">
        <v>52</v>
      </c>
      <c r="B31" s="444">
        <v>1</v>
      </c>
      <c r="C31" s="633" t="s">
        <v>53</v>
      </c>
      <c r="D31" s="634"/>
      <c r="E31" s="634"/>
      <c r="F31" s="634"/>
      <c r="G31" s="634"/>
      <c r="H31" s="635"/>
      <c r="I31" s="440"/>
      <c r="J31" s="440"/>
      <c r="K31" s="440"/>
      <c r="L31" s="440"/>
    </row>
    <row r="32" spans="1:14" s="3" customFormat="1" ht="27" customHeight="1" x14ac:dyDescent="0.4">
      <c r="A32" s="437" t="s">
        <v>54</v>
      </c>
      <c r="B32" s="444">
        <v>1</v>
      </c>
      <c r="C32" s="633" t="s">
        <v>55</v>
      </c>
      <c r="D32" s="634"/>
      <c r="E32" s="634"/>
      <c r="F32" s="634"/>
      <c r="G32" s="634"/>
      <c r="H32" s="635"/>
      <c r="I32" s="440"/>
      <c r="J32" s="440"/>
      <c r="K32" s="440"/>
      <c r="L32" s="445"/>
      <c r="M32" s="445"/>
      <c r="N32" s="446"/>
    </row>
    <row r="33" spans="1:14" s="3" customFormat="1" ht="17.25" customHeight="1" x14ac:dyDescent="0.3">
      <c r="A33" s="437"/>
      <c r="B33" s="447"/>
      <c r="C33" s="448"/>
      <c r="D33" s="448"/>
      <c r="E33" s="448"/>
      <c r="F33" s="448"/>
      <c r="G33" s="448"/>
      <c r="H33" s="448"/>
      <c r="I33" s="440"/>
      <c r="J33" s="440"/>
      <c r="K33" s="440"/>
      <c r="L33" s="445"/>
      <c r="M33" s="445"/>
      <c r="N33" s="446"/>
    </row>
    <row r="34" spans="1:14" s="3" customFormat="1" ht="18.75" x14ac:dyDescent="0.3">
      <c r="A34" s="437" t="s">
        <v>56</v>
      </c>
      <c r="B34" s="449">
        <f>B31/B32</f>
        <v>1</v>
      </c>
      <c r="C34" s="427" t="s">
        <v>57</v>
      </c>
      <c r="D34" s="427"/>
      <c r="E34" s="427"/>
      <c r="F34" s="427"/>
      <c r="G34" s="427"/>
      <c r="I34" s="440"/>
      <c r="J34" s="440"/>
      <c r="K34" s="440"/>
      <c r="L34" s="445"/>
      <c r="M34" s="445"/>
      <c r="N34" s="446"/>
    </row>
    <row r="35" spans="1:14" s="3" customFormat="1" ht="19.5" customHeight="1" x14ac:dyDescent="0.3">
      <c r="A35" s="437"/>
      <c r="B35" s="441"/>
      <c r="G35" s="427"/>
      <c r="I35" s="440"/>
      <c r="J35" s="440"/>
      <c r="K35" s="440"/>
      <c r="L35" s="445"/>
      <c r="M35" s="445"/>
      <c r="N35" s="446"/>
    </row>
    <row r="36" spans="1:14" s="3" customFormat="1" ht="27" customHeight="1" x14ac:dyDescent="0.4">
      <c r="A36" s="450" t="s">
        <v>58</v>
      </c>
      <c r="B36" s="451">
        <v>20</v>
      </c>
      <c r="C36" s="427"/>
      <c r="D36" s="636" t="s">
        <v>59</v>
      </c>
      <c r="E36" s="661"/>
      <c r="F36" s="636" t="s">
        <v>60</v>
      </c>
      <c r="G36" s="637"/>
      <c r="J36" s="440"/>
      <c r="K36" s="440"/>
      <c r="L36" s="445"/>
      <c r="M36" s="445"/>
      <c r="N36" s="446"/>
    </row>
    <row r="37" spans="1:14" s="3" customFormat="1" ht="27" customHeight="1" x14ac:dyDescent="0.4">
      <c r="A37" s="452" t="s">
        <v>61</v>
      </c>
      <c r="B37" s="453">
        <v>4</v>
      </c>
      <c r="C37" s="454" t="s">
        <v>62</v>
      </c>
      <c r="D37" s="455" t="s">
        <v>63</v>
      </c>
      <c r="E37" s="456" t="s">
        <v>64</v>
      </c>
      <c r="F37" s="455" t="s">
        <v>63</v>
      </c>
      <c r="G37" s="457" t="s">
        <v>64</v>
      </c>
      <c r="I37" s="458" t="s">
        <v>65</v>
      </c>
      <c r="J37" s="440"/>
      <c r="K37" s="440"/>
      <c r="L37" s="445"/>
      <c r="M37" s="445"/>
      <c r="N37" s="446"/>
    </row>
    <row r="38" spans="1:14" s="3" customFormat="1" ht="26.25" customHeight="1" x14ac:dyDescent="0.4">
      <c r="A38" s="452" t="s">
        <v>66</v>
      </c>
      <c r="B38" s="453">
        <v>20</v>
      </c>
      <c r="C38" s="459">
        <v>1</v>
      </c>
      <c r="D38" s="460">
        <v>66843689</v>
      </c>
      <c r="E38" s="461">
        <f>IF(ISBLANK(D38),"-",$D$48/$D$45*D38)</f>
        <v>67984929.347310171</v>
      </c>
      <c r="F38" s="460">
        <v>68160735</v>
      </c>
      <c r="G38" s="462">
        <f>IF(ISBLANK(F38),"-",$D$48/$F$45*F38)</f>
        <v>67902186.109357595</v>
      </c>
      <c r="I38" s="463"/>
      <c r="J38" s="440"/>
      <c r="K38" s="440"/>
      <c r="L38" s="445"/>
      <c r="M38" s="445"/>
      <c r="N38" s="446"/>
    </row>
    <row r="39" spans="1:14" s="3" customFormat="1" ht="26.25" customHeight="1" x14ac:dyDescent="0.4">
      <c r="A39" s="452" t="s">
        <v>67</v>
      </c>
      <c r="B39" s="453">
        <v>1</v>
      </c>
      <c r="C39" s="464">
        <v>2</v>
      </c>
      <c r="D39" s="465">
        <v>66995928</v>
      </c>
      <c r="E39" s="466">
        <f>IF(ISBLANK(D39),"-",$D$48/$D$45*D39)</f>
        <v>68139767.564855352</v>
      </c>
      <c r="F39" s="465">
        <v>67668534</v>
      </c>
      <c r="G39" s="467">
        <f>IF(ISBLANK(F39),"-",$D$48/$F$45*F39)</f>
        <v>67411852.137677103</v>
      </c>
      <c r="I39" s="638">
        <f>ABS((F43/D43*D42)-F42)/D42</f>
        <v>4.7255270450369483E-3</v>
      </c>
      <c r="J39" s="440"/>
      <c r="K39" s="440"/>
      <c r="L39" s="445"/>
      <c r="M39" s="445"/>
      <c r="N39" s="446"/>
    </row>
    <row r="40" spans="1:14" ht="26.25" customHeight="1" x14ac:dyDescent="0.4">
      <c r="A40" s="452" t="s">
        <v>68</v>
      </c>
      <c r="B40" s="453">
        <v>1</v>
      </c>
      <c r="C40" s="464">
        <v>3</v>
      </c>
      <c r="D40" s="465">
        <v>66943237</v>
      </c>
      <c r="E40" s="466">
        <f>IF(ISBLANK(D40),"-",$D$48/$D$45*D40)</f>
        <v>68086176.95718798</v>
      </c>
      <c r="F40" s="465">
        <v>68210367</v>
      </c>
      <c r="G40" s="467">
        <f>IF(ISBLANK(F40),"-",$D$48/$F$45*F40)</f>
        <v>67951629.844096959</v>
      </c>
      <c r="I40" s="638"/>
      <c r="L40" s="445"/>
      <c r="M40" s="445"/>
      <c r="N40" s="468"/>
    </row>
    <row r="41" spans="1:14" ht="27" customHeight="1" x14ac:dyDescent="0.4">
      <c r="A41" s="452" t="s">
        <v>69</v>
      </c>
      <c r="B41" s="453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5"/>
      <c r="M41" s="445"/>
      <c r="N41" s="468"/>
    </row>
    <row r="42" spans="1:14" ht="27" customHeight="1" x14ac:dyDescent="0.4">
      <c r="A42" s="452" t="s">
        <v>70</v>
      </c>
      <c r="B42" s="453">
        <v>1</v>
      </c>
      <c r="C42" s="474" t="s">
        <v>71</v>
      </c>
      <c r="D42" s="475">
        <f>AVERAGE(D38:D41)</f>
        <v>66927618</v>
      </c>
      <c r="E42" s="476">
        <f>AVERAGE(E38:E41)</f>
        <v>68070291.289784506</v>
      </c>
      <c r="F42" s="475">
        <f>AVERAGE(F38:F41)</f>
        <v>68013212</v>
      </c>
      <c r="G42" s="477">
        <f>AVERAGE(G38:G41)</f>
        <v>67755222.697043881</v>
      </c>
      <c r="H42" s="478"/>
    </row>
    <row r="43" spans="1:14" ht="26.25" customHeight="1" x14ac:dyDescent="0.4">
      <c r="A43" s="452" t="s">
        <v>72</v>
      </c>
      <c r="B43" s="453">
        <v>1</v>
      </c>
      <c r="C43" s="479" t="s">
        <v>73</v>
      </c>
      <c r="D43" s="480">
        <v>29.6</v>
      </c>
      <c r="E43" s="468"/>
      <c r="F43" s="480">
        <v>30.22</v>
      </c>
      <c r="H43" s="478"/>
    </row>
    <row r="44" spans="1:14" ht="26.25" customHeight="1" x14ac:dyDescent="0.4">
      <c r="A44" s="452" t="s">
        <v>74</v>
      </c>
      <c r="B44" s="453">
        <v>1</v>
      </c>
      <c r="C44" s="481" t="s">
        <v>75</v>
      </c>
      <c r="D44" s="482">
        <f>D43*$B$34</f>
        <v>29.6</v>
      </c>
      <c r="E44" s="483"/>
      <c r="F44" s="482">
        <f>F43*$B$34</f>
        <v>30.22</v>
      </c>
      <c r="H44" s="478"/>
    </row>
    <row r="45" spans="1:14" ht="19.5" customHeight="1" x14ac:dyDescent="0.3">
      <c r="A45" s="452" t="s">
        <v>76</v>
      </c>
      <c r="B45" s="484">
        <f>(B44/B43)*(B42/B41)*(B40/B39)*(B38/B37)*B36</f>
        <v>100</v>
      </c>
      <c r="C45" s="481" t="s">
        <v>77</v>
      </c>
      <c r="D45" s="485">
        <f>D44*$B$30/100</f>
        <v>29.496400000000005</v>
      </c>
      <c r="E45" s="486"/>
      <c r="F45" s="485">
        <f>F44*$B$30/100</f>
        <v>30.114230000000003</v>
      </c>
      <c r="H45" s="478"/>
    </row>
    <row r="46" spans="1:14" ht="19.5" customHeight="1" x14ac:dyDescent="0.3">
      <c r="A46" s="624" t="s">
        <v>78</v>
      </c>
      <c r="B46" s="625"/>
      <c r="C46" s="481" t="s">
        <v>79</v>
      </c>
      <c r="D46" s="487">
        <f>D45/$B$45</f>
        <v>0.29496400000000006</v>
      </c>
      <c r="E46" s="488"/>
      <c r="F46" s="489">
        <f>F45/$B$45</f>
        <v>0.30114230000000003</v>
      </c>
      <c r="H46" s="478"/>
    </row>
    <row r="47" spans="1:14" ht="27" customHeight="1" x14ac:dyDescent="0.4">
      <c r="A47" s="626"/>
      <c r="B47" s="627"/>
      <c r="C47" s="490" t="s">
        <v>80</v>
      </c>
      <c r="D47" s="491">
        <v>0.3</v>
      </c>
      <c r="E47" s="492"/>
      <c r="F47" s="488"/>
      <c r="H47" s="478"/>
    </row>
    <row r="48" spans="1:14" ht="18.75" x14ac:dyDescent="0.3">
      <c r="C48" s="493" t="s">
        <v>81</v>
      </c>
      <c r="D48" s="485">
        <f>D47*$B$45</f>
        <v>30</v>
      </c>
      <c r="F48" s="494"/>
      <c r="H48" s="478"/>
    </row>
    <row r="49" spans="1:12" ht="19.5" customHeight="1" x14ac:dyDescent="0.3">
      <c r="C49" s="495" t="s">
        <v>82</v>
      </c>
      <c r="D49" s="496">
        <f>D48/B34</f>
        <v>30</v>
      </c>
      <c r="F49" s="494"/>
      <c r="H49" s="478"/>
    </row>
    <row r="50" spans="1:12" ht="18.75" x14ac:dyDescent="0.3">
      <c r="C50" s="450" t="s">
        <v>83</v>
      </c>
      <c r="D50" s="497">
        <f>AVERAGE(E38:E41,G38:G41)</f>
        <v>67912756.993414193</v>
      </c>
      <c r="F50" s="498"/>
      <c r="H50" s="478"/>
    </row>
    <row r="51" spans="1:12" ht="18.75" x14ac:dyDescent="0.3">
      <c r="C51" s="452" t="s">
        <v>84</v>
      </c>
      <c r="D51" s="499">
        <f>STDEV(E38:E41,G38:G41)/D50</f>
        <v>3.8360545883729122E-3</v>
      </c>
      <c r="F51" s="498"/>
      <c r="H51" s="478"/>
    </row>
    <row r="52" spans="1:12" ht="19.5" customHeight="1" x14ac:dyDescent="0.3">
      <c r="C52" s="500" t="s">
        <v>20</v>
      </c>
      <c r="D52" s="501">
        <f>COUNT(E38:E41,G38:G41)</f>
        <v>6</v>
      </c>
      <c r="F52" s="498"/>
    </row>
    <row r="54" spans="1:12" ht="18.75" x14ac:dyDescent="0.3">
      <c r="A54" s="502" t="s">
        <v>1</v>
      </c>
      <c r="B54" s="503" t="s">
        <v>85</v>
      </c>
    </row>
    <row r="55" spans="1:12" ht="18.75" x14ac:dyDescent="0.3">
      <c r="A55" s="427" t="s">
        <v>86</v>
      </c>
      <c r="B55" s="504" t="str">
        <f>B21</f>
        <v xml:space="preserve">Each tablet contains Lamivudine 30 mg , Zidovudine 60 mg , Nevirapine 50 mg  </v>
      </c>
    </row>
    <row r="56" spans="1:12" ht="26.25" customHeight="1" x14ac:dyDescent="0.4">
      <c r="A56" s="505" t="s">
        <v>87</v>
      </c>
      <c r="B56" s="506">
        <v>60</v>
      </c>
      <c r="C56" s="427" t="str">
        <f>B20</f>
        <v>Zidovudine</v>
      </c>
      <c r="H56" s="507"/>
    </row>
    <row r="57" spans="1:12" ht="18.75" x14ac:dyDescent="0.3">
      <c r="A57" s="504" t="s">
        <v>88</v>
      </c>
      <c r="B57" s="575">
        <f>Uniformity!C46</f>
        <v>348.45</v>
      </c>
      <c r="H57" s="507"/>
    </row>
    <row r="58" spans="1:12" ht="19.5" customHeight="1" x14ac:dyDescent="0.3">
      <c r="H58" s="507"/>
    </row>
    <row r="59" spans="1:12" s="3" customFormat="1" ht="27" customHeight="1" x14ac:dyDescent="0.4">
      <c r="A59" s="450" t="s">
        <v>89</v>
      </c>
      <c r="B59" s="451">
        <v>100</v>
      </c>
      <c r="C59" s="427"/>
      <c r="D59" s="508" t="s">
        <v>90</v>
      </c>
      <c r="E59" s="509" t="s">
        <v>62</v>
      </c>
      <c r="F59" s="509" t="s">
        <v>63</v>
      </c>
      <c r="G59" s="509" t="s">
        <v>91</v>
      </c>
      <c r="H59" s="454" t="s">
        <v>92</v>
      </c>
      <c r="L59" s="440"/>
    </row>
    <row r="60" spans="1:12" s="3" customFormat="1" ht="26.25" customHeight="1" x14ac:dyDescent="0.4">
      <c r="A60" s="452" t="s">
        <v>93</v>
      </c>
      <c r="B60" s="453">
        <v>5</v>
      </c>
      <c r="C60" s="641" t="s">
        <v>94</v>
      </c>
      <c r="D60" s="644"/>
      <c r="E60" s="510">
        <v>1</v>
      </c>
      <c r="F60" s="511"/>
      <c r="G60" s="576" t="str">
        <f>IF(ISBLANK(F60),"-",(F60/$D$50*$D$47*$B$68)*($B$57/$D$60))</f>
        <v>-</v>
      </c>
      <c r="H60" s="594" t="str">
        <f t="shared" ref="H60:H71" si="0">IF(ISBLANK(F60),"-",(G60/$B$56)*100)</f>
        <v>-</v>
      </c>
      <c r="L60" s="440"/>
    </row>
    <row r="61" spans="1:12" s="3" customFormat="1" ht="26.25" customHeight="1" x14ac:dyDescent="0.4">
      <c r="A61" s="452" t="s">
        <v>95</v>
      </c>
      <c r="B61" s="453">
        <v>10</v>
      </c>
      <c r="C61" s="642"/>
      <c r="D61" s="645"/>
      <c r="E61" s="512">
        <v>2</v>
      </c>
      <c r="F61" s="465"/>
      <c r="G61" s="577" t="str">
        <f>IF(ISBLANK(F61),"-",(F61/$D$50*$D$47*$B$68)*($B$57/$D$60))</f>
        <v>-</v>
      </c>
      <c r="H61" s="595" t="str">
        <f t="shared" si="0"/>
        <v>-</v>
      </c>
      <c r="L61" s="440"/>
    </row>
    <row r="62" spans="1:12" s="3" customFormat="1" ht="26.25" customHeight="1" x14ac:dyDescent="0.4">
      <c r="A62" s="452" t="s">
        <v>96</v>
      </c>
      <c r="B62" s="453">
        <v>1</v>
      </c>
      <c r="C62" s="642"/>
      <c r="D62" s="645"/>
      <c r="E62" s="512">
        <v>3</v>
      </c>
      <c r="F62" s="513"/>
      <c r="G62" s="577" t="str">
        <f>IF(ISBLANK(F62),"-",(F62/$D$50*$D$47*$B$68)*($B$57/$D$60))</f>
        <v>-</v>
      </c>
      <c r="H62" s="595" t="str">
        <f t="shared" si="0"/>
        <v>-</v>
      </c>
      <c r="L62" s="440"/>
    </row>
    <row r="63" spans="1:12" ht="27" customHeight="1" x14ac:dyDescent="0.4">
      <c r="A63" s="452" t="s">
        <v>97</v>
      </c>
      <c r="B63" s="453">
        <v>1</v>
      </c>
      <c r="C63" s="651"/>
      <c r="D63" s="646"/>
      <c r="E63" s="514">
        <v>4</v>
      </c>
      <c r="F63" s="515"/>
      <c r="G63" s="577" t="str">
        <f>IF(ISBLANK(F63),"-",(F63/$D$50*$D$47*$B$68)*($B$57/$D$60))</f>
        <v>-</v>
      </c>
      <c r="H63" s="595" t="str">
        <f t="shared" si="0"/>
        <v>-</v>
      </c>
    </row>
    <row r="64" spans="1:12" ht="26.25" customHeight="1" x14ac:dyDescent="0.4">
      <c r="A64" s="452" t="s">
        <v>98</v>
      </c>
      <c r="B64" s="453">
        <v>1</v>
      </c>
      <c r="C64" s="641" t="s">
        <v>99</v>
      </c>
      <c r="D64" s="644">
        <v>348.38</v>
      </c>
      <c r="E64" s="510">
        <v>1</v>
      </c>
      <c r="F64" s="511">
        <v>66196456</v>
      </c>
      <c r="G64" s="576">
        <f>IF(ISBLANK(F64),"-",(F64/$D$50*$D$47*$B$68)*($B$57/$D$64))</f>
        <v>58.495422468192956</v>
      </c>
      <c r="H64" s="594">
        <f t="shared" si="0"/>
        <v>97.492370780321593</v>
      </c>
    </row>
    <row r="65" spans="1:8" ht="26.25" customHeight="1" x14ac:dyDescent="0.4">
      <c r="A65" s="452" t="s">
        <v>100</v>
      </c>
      <c r="B65" s="453">
        <v>1</v>
      </c>
      <c r="C65" s="642"/>
      <c r="D65" s="645"/>
      <c r="E65" s="512">
        <v>2</v>
      </c>
      <c r="F65" s="465">
        <v>66100976</v>
      </c>
      <c r="G65" s="577">
        <f>IF(ISBLANK(F65),"-",(F65/$D$50*$D$47*$B$68)*($B$57/$D$64))</f>
        <v>58.411050233261484</v>
      </c>
      <c r="H65" s="595">
        <f t="shared" si="0"/>
        <v>97.351750388769148</v>
      </c>
    </row>
    <row r="66" spans="1:8" ht="26.25" customHeight="1" x14ac:dyDescent="0.4">
      <c r="A66" s="452" t="s">
        <v>101</v>
      </c>
      <c r="B66" s="453">
        <v>1</v>
      </c>
      <c r="C66" s="642"/>
      <c r="D66" s="645"/>
      <c r="E66" s="512">
        <v>3</v>
      </c>
      <c r="F66" s="465">
        <v>65866344</v>
      </c>
      <c r="G66" s="577">
        <f>IF(ISBLANK(F66),"-",(F66/$D$50*$D$47*$B$68)*($B$57/$D$64))</f>
        <v>58.203714390923381</v>
      </c>
      <c r="H66" s="595">
        <f t="shared" si="0"/>
        <v>97.006190651538972</v>
      </c>
    </row>
    <row r="67" spans="1:8" ht="27" customHeight="1" x14ac:dyDescent="0.4">
      <c r="A67" s="452" t="s">
        <v>102</v>
      </c>
      <c r="B67" s="453">
        <v>1</v>
      </c>
      <c r="C67" s="651"/>
      <c r="D67" s="646"/>
      <c r="E67" s="514">
        <v>4</v>
      </c>
      <c r="F67" s="515"/>
      <c r="G67" s="593" t="str">
        <f>IF(ISBLANK(F67),"-",(F67/$D$50*$D$47*$B$68)*($B$57/$D$64))</f>
        <v>-</v>
      </c>
      <c r="H67" s="596" t="str">
        <f t="shared" si="0"/>
        <v>-</v>
      </c>
    </row>
    <row r="68" spans="1:8" ht="26.25" customHeight="1" x14ac:dyDescent="0.4">
      <c r="A68" s="452" t="s">
        <v>103</v>
      </c>
      <c r="B68" s="516">
        <f>(B67/B66)*(B65/B64)*(B63/B62)*(B61/B60)*B59</f>
        <v>200</v>
      </c>
      <c r="C68" s="641" t="s">
        <v>104</v>
      </c>
      <c r="D68" s="644">
        <v>351.35</v>
      </c>
      <c r="E68" s="510">
        <v>1</v>
      </c>
      <c r="F68" s="511">
        <v>68130766</v>
      </c>
      <c r="G68" s="576">
        <f>IF(ISBLANK(F68),"-",(F68/$D$50*$D$47*$B$68)*($B$57/$D$68))</f>
        <v>59.695785564517962</v>
      </c>
      <c r="H68" s="595">
        <f t="shared" si="0"/>
        <v>99.492975940863275</v>
      </c>
    </row>
    <row r="69" spans="1:8" ht="27" customHeight="1" x14ac:dyDescent="0.4">
      <c r="A69" s="500" t="s">
        <v>105</v>
      </c>
      <c r="B69" s="517">
        <f>(D47*B68)/B56*B57</f>
        <v>348.45</v>
      </c>
      <c r="C69" s="642"/>
      <c r="D69" s="645"/>
      <c r="E69" s="512">
        <v>2</v>
      </c>
      <c r="F69" s="465">
        <v>67987158</v>
      </c>
      <c r="G69" s="577">
        <f>IF(ISBLANK(F69),"-",(F69/$D$50*$D$47*$B$68)*($B$57/$D$68))</f>
        <v>59.56995706035363</v>
      </c>
      <c r="H69" s="595">
        <f t="shared" si="0"/>
        <v>99.28326176725605</v>
      </c>
    </row>
    <row r="70" spans="1:8" ht="26.25" customHeight="1" x14ac:dyDescent="0.4">
      <c r="A70" s="647" t="s">
        <v>78</v>
      </c>
      <c r="B70" s="648"/>
      <c r="C70" s="642"/>
      <c r="D70" s="645"/>
      <c r="E70" s="512">
        <v>3</v>
      </c>
      <c r="F70" s="465">
        <v>67880445</v>
      </c>
      <c r="G70" s="577">
        <f>IF(ISBLANK(F70),"-",(F70/$D$50*$D$47*$B$68)*($B$57/$D$68))</f>
        <v>59.476455743122791</v>
      </c>
      <c r="H70" s="595">
        <f t="shared" si="0"/>
        <v>99.127426238537993</v>
      </c>
    </row>
    <row r="71" spans="1:8" ht="27" customHeight="1" x14ac:dyDescent="0.4">
      <c r="A71" s="649"/>
      <c r="B71" s="650"/>
      <c r="C71" s="643"/>
      <c r="D71" s="646"/>
      <c r="E71" s="514">
        <v>4</v>
      </c>
      <c r="F71" s="515"/>
      <c r="G71" s="593" t="str">
        <f>IF(ISBLANK(F71),"-",(F71/$D$50*$D$47*$B$68)*($B$57/$D$68))</f>
        <v>-</v>
      </c>
      <c r="H71" s="596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20" t="s">
        <v>71</v>
      </c>
      <c r="G72" s="582">
        <f>AVERAGE(G60:G71)</f>
        <v>58.975397576728703</v>
      </c>
      <c r="H72" s="597">
        <f>AVERAGE(H60:H71)</f>
        <v>98.292329294547827</v>
      </c>
    </row>
    <row r="73" spans="1:8" ht="26.25" customHeight="1" x14ac:dyDescent="0.4">
      <c r="C73" s="518"/>
      <c r="D73" s="518"/>
      <c r="E73" s="518"/>
      <c r="F73" s="521" t="s">
        <v>84</v>
      </c>
      <c r="G73" s="581">
        <f>STDEV(G60:G71)/G72</f>
        <v>1.1419681012090399E-2</v>
      </c>
      <c r="H73" s="581">
        <f>STDEV(H60:H71)/H72</f>
        <v>1.1419681012090399E-2</v>
      </c>
    </row>
    <row r="74" spans="1:8" ht="27" customHeight="1" x14ac:dyDescent="0.4">
      <c r="A74" s="518"/>
      <c r="B74" s="518"/>
      <c r="C74" s="519"/>
      <c r="D74" s="519"/>
      <c r="E74" s="522"/>
      <c r="F74" s="523" t="s">
        <v>20</v>
      </c>
      <c r="G74" s="524">
        <f>COUNT(G60:G71)</f>
        <v>6</v>
      </c>
      <c r="H74" s="524">
        <f>COUNT(H60:H71)</f>
        <v>6</v>
      </c>
    </row>
    <row r="76" spans="1:8" ht="26.25" customHeight="1" x14ac:dyDescent="0.4">
      <c r="A76" s="436" t="s">
        <v>106</v>
      </c>
      <c r="B76" s="525" t="s">
        <v>107</v>
      </c>
      <c r="C76" s="628" t="str">
        <f>B26</f>
        <v>ZIDOVUDINE</v>
      </c>
      <c r="D76" s="628"/>
      <c r="E76" s="526" t="s">
        <v>108</v>
      </c>
      <c r="F76" s="526"/>
      <c r="G76" s="613">
        <f>H72</f>
        <v>98.292329294547827</v>
      </c>
      <c r="H76" s="528"/>
    </row>
    <row r="77" spans="1:8" ht="18.75" x14ac:dyDescent="0.3">
      <c r="A77" s="435" t="s">
        <v>109</v>
      </c>
      <c r="B77" s="435" t="s">
        <v>110</v>
      </c>
    </row>
    <row r="78" spans="1:8" ht="18.75" x14ac:dyDescent="0.3">
      <c r="A78" s="435"/>
      <c r="B78" s="435"/>
    </row>
    <row r="79" spans="1:8" ht="26.25" customHeight="1" x14ac:dyDescent="0.4">
      <c r="A79" s="436" t="s">
        <v>4</v>
      </c>
      <c r="B79" s="662"/>
      <c r="C79" s="662"/>
    </row>
    <row r="80" spans="1:8" ht="26.25" customHeight="1" x14ac:dyDescent="0.4">
      <c r="A80" s="437" t="s">
        <v>48</v>
      </c>
      <c r="B80" s="662"/>
      <c r="C80" s="662"/>
    </row>
    <row r="81" spans="1:12" ht="27" customHeight="1" x14ac:dyDescent="0.4">
      <c r="A81" s="437" t="s">
        <v>6</v>
      </c>
      <c r="B81" s="529">
        <v>1</v>
      </c>
    </row>
    <row r="82" spans="1:12" s="3" customFormat="1" ht="27" customHeight="1" x14ac:dyDescent="0.4">
      <c r="A82" s="437" t="s">
        <v>49</v>
      </c>
      <c r="B82" s="439">
        <v>0</v>
      </c>
      <c r="C82" s="630" t="s">
        <v>50</v>
      </c>
      <c r="D82" s="631"/>
      <c r="E82" s="631"/>
      <c r="F82" s="631"/>
      <c r="G82" s="632"/>
      <c r="I82" s="440"/>
      <c r="J82" s="440"/>
      <c r="K82" s="440"/>
      <c r="L82" s="440"/>
    </row>
    <row r="83" spans="1:12" s="3" customFormat="1" ht="19.5" customHeight="1" x14ac:dyDescent="0.3">
      <c r="A83" s="437" t="s">
        <v>51</v>
      </c>
      <c r="B83" s="441">
        <f>B81-B82</f>
        <v>1</v>
      </c>
      <c r="C83" s="442"/>
      <c r="D83" s="442"/>
      <c r="E83" s="442"/>
      <c r="F83" s="442"/>
      <c r="G83" s="443"/>
      <c r="I83" s="440"/>
      <c r="J83" s="440"/>
      <c r="K83" s="440"/>
      <c r="L83" s="440"/>
    </row>
    <row r="84" spans="1:12" s="3" customFormat="1" ht="27" customHeight="1" x14ac:dyDescent="0.4">
      <c r="A84" s="437" t="s">
        <v>52</v>
      </c>
      <c r="B84" s="444">
        <v>1</v>
      </c>
      <c r="C84" s="633" t="s">
        <v>111</v>
      </c>
      <c r="D84" s="634"/>
      <c r="E84" s="634"/>
      <c r="F84" s="634"/>
      <c r="G84" s="634"/>
      <c r="H84" s="635"/>
      <c r="I84" s="440"/>
      <c r="J84" s="440"/>
      <c r="K84" s="440"/>
      <c r="L84" s="440"/>
    </row>
    <row r="85" spans="1:12" s="3" customFormat="1" ht="27" customHeight="1" x14ac:dyDescent="0.4">
      <c r="A85" s="437" t="s">
        <v>54</v>
      </c>
      <c r="B85" s="444">
        <v>1</v>
      </c>
      <c r="C85" s="633" t="s">
        <v>112</v>
      </c>
      <c r="D85" s="634"/>
      <c r="E85" s="634"/>
      <c r="F85" s="634"/>
      <c r="G85" s="634"/>
      <c r="H85" s="635"/>
      <c r="I85" s="440"/>
      <c r="J85" s="440"/>
      <c r="K85" s="440"/>
      <c r="L85" s="440"/>
    </row>
    <row r="86" spans="1:12" s="3" customFormat="1" ht="18.75" x14ac:dyDescent="0.3">
      <c r="A86" s="437"/>
      <c r="B86" s="447"/>
      <c r="C86" s="448"/>
      <c r="D86" s="448"/>
      <c r="E86" s="448"/>
      <c r="F86" s="448"/>
      <c r="G86" s="448"/>
      <c r="H86" s="448"/>
      <c r="I86" s="440"/>
      <c r="J86" s="440"/>
      <c r="K86" s="440"/>
      <c r="L86" s="440"/>
    </row>
    <row r="87" spans="1:12" s="3" customFormat="1" ht="18.75" x14ac:dyDescent="0.3">
      <c r="A87" s="437" t="s">
        <v>56</v>
      </c>
      <c r="B87" s="449">
        <f>B84/B85</f>
        <v>1</v>
      </c>
      <c r="C87" s="427" t="s">
        <v>57</v>
      </c>
      <c r="D87" s="427"/>
      <c r="E87" s="427"/>
      <c r="F87" s="427"/>
      <c r="G87" s="427"/>
      <c r="I87" s="440"/>
      <c r="J87" s="440"/>
      <c r="K87" s="440"/>
      <c r="L87" s="440"/>
    </row>
    <row r="88" spans="1:12" ht="19.5" customHeight="1" x14ac:dyDescent="0.3">
      <c r="A88" s="435"/>
      <c r="B88" s="435"/>
    </row>
    <row r="89" spans="1:12" ht="27" customHeight="1" x14ac:dyDescent="0.4">
      <c r="A89" s="450" t="s">
        <v>58</v>
      </c>
      <c r="B89" s="451">
        <v>1</v>
      </c>
      <c r="D89" s="530" t="s">
        <v>59</v>
      </c>
      <c r="E89" s="531"/>
      <c r="F89" s="636" t="s">
        <v>60</v>
      </c>
      <c r="G89" s="637"/>
    </row>
    <row r="90" spans="1:12" ht="27" customHeight="1" x14ac:dyDescent="0.4">
      <c r="A90" s="452" t="s">
        <v>61</v>
      </c>
      <c r="B90" s="453">
        <v>1</v>
      </c>
      <c r="C90" s="532" t="s">
        <v>62</v>
      </c>
      <c r="D90" s="455" t="s">
        <v>63</v>
      </c>
      <c r="E90" s="456" t="s">
        <v>64</v>
      </c>
      <c r="F90" s="455" t="s">
        <v>63</v>
      </c>
      <c r="G90" s="533" t="s">
        <v>64</v>
      </c>
      <c r="I90" s="458" t="s">
        <v>65</v>
      </c>
    </row>
    <row r="91" spans="1:12" ht="26.25" customHeight="1" x14ac:dyDescent="0.4">
      <c r="A91" s="452" t="s">
        <v>66</v>
      </c>
      <c r="B91" s="453">
        <v>1</v>
      </c>
      <c r="C91" s="534">
        <v>1</v>
      </c>
      <c r="D91" s="460"/>
      <c r="E91" s="461" t="str">
        <f>IF(ISBLANK(D91),"-",$D$101/$D$98*D91)</f>
        <v>-</v>
      </c>
      <c r="F91" s="460"/>
      <c r="G91" s="462" t="str">
        <f>IF(ISBLANK(F91),"-",$D$101/$F$98*F91)</f>
        <v>-</v>
      </c>
      <c r="I91" s="463"/>
    </row>
    <row r="92" spans="1:12" ht="26.25" customHeight="1" x14ac:dyDescent="0.4">
      <c r="A92" s="452" t="s">
        <v>67</v>
      </c>
      <c r="B92" s="453">
        <v>1</v>
      </c>
      <c r="C92" s="519">
        <v>2</v>
      </c>
      <c r="D92" s="465"/>
      <c r="E92" s="466" t="str">
        <f>IF(ISBLANK(D92),"-",$D$101/$D$98*D92)</f>
        <v>-</v>
      </c>
      <c r="F92" s="465"/>
      <c r="G92" s="467" t="str">
        <f>IF(ISBLANK(F92),"-",$D$101/$F$98*F92)</f>
        <v>-</v>
      </c>
      <c r="I92" s="638" t="e">
        <f>ABS((F96/D96*D95)-F95)/D95</f>
        <v>#DIV/0!</v>
      </c>
    </row>
    <row r="93" spans="1:12" ht="26.25" customHeight="1" x14ac:dyDescent="0.4">
      <c r="A93" s="452" t="s">
        <v>68</v>
      </c>
      <c r="B93" s="453">
        <v>1</v>
      </c>
      <c r="C93" s="519">
        <v>3</v>
      </c>
      <c r="D93" s="465"/>
      <c r="E93" s="466" t="str">
        <f>IF(ISBLANK(D93),"-",$D$101/$D$98*D93)</f>
        <v>-</v>
      </c>
      <c r="F93" s="465"/>
      <c r="G93" s="467" t="str">
        <f>IF(ISBLANK(F93),"-",$D$101/$F$98*F93)</f>
        <v>-</v>
      </c>
      <c r="I93" s="638"/>
    </row>
    <row r="94" spans="1:12" ht="27" customHeight="1" x14ac:dyDescent="0.4">
      <c r="A94" s="452" t="s">
        <v>69</v>
      </c>
      <c r="B94" s="453">
        <v>1</v>
      </c>
      <c r="C94" s="535">
        <v>4</v>
      </c>
      <c r="D94" s="470"/>
      <c r="E94" s="471" t="str">
        <f>IF(ISBLANK(D94),"-",$D$101/$D$98*D94)</f>
        <v>-</v>
      </c>
      <c r="F94" s="536"/>
      <c r="G94" s="472" t="str">
        <f>IF(ISBLANK(F94),"-",$D$101/$F$98*F94)</f>
        <v>-</v>
      </c>
      <c r="I94" s="473"/>
    </row>
    <row r="95" spans="1:12" ht="27" customHeight="1" x14ac:dyDescent="0.4">
      <c r="A95" s="452" t="s">
        <v>70</v>
      </c>
      <c r="B95" s="453">
        <v>1</v>
      </c>
      <c r="C95" s="537" t="s">
        <v>71</v>
      </c>
      <c r="D95" s="538" t="e">
        <f>AVERAGE(D91:D94)</f>
        <v>#DIV/0!</v>
      </c>
      <c r="E95" s="476" t="e">
        <f>AVERAGE(E91:E94)</f>
        <v>#DIV/0!</v>
      </c>
      <c r="F95" s="539" t="e">
        <f>AVERAGE(F91:F94)</f>
        <v>#DIV/0!</v>
      </c>
      <c r="G95" s="540" t="e">
        <f>AVERAGE(G91:G94)</f>
        <v>#DIV/0!</v>
      </c>
    </row>
    <row r="96" spans="1:12" ht="26.25" customHeight="1" x14ac:dyDescent="0.4">
      <c r="A96" s="452" t="s">
        <v>72</v>
      </c>
      <c r="B96" s="438">
        <v>1</v>
      </c>
      <c r="C96" s="541" t="s">
        <v>113</v>
      </c>
      <c r="D96" s="542"/>
      <c r="E96" s="468"/>
      <c r="F96" s="480"/>
    </row>
    <row r="97" spans="1:10" ht="26.25" customHeight="1" x14ac:dyDescent="0.4">
      <c r="A97" s="452" t="s">
        <v>74</v>
      </c>
      <c r="B97" s="438">
        <v>1</v>
      </c>
      <c r="C97" s="543" t="s">
        <v>114</v>
      </c>
      <c r="D97" s="544">
        <f>D96*$B$87</f>
        <v>0</v>
      </c>
      <c r="E97" s="483"/>
      <c r="F97" s="482">
        <f>F96*$B$87</f>
        <v>0</v>
      </c>
    </row>
    <row r="98" spans="1:10" ht="19.5" customHeight="1" x14ac:dyDescent="0.3">
      <c r="A98" s="452" t="s">
        <v>76</v>
      </c>
      <c r="B98" s="545">
        <f>(B97/B96)*(B95/B94)*(B93/B92)*(B91/B90)*B89</f>
        <v>1</v>
      </c>
      <c r="C98" s="543" t="s">
        <v>115</v>
      </c>
      <c r="D98" s="546">
        <f>D97*$B$83/100</f>
        <v>0</v>
      </c>
      <c r="E98" s="486"/>
      <c r="F98" s="485">
        <f>F97*$B$83/100</f>
        <v>0</v>
      </c>
    </row>
    <row r="99" spans="1:10" ht="19.5" customHeight="1" x14ac:dyDescent="0.3">
      <c r="A99" s="624" t="s">
        <v>78</v>
      </c>
      <c r="B99" s="639"/>
      <c r="C99" s="543" t="s">
        <v>116</v>
      </c>
      <c r="D99" s="547">
        <f>D98/$B$98</f>
        <v>0</v>
      </c>
      <c r="E99" s="486"/>
      <c r="F99" s="489">
        <f>F98/$B$98</f>
        <v>0</v>
      </c>
      <c r="G99" s="548"/>
      <c r="H99" s="478"/>
    </row>
    <row r="100" spans="1:10" ht="19.5" customHeight="1" x14ac:dyDescent="0.3">
      <c r="A100" s="626"/>
      <c r="B100" s="640"/>
      <c r="C100" s="543" t="s">
        <v>80</v>
      </c>
      <c r="D100" s="549">
        <f>$B$56/$B$116</f>
        <v>60</v>
      </c>
      <c r="F100" s="494"/>
      <c r="G100" s="550"/>
      <c r="H100" s="478"/>
    </row>
    <row r="101" spans="1:10" ht="18.75" x14ac:dyDescent="0.3">
      <c r="C101" s="543" t="s">
        <v>81</v>
      </c>
      <c r="D101" s="544">
        <f>D100*$B$98</f>
        <v>60</v>
      </c>
      <c r="F101" s="494"/>
      <c r="G101" s="548"/>
      <c r="H101" s="478"/>
    </row>
    <row r="102" spans="1:10" ht="19.5" customHeight="1" x14ac:dyDescent="0.3">
      <c r="C102" s="551" t="s">
        <v>82</v>
      </c>
      <c r="D102" s="552">
        <f>D101/B34</f>
        <v>60</v>
      </c>
      <c r="F102" s="498"/>
      <c r="G102" s="548"/>
      <c r="H102" s="478"/>
      <c r="J102" s="553"/>
    </row>
    <row r="103" spans="1:10" ht="18.75" x14ac:dyDescent="0.3">
      <c r="C103" s="554" t="s">
        <v>117</v>
      </c>
      <c r="D103" s="555" t="e">
        <f>AVERAGE(E91:E94,G91:G94)</f>
        <v>#DIV/0!</v>
      </c>
      <c r="F103" s="498"/>
      <c r="G103" s="556"/>
      <c r="H103" s="478"/>
      <c r="J103" s="557"/>
    </row>
    <row r="104" spans="1:10" ht="18.75" x14ac:dyDescent="0.3">
      <c r="C104" s="521" t="s">
        <v>84</v>
      </c>
      <c r="D104" s="558" t="e">
        <f>STDEV(E91:E94,G91:G94)/D103</f>
        <v>#DIV/0!</v>
      </c>
      <c r="F104" s="498"/>
      <c r="G104" s="548"/>
      <c r="H104" s="478"/>
      <c r="J104" s="557"/>
    </row>
    <row r="105" spans="1:10" ht="19.5" customHeight="1" x14ac:dyDescent="0.3">
      <c r="C105" s="523" t="s">
        <v>20</v>
      </c>
      <c r="D105" s="559">
        <f>COUNT(E91:E94,G91:G94)</f>
        <v>0</v>
      </c>
      <c r="F105" s="498"/>
      <c r="G105" s="548"/>
      <c r="H105" s="478"/>
      <c r="J105" s="557"/>
    </row>
    <row r="106" spans="1:10" ht="19.5" customHeight="1" x14ac:dyDescent="0.3">
      <c r="A106" s="502"/>
      <c r="B106" s="502"/>
      <c r="C106" s="502"/>
      <c r="D106" s="502"/>
      <c r="E106" s="502"/>
    </row>
    <row r="107" spans="1:10" ht="27" customHeight="1" x14ac:dyDescent="0.4">
      <c r="A107" s="450" t="s">
        <v>118</v>
      </c>
      <c r="B107" s="451">
        <v>1</v>
      </c>
      <c r="C107" s="598" t="s">
        <v>119</v>
      </c>
      <c r="D107" s="598" t="s">
        <v>63</v>
      </c>
      <c r="E107" s="598" t="s">
        <v>120</v>
      </c>
      <c r="F107" s="560" t="s">
        <v>121</v>
      </c>
    </row>
    <row r="108" spans="1:10" ht="26.25" customHeight="1" x14ac:dyDescent="0.4">
      <c r="A108" s="452" t="s">
        <v>122</v>
      </c>
      <c r="B108" s="453">
        <v>1</v>
      </c>
      <c r="C108" s="603">
        <v>1</v>
      </c>
      <c r="D108" s="604"/>
      <c r="E108" s="578" t="str">
        <f t="shared" ref="E108:E113" si="1">IF(ISBLANK(D108),"-",D108/$D$103*$D$100*$B$116)</f>
        <v>-</v>
      </c>
      <c r="F108" s="605" t="str">
        <f t="shared" ref="F108:F113" si="2">IF(ISBLANK(D108), "-", (E108/$B$56)*100)</f>
        <v>-</v>
      </c>
    </row>
    <row r="109" spans="1:10" ht="26.25" customHeight="1" x14ac:dyDescent="0.4">
      <c r="A109" s="452" t="s">
        <v>95</v>
      </c>
      <c r="B109" s="453">
        <v>1</v>
      </c>
      <c r="C109" s="599">
        <v>2</v>
      </c>
      <c r="D109" s="601"/>
      <c r="E109" s="579" t="str">
        <f t="shared" si="1"/>
        <v>-</v>
      </c>
      <c r="F109" s="606" t="str">
        <f t="shared" si="2"/>
        <v>-</v>
      </c>
    </row>
    <row r="110" spans="1:10" ht="26.25" customHeight="1" x14ac:dyDescent="0.4">
      <c r="A110" s="452" t="s">
        <v>96</v>
      </c>
      <c r="B110" s="453">
        <v>1</v>
      </c>
      <c r="C110" s="599">
        <v>3</v>
      </c>
      <c r="D110" s="601"/>
      <c r="E110" s="579" t="str">
        <f t="shared" si="1"/>
        <v>-</v>
      </c>
      <c r="F110" s="606" t="str">
        <f t="shared" si="2"/>
        <v>-</v>
      </c>
    </row>
    <row r="111" spans="1:10" ht="26.25" customHeight="1" x14ac:dyDescent="0.4">
      <c r="A111" s="452" t="s">
        <v>97</v>
      </c>
      <c r="B111" s="453">
        <v>1</v>
      </c>
      <c r="C111" s="599">
        <v>4</v>
      </c>
      <c r="D111" s="601"/>
      <c r="E111" s="579" t="str">
        <f t="shared" si="1"/>
        <v>-</v>
      </c>
      <c r="F111" s="606" t="str">
        <f t="shared" si="2"/>
        <v>-</v>
      </c>
    </row>
    <row r="112" spans="1:10" ht="26.25" customHeight="1" x14ac:dyDescent="0.4">
      <c r="A112" s="452" t="s">
        <v>98</v>
      </c>
      <c r="B112" s="453">
        <v>1</v>
      </c>
      <c r="C112" s="599">
        <v>5</v>
      </c>
      <c r="D112" s="601"/>
      <c r="E112" s="579" t="str">
        <f t="shared" si="1"/>
        <v>-</v>
      </c>
      <c r="F112" s="606" t="str">
        <f t="shared" si="2"/>
        <v>-</v>
      </c>
    </row>
    <row r="113" spans="1:10" ht="27" customHeight="1" x14ac:dyDescent="0.4">
      <c r="A113" s="452" t="s">
        <v>100</v>
      </c>
      <c r="B113" s="453">
        <v>1</v>
      </c>
      <c r="C113" s="600">
        <v>6</v>
      </c>
      <c r="D113" s="602"/>
      <c r="E113" s="580" t="str">
        <f t="shared" si="1"/>
        <v>-</v>
      </c>
      <c r="F113" s="607" t="str">
        <f t="shared" si="2"/>
        <v>-</v>
      </c>
    </row>
    <row r="114" spans="1:10" ht="27" customHeight="1" x14ac:dyDescent="0.4">
      <c r="A114" s="452" t="s">
        <v>101</v>
      </c>
      <c r="B114" s="453">
        <v>1</v>
      </c>
      <c r="C114" s="561"/>
      <c r="D114" s="519"/>
      <c r="E114" s="426"/>
      <c r="F114" s="608"/>
    </row>
    <row r="115" spans="1:10" ht="26.25" customHeight="1" x14ac:dyDescent="0.4">
      <c r="A115" s="452" t="s">
        <v>102</v>
      </c>
      <c r="B115" s="453">
        <v>1</v>
      </c>
      <c r="C115" s="561"/>
      <c r="D115" s="585" t="s">
        <v>71</v>
      </c>
      <c r="E115" s="587" t="e">
        <f>AVERAGE(E108:E113)</f>
        <v>#DIV/0!</v>
      </c>
      <c r="F115" s="609" t="e">
        <f>AVERAGE(F108:F113)</f>
        <v>#DIV/0!</v>
      </c>
    </row>
    <row r="116" spans="1:10" ht="27" customHeight="1" x14ac:dyDescent="0.4">
      <c r="A116" s="452" t="s">
        <v>103</v>
      </c>
      <c r="B116" s="484">
        <f>(B115/B114)*(B113/B112)*(B111/B110)*(B109/B108)*B107</f>
        <v>1</v>
      </c>
      <c r="C116" s="562"/>
      <c r="D116" s="586" t="s">
        <v>84</v>
      </c>
      <c r="E116" s="584" t="e">
        <f>STDEV(E108:E113)/E115</f>
        <v>#DIV/0!</v>
      </c>
      <c r="F116" s="563" t="e">
        <f>STDEV(F108:F113)/F115</f>
        <v>#DIV/0!</v>
      </c>
      <c r="I116" s="426"/>
    </row>
    <row r="117" spans="1:10" ht="27" customHeight="1" x14ac:dyDescent="0.4">
      <c r="A117" s="624" t="s">
        <v>78</v>
      </c>
      <c r="B117" s="625"/>
      <c r="C117" s="564"/>
      <c r="D117" s="523" t="s">
        <v>20</v>
      </c>
      <c r="E117" s="589">
        <f>COUNT(E108:E113)</f>
        <v>0</v>
      </c>
      <c r="F117" s="590">
        <f>COUNT(F108:F113)</f>
        <v>0</v>
      </c>
      <c r="I117" s="426"/>
      <c r="J117" s="557"/>
    </row>
    <row r="118" spans="1:10" ht="26.25" customHeight="1" x14ac:dyDescent="0.3">
      <c r="A118" s="626"/>
      <c r="B118" s="627"/>
      <c r="C118" s="426"/>
      <c r="D118" s="588"/>
      <c r="E118" s="652" t="s">
        <v>123</v>
      </c>
      <c r="F118" s="653"/>
      <c r="G118" s="426"/>
      <c r="H118" s="426"/>
      <c r="I118" s="426"/>
    </row>
    <row r="119" spans="1:10" ht="25.5" customHeight="1" x14ac:dyDescent="0.4">
      <c r="A119" s="573"/>
      <c r="B119" s="448"/>
      <c r="C119" s="426"/>
      <c r="D119" s="586" t="s">
        <v>124</v>
      </c>
      <c r="E119" s="591">
        <f>MIN(E108:E113)</f>
        <v>0</v>
      </c>
      <c r="F119" s="610">
        <f>MIN(F108:F113)</f>
        <v>0</v>
      </c>
      <c r="G119" s="426"/>
      <c r="H119" s="426"/>
      <c r="I119" s="426"/>
    </row>
    <row r="120" spans="1:10" ht="24" customHeight="1" x14ac:dyDescent="0.4">
      <c r="A120" s="573"/>
      <c r="B120" s="448"/>
      <c r="C120" s="426"/>
      <c r="D120" s="495" t="s">
        <v>125</v>
      </c>
      <c r="E120" s="592">
        <f>MAX(E108:E113)</f>
        <v>0</v>
      </c>
      <c r="F120" s="611">
        <f>MAX(F108:F113)</f>
        <v>0</v>
      </c>
      <c r="G120" s="426"/>
      <c r="H120" s="426"/>
      <c r="I120" s="426"/>
    </row>
    <row r="121" spans="1:10" ht="27" customHeight="1" x14ac:dyDescent="0.3">
      <c r="A121" s="573"/>
      <c r="B121" s="448"/>
      <c r="C121" s="426"/>
      <c r="D121" s="426"/>
      <c r="E121" s="426"/>
      <c r="F121" s="519"/>
      <c r="G121" s="426"/>
      <c r="H121" s="426"/>
      <c r="I121" s="426"/>
    </row>
    <row r="122" spans="1:10" ht="25.5" customHeight="1" x14ac:dyDescent="0.3">
      <c r="A122" s="573"/>
      <c r="B122" s="448"/>
      <c r="C122" s="426"/>
      <c r="D122" s="426"/>
      <c r="E122" s="426"/>
      <c r="F122" s="519"/>
      <c r="G122" s="426"/>
      <c r="H122" s="426"/>
      <c r="I122" s="426"/>
    </row>
    <row r="123" spans="1:10" ht="18.75" x14ac:dyDescent="0.3">
      <c r="A123" s="573"/>
      <c r="B123" s="448"/>
      <c r="C123" s="426"/>
      <c r="D123" s="426"/>
      <c r="E123" s="426"/>
      <c r="F123" s="519"/>
      <c r="G123" s="426"/>
      <c r="H123" s="426"/>
      <c r="I123" s="426"/>
    </row>
    <row r="124" spans="1:10" ht="45.75" customHeight="1" x14ac:dyDescent="0.65">
      <c r="A124" s="436" t="s">
        <v>106</v>
      </c>
      <c r="B124" s="525" t="s">
        <v>126</v>
      </c>
      <c r="C124" s="628" t="str">
        <f>B26</f>
        <v>ZIDOVUDINE</v>
      </c>
      <c r="D124" s="628"/>
      <c r="E124" s="526" t="s">
        <v>127</v>
      </c>
      <c r="F124" s="526"/>
      <c r="G124" s="612" t="e">
        <f>F115</f>
        <v>#DIV/0!</v>
      </c>
      <c r="H124" s="426"/>
      <c r="I124" s="426"/>
    </row>
    <row r="125" spans="1:10" ht="45.75" customHeight="1" x14ac:dyDescent="0.65">
      <c r="A125" s="436"/>
      <c r="B125" s="525" t="s">
        <v>128</v>
      </c>
      <c r="C125" s="437" t="s">
        <v>129</v>
      </c>
      <c r="D125" s="612">
        <f>MIN(F108:F113)</f>
        <v>0</v>
      </c>
      <c r="E125" s="537" t="s">
        <v>130</v>
      </c>
      <c r="F125" s="612">
        <f>MAX(F108:F113)</f>
        <v>0</v>
      </c>
      <c r="G125" s="527"/>
      <c r="H125" s="426"/>
      <c r="I125" s="426"/>
    </row>
    <row r="126" spans="1:10" ht="19.5" customHeight="1" x14ac:dyDescent="0.3">
      <c r="A126" s="565"/>
      <c r="B126" s="565"/>
      <c r="C126" s="566"/>
      <c r="D126" s="566"/>
      <c r="E126" s="566"/>
      <c r="F126" s="566"/>
      <c r="G126" s="566"/>
      <c r="H126" s="566"/>
    </row>
    <row r="127" spans="1:10" ht="18.75" x14ac:dyDescent="0.3">
      <c r="B127" s="629" t="s">
        <v>26</v>
      </c>
      <c r="C127" s="629"/>
      <c r="E127" s="532" t="s">
        <v>27</v>
      </c>
      <c r="F127" s="567"/>
      <c r="G127" s="629" t="s">
        <v>28</v>
      </c>
      <c r="H127" s="629"/>
    </row>
    <row r="128" spans="1:10" ht="69.95" customHeight="1" x14ac:dyDescent="0.3">
      <c r="A128" s="568" t="s">
        <v>29</v>
      </c>
      <c r="B128" s="569"/>
      <c r="C128" s="569"/>
      <c r="E128" s="569"/>
      <c r="F128" s="426"/>
      <c r="G128" s="570"/>
      <c r="H128" s="570"/>
    </row>
    <row r="129" spans="1:9" ht="69.95" customHeight="1" x14ac:dyDescent="0.3">
      <c r="A129" s="568" t="s">
        <v>30</v>
      </c>
      <c r="B129" s="571"/>
      <c r="C129" s="571"/>
      <c r="E129" s="571"/>
      <c r="F129" s="426"/>
      <c r="G129" s="572"/>
      <c r="H129" s="572"/>
    </row>
    <row r="130" spans="1:9" ht="18.75" x14ac:dyDescent="0.3">
      <c r="A130" s="518"/>
      <c r="B130" s="518"/>
      <c r="C130" s="519"/>
      <c r="D130" s="519"/>
      <c r="E130" s="519"/>
      <c r="F130" s="522"/>
      <c r="G130" s="519"/>
      <c r="H130" s="519"/>
      <c r="I130" s="426"/>
    </row>
    <row r="131" spans="1:9" ht="18.75" x14ac:dyDescent="0.3">
      <c r="A131" s="518"/>
      <c r="B131" s="518"/>
      <c r="C131" s="519"/>
      <c r="D131" s="519"/>
      <c r="E131" s="519"/>
      <c r="F131" s="522"/>
      <c r="G131" s="519"/>
      <c r="H131" s="519"/>
      <c r="I131" s="426"/>
    </row>
    <row r="132" spans="1:9" ht="18.75" x14ac:dyDescent="0.3">
      <c r="A132" s="518"/>
      <c r="B132" s="518"/>
      <c r="C132" s="519"/>
      <c r="D132" s="519"/>
      <c r="E132" s="519"/>
      <c r="F132" s="522"/>
      <c r="G132" s="519"/>
      <c r="H132" s="519"/>
      <c r="I132" s="426"/>
    </row>
    <row r="133" spans="1:9" ht="18.75" x14ac:dyDescent="0.3">
      <c r="A133" s="518"/>
      <c r="B133" s="518"/>
      <c r="C133" s="519"/>
      <c r="D133" s="519"/>
      <c r="E133" s="519"/>
      <c r="F133" s="522"/>
      <c r="G133" s="519"/>
      <c r="H133" s="519"/>
      <c r="I133" s="426"/>
    </row>
    <row r="134" spans="1:9" ht="18.75" x14ac:dyDescent="0.3">
      <c r="A134" s="518"/>
      <c r="B134" s="518"/>
      <c r="C134" s="519"/>
      <c r="D134" s="519"/>
      <c r="E134" s="519"/>
      <c r="F134" s="522"/>
      <c r="G134" s="519"/>
      <c r="H134" s="519"/>
      <c r="I134" s="426"/>
    </row>
    <row r="135" spans="1:9" ht="18.75" x14ac:dyDescent="0.3">
      <c r="A135" s="518"/>
      <c r="B135" s="518"/>
      <c r="C135" s="519"/>
      <c r="D135" s="519"/>
      <c r="E135" s="519"/>
      <c r="F135" s="522"/>
      <c r="G135" s="519"/>
      <c r="H135" s="519"/>
      <c r="I135" s="426"/>
    </row>
    <row r="136" spans="1:9" ht="18.75" x14ac:dyDescent="0.3">
      <c r="A136" s="518"/>
      <c r="B136" s="518"/>
      <c r="C136" s="519"/>
      <c r="D136" s="519"/>
      <c r="E136" s="519"/>
      <c r="F136" s="522"/>
      <c r="G136" s="519"/>
      <c r="H136" s="519"/>
      <c r="I136" s="426"/>
    </row>
    <row r="137" spans="1:9" ht="18.75" x14ac:dyDescent="0.3">
      <c r="A137" s="518"/>
      <c r="B137" s="518"/>
      <c r="C137" s="519"/>
      <c r="D137" s="519"/>
      <c r="E137" s="519"/>
      <c r="F137" s="522"/>
      <c r="G137" s="519"/>
      <c r="H137" s="519"/>
      <c r="I137" s="426"/>
    </row>
    <row r="138" spans="1:9" ht="18.75" x14ac:dyDescent="0.3">
      <c r="A138" s="518"/>
      <c r="B138" s="518"/>
      <c r="C138" s="519"/>
      <c r="D138" s="519"/>
      <c r="E138" s="519"/>
      <c r="F138" s="522"/>
      <c r="G138" s="519"/>
      <c r="H138" s="519"/>
      <c r="I138" s="42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Zidovudine</vt:lpstr>
      <vt:lpstr>SST Nevirapine</vt:lpstr>
      <vt:lpstr>SST Lamivudine</vt:lpstr>
      <vt:lpstr>Uniformity</vt:lpstr>
      <vt:lpstr>Lamivudine</vt:lpstr>
      <vt:lpstr>Nevirapine</vt:lpstr>
      <vt:lpstr>Zidovudine</vt:lpstr>
      <vt:lpstr>'SST Lamivudine'!Print_Area</vt:lpstr>
      <vt:lpstr>'SST Nevirapine'!Print_Area</vt:lpstr>
      <vt:lpstr>'SST Zidovudine'!Print_Area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dcterms:created xsi:type="dcterms:W3CDTF">2005-07-05T10:19:27Z</dcterms:created>
  <dcterms:modified xsi:type="dcterms:W3CDTF">2017-09-01T08:12:12Z</dcterms:modified>
</cp:coreProperties>
</file>