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Uniformity" sheetId="2" r:id="rId2"/>
    <sheet name="Lamivud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4" i="3" l="1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F99" i="3"/>
  <c r="B69" i="3"/>
  <c r="F45" i="3"/>
  <c r="F46" i="3" s="1"/>
  <c r="I39" i="3"/>
  <c r="G92" i="3"/>
  <c r="G94" i="3"/>
  <c r="G91" i="3"/>
  <c r="G40" i="3"/>
  <c r="D49" i="3"/>
  <c r="G38" i="3"/>
  <c r="G41" i="3"/>
  <c r="G39" i="3"/>
  <c r="C50" i="2"/>
  <c r="D97" i="3"/>
  <c r="D98" i="3" s="1"/>
  <c r="D99" i="3" s="1"/>
  <c r="D26" i="2"/>
  <c r="D30" i="2"/>
  <c r="D34" i="2"/>
  <c r="D38" i="2"/>
  <c r="D42" i="2"/>
  <c r="B49" i="2"/>
  <c r="D44" i="3"/>
  <c r="D45" i="3" s="1"/>
  <c r="D46" i="3" s="1"/>
  <c r="G93" i="3" l="1"/>
  <c r="G95" i="3"/>
  <c r="G42" i="3"/>
  <c r="E38" i="3"/>
  <c r="E93" i="3"/>
  <c r="E39" i="3"/>
  <c r="E92" i="3"/>
  <c r="E94" i="3"/>
  <c r="E41" i="3"/>
  <c r="E40" i="3"/>
  <c r="E91" i="3"/>
  <c r="D103" i="3" l="1"/>
  <c r="E95" i="3"/>
  <c r="D105" i="3"/>
  <c r="D50" i="3"/>
  <c r="E42" i="3"/>
  <c r="D52" i="3"/>
  <c r="G70" i="3" l="1"/>
  <c r="H70" i="3" s="1"/>
  <c r="G67" i="3"/>
  <c r="H67" i="3" s="1"/>
  <c r="G65" i="3"/>
  <c r="H65" i="3" s="1"/>
  <c r="G63" i="3"/>
  <c r="H63" i="3" s="1"/>
  <c r="G61" i="3"/>
  <c r="H61" i="3" s="1"/>
  <c r="G68" i="3"/>
  <c r="H68" i="3" s="1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20" i="3" l="1"/>
  <c r="E117" i="3"/>
  <c r="F108" i="3"/>
  <c r="E115" i="3"/>
  <c r="E116" i="3" s="1"/>
  <c r="E119" i="3"/>
  <c r="G74" i="3"/>
  <c r="G72" i="3"/>
  <c r="G73" i="3" s="1"/>
  <c r="H60" i="3"/>
  <c r="H72" i="3" l="1"/>
  <c r="H74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<sst xmlns="http://schemas.openxmlformats.org/spreadsheetml/2006/main" count="242" uniqueCount="133">
  <si>
    <t>HPLC System Suitability Report</t>
  </si>
  <si>
    <t>Analysis Data</t>
  </si>
  <si>
    <t>Assay</t>
  </si>
  <si>
    <t>Sample(s)</t>
  </si>
  <si>
    <t>Reference Substance:</t>
  </si>
  <si>
    <t>LAMIVUDINE 150MG TABLETS</t>
  </si>
  <si>
    <t>% age Purity:</t>
  </si>
  <si>
    <t>NDQB201707039</t>
  </si>
  <si>
    <t>Weight (mg):</t>
  </si>
  <si>
    <t>Lamivudine</t>
  </si>
  <si>
    <t>Standard Conc (mg/mL):</t>
  </si>
  <si>
    <t xml:space="preserve">Lamivudine 150mg </t>
  </si>
  <si>
    <t>2017-07-19 13:57:46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</si>
  <si>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</si>
  <si>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</si>
  <si>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</si>
  <si>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</si>
  <si>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</si>
  <si>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</si>
  <si>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</si>
  <si>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</si>
  <si>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</si>
  <si>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</si>
  <si>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</si>
  <si>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</si>
  <si>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</si>
  <si>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</si>
  <si>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</si>
  <si>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</si>
  <si>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</si>
  <si>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</si>
  <si>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</si>
  <si>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</si>
  <si>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</si>
  <si>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</si>
  <si>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</si>
  <si>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</si>
  <si>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</si>
  <si>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</si>
  <si>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</si>
  <si>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</si>
  <si>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</si>
  <si>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</si>
  <si>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</si>
  <si>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</si>
  <si>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</si>
  <si>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</si>
  <si>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</si>
  <si>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</si>
  <si>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</si>
  <si>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</si>
  <si>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</si>
  <si>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</si>
  <si>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</si>
  <si>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</si>
  <si>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</si>
  <si>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</si>
  <si>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</si>
  <si>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</si>
  <si>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</si>
  <si>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</si>
  <si>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</si>
  <si>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</si>
  <si>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</si>
  <si>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</si>
  <si>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</si>
  <si>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</si>
  <si>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</si>
  <si>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</si>
  <si>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</si>
  <si>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</si>
  <si>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</si>
  <si>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</si>
  <si>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</si>
  <si>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</si>
  <si>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</si>
  <si>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</si>
  <si>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</si>
  <si>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</si>
  <si>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</si>
  <si>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</si>
  <si>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</si>
  <si>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</si>
  <si>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</si>
  <si>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</si>
  <si>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</si>
  <si>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</si>
  <si>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</si>
  <si>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</si>
  <si>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</si>
  <si>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</si>
  <si>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</si>
  <si>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</si>
  <si>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</si>
  <si>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</si>
  <si>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</si>
  <si>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</si>
  <si>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</si>
  <si>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</si>
  <si>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</si>
  <si>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</si>
  <si>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</si>
  <si>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</si>
  <si>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</si>
  <si>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</si>
  <si>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</si>
  <si>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</si>
  <si>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</si>
  <si>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</si>
  <si>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</si>
  <si>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</si>
  <si>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</si>
  <si>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</si>
  <si>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</si>
  <si>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</si>
  <si>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</si>
  <si>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</si>
  <si>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</si>
  <si>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</si>
  <si>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</si>
  <si>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</si>
  <si>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</si>
  <si>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</si>
  <si>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</si>
  <si>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</si>
  <si>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</si>
  <si>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</si>
  <si>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</si>
  <si>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</si>
  <si>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</si>
  <si>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</si>
  <si>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L3-10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</si>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</sst>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5" fontId="13" fillId="6" borderId="27" xfId="0" applyNumberFormat="1" applyFont="1" applyFill="1" applyBorder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5"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132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96495146</v>
      </c>
      <c r="C24" s="18">
        <v>5847.6</v>
      </c>
      <c r="D24" s="19">
        <v>1.4</v>
      </c>
      <c r="E24" s="20">
        <v>5.7</v>
      </c>
    </row>
    <row r="25" spans="1:6" ht="16.5" customHeight="1" x14ac:dyDescent="0.3">
      <c r="A25" s="17">
        <v>2</v>
      </c>
      <c r="B25" s="18">
        <v>96524137</v>
      </c>
      <c r="C25" s="18">
        <v>5879</v>
      </c>
      <c r="D25" s="19">
        <v>1.4</v>
      </c>
      <c r="E25" s="19">
        <v>5.7</v>
      </c>
    </row>
    <row r="26" spans="1:6" ht="16.5" customHeight="1" x14ac:dyDescent="0.3">
      <c r="A26" s="17">
        <v>3</v>
      </c>
      <c r="B26" s="18">
        <v>96640287</v>
      </c>
      <c r="C26" s="18">
        <v>5871.2</v>
      </c>
      <c r="D26" s="19">
        <v>1.3</v>
      </c>
      <c r="E26" s="19">
        <v>5.7</v>
      </c>
    </row>
    <row r="27" spans="1:6" ht="16.5" customHeight="1" x14ac:dyDescent="0.3">
      <c r="A27" s="17">
        <v>4</v>
      </c>
      <c r="B27" s="18">
        <v>96864497</v>
      </c>
      <c r="C27" s="18">
        <v>5892.7</v>
      </c>
      <c r="D27" s="19">
        <v>1.3</v>
      </c>
      <c r="E27" s="19">
        <v>5.7</v>
      </c>
    </row>
    <row r="28" spans="1:6" ht="16.5" customHeight="1" x14ac:dyDescent="0.3">
      <c r="A28" s="17">
        <v>5</v>
      </c>
      <c r="B28" s="18">
        <v>96568351</v>
      </c>
      <c r="C28" s="18">
        <v>5920.7</v>
      </c>
      <c r="D28" s="19">
        <v>1.3</v>
      </c>
      <c r="E28" s="19">
        <v>5.7</v>
      </c>
    </row>
    <row r="29" spans="1:6" ht="16.5" customHeight="1" x14ac:dyDescent="0.3">
      <c r="A29" s="17">
        <v>6</v>
      </c>
      <c r="B29" s="21">
        <v>96030925</v>
      </c>
      <c r="C29" s="21">
        <v>5900.2</v>
      </c>
      <c r="D29" s="22">
        <v>1.3</v>
      </c>
      <c r="E29" s="22">
        <v>5.7</v>
      </c>
    </row>
    <row r="30" spans="1:6" ht="16.5" customHeight="1" x14ac:dyDescent="0.3">
      <c r="A30" s="23" t="s">
        <v>18</v>
      </c>
      <c r="B30" s="24">
        <f>AVERAGE(B24:B29)</f>
        <v>96520557.166666672</v>
      </c>
      <c r="C30" s="25">
        <f>AVERAGE(C24:C29)</f>
        <v>5885.2333333333336</v>
      </c>
      <c r="D30" s="26">
        <f>AVERAGE(D24:D29)</f>
        <v>1.3333333333333333</v>
      </c>
      <c r="E30" s="26">
        <f>AVERAGE(E24:E29)</f>
        <v>5.7</v>
      </c>
    </row>
    <row r="31" spans="1:6" ht="16.5" customHeight="1" x14ac:dyDescent="0.3">
      <c r="A31" s="27" t="s">
        <v>19</v>
      </c>
      <c r="B31" s="28">
        <f>(STDEV(B24:B29)/B30)</f>
        <v>2.8385174784799068E-3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1" sqref="A11:F5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314.07</v>
      </c>
      <c r="D24" s="87">
        <f t="shared" ref="D24:D43" si="0">(C24-$C$46)/$C$46</f>
        <v>4.6060838691104429E-3</v>
      </c>
      <c r="E24" s="53"/>
    </row>
    <row r="25" spans="1:5" ht="15.75" customHeight="1" x14ac:dyDescent="0.3">
      <c r="C25" s="95">
        <v>312.48</v>
      </c>
      <c r="D25" s="88">
        <f t="shared" si="0"/>
        <v>-4.7980040303226583E-4</v>
      </c>
      <c r="E25" s="53"/>
    </row>
    <row r="26" spans="1:5" ht="15.75" customHeight="1" x14ac:dyDescent="0.3">
      <c r="C26" s="95">
        <v>307.75</v>
      </c>
      <c r="D26" s="88">
        <f t="shared" si="0"/>
        <v>-1.5609506445318734E-2</v>
      </c>
      <c r="E26" s="53"/>
    </row>
    <row r="27" spans="1:5" ht="15.75" customHeight="1" x14ac:dyDescent="0.3">
      <c r="C27" s="95">
        <v>311.08</v>
      </c>
      <c r="D27" s="88">
        <f t="shared" si="0"/>
        <v>-4.9579374980008679E-3</v>
      </c>
      <c r="E27" s="53"/>
    </row>
    <row r="28" spans="1:5" ht="15.75" customHeight="1" x14ac:dyDescent="0.3">
      <c r="C28" s="95">
        <v>313.37</v>
      </c>
      <c r="D28" s="88">
        <f t="shared" si="0"/>
        <v>2.3670153216262327E-3</v>
      </c>
      <c r="E28" s="53"/>
    </row>
    <row r="29" spans="1:5" ht="15.75" customHeight="1" x14ac:dyDescent="0.3">
      <c r="C29" s="95">
        <v>311.64999999999998</v>
      </c>
      <c r="D29" s="88">
        <f t="shared" si="0"/>
        <v>-3.1346959664780034E-3</v>
      </c>
      <c r="E29" s="53"/>
    </row>
    <row r="30" spans="1:5" ht="15.75" customHeight="1" x14ac:dyDescent="0.3">
      <c r="C30" s="95">
        <v>311.39999999999998</v>
      </c>
      <c r="D30" s="88">
        <f t="shared" si="0"/>
        <v>-3.9343633048652344E-3</v>
      </c>
      <c r="E30" s="53"/>
    </row>
    <row r="31" spans="1:5" ht="15.75" customHeight="1" x14ac:dyDescent="0.3">
      <c r="C31" s="95">
        <v>310.95</v>
      </c>
      <c r="D31" s="88">
        <f t="shared" si="0"/>
        <v>-5.3737645139622136E-3</v>
      </c>
      <c r="E31" s="53"/>
    </row>
    <row r="32" spans="1:5" ht="15.75" customHeight="1" x14ac:dyDescent="0.3">
      <c r="C32" s="95">
        <v>311.08999999999997</v>
      </c>
      <c r="D32" s="88">
        <f t="shared" si="0"/>
        <v>-4.9259508044654076E-3</v>
      </c>
      <c r="E32" s="53"/>
    </row>
    <row r="33" spans="1:7" ht="15.75" customHeight="1" x14ac:dyDescent="0.3">
      <c r="C33" s="95">
        <v>314.66000000000003</v>
      </c>
      <c r="D33" s="88">
        <f t="shared" si="0"/>
        <v>6.4932987877044093E-3</v>
      </c>
      <c r="E33" s="53"/>
    </row>
    <row r="34" spans="1:7" ht="15.75" customHeight="1" x14ac:dyDescent="0.3">
      <c r="C34" s="95">
        <v>307.3</v>
      </c>
      <c r="D34" s="88">
        <f t="shared" si="0"/>
        <v>-1.7048907654415711E-2</v>
      </c>
      <c r="E34" s="53"/>
    </row>
    <row r="35" spans="1:7" ht="15.75" customHeight="1" x14ac:dyDescent="0.3">
      <c r="C35" s="95">
        <v>313.27999999999997</v>
      </c>
      <c r="D35" s="88">
        <f t="shared" si="0"/>
        <v>2.0791350798067278E-3</v>
      </c>
      <c r="E35" s="53"/>
    </row>
    <row r="36" spans="1:7" ht="15.75" customHeight="1" x14ac:dyDescent="0.3">
      <c r="C36" s="95">
        <v>312.07</v>
      </c>
      <c r="D36" s="88">
        <f t="shared" si="0"/>
        <v>-1.7912548379874044E-3</v>
      </c>
      <c r="E36" s="53"/>
    </row>
    <row r="37" spans="1:7" ht="15.75" customHeight="1" x14ac:dyDescent="0.3">
      <c r="C37" s="95">
        <v>312.10000000000002</v>
      </c>
      <c r="D37" s="88">
        <f t="shared" si="0"/>
        <v>-1.6952947573808423E-3</v>
      </c>
      <c r="E37" s="53"/>
    </row>
    <row r="38" spans="1:7" ht="15.75" customHeight="1" x14ac:dyDescent="0.3">
      <c r="C38" s="95">
        <v>317.49</v>
      </c>
      <c r="D38" s="88">
        <f t="shared" si="0"/>
        <v>1.5545533058247813E-2</v>
      </c>
      <c r="E38" s="53"/>
    </row>
    <row r="39" spans="1:7" ht="15.75" customHeight="1" x14ac:dyDescent="0.3">
      <c r="C39" s="95">
        <v>313.08</v>
      </c>
      <c r="D39" s="88">
        <f t="shared" si="0"/>
        <v>1.4394012090969792E-3</v>
      </c>
      <c r="E39" s="53"/>
    </row>
    <row r="40" spans="1:7" ht="15.75" customHeight="1" x14ac:dyDescent="0.3">
      <c r="C40" s="95">
        <v>314.8</v>
      </c>
      <c r="D40" s="88">
        <f t="shared" si="0"/>
        <v>6.9411124972012152E-3</v>
      </c>
      <c r="E40" s="53"/>
    </row>
    <row r="41" spans="1:7" ht="15.75" customHeight="1" x14ac:dyDescent="0.3">
      <c r="C41" s="95">
        <v>316.16000000000003</v>
      </c>
      <c r="D41" s="88">
        <f t="shared" si="0"/>
        <v>1.1291302818027794E-2</v>
      </c>
      <c r="E41" s="53"/>
    </row>
    <row r="42" spans="1:7" ht="15.75" customHeight="1" x14ac:dyDescent="0.3">
      <c r="C42" s="95">
        <v>311.72000000000003</v>
      </c>
      <c r="D42" s="88">
        <f t="shared" si="0"/>
        <v>-2.9107891117294187E-3</v>
      </c>
      <c r="E42" s="53"/>
    </row>
    <row r="43" spans="1:7" ht="16.5" customHeight="1" x14ac:dyDescent="0.3">
      <c r="C43" s="96">
        <v>316.10000000000002</v>
      </c>
      <c r="D43" s="89">
        <f t="shared" si="0"/>
        <v>1.1099382656814852E-2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6252.6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312.63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312.63</v>
      </c>
      <c r="C49" s="93">
        <f>-IF(C46&lt;=80,10%,IF(C46&lt;250,7.5%,5%))</f>
        <v>-0.05</v>
      </c>
      <c r="D49" s="81">
        <f>IF(C46&lt;=80,C46*0.9,IF(C46&lt;250,C46*0.925,C46*0.95))</f>
        <v>296.99849999999998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328.26150000000001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2" sqref="B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2" t="s">
        <v>45</v>
      </c>
      <c r="B1" s="322"/>
      <c r="C1" s="322"/>
      <c r="D1" s="322"/>
      <c r="E1" s="322"/>
      <c r="F1" s="322"/>
      <c r="G1" s="322"/>
      <c r="H1" s="322"/>
      <c r="I1" s="322"/>
    </row>
    <row r="2" spans="1:9" ht="18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</row>
    <row r="3" spans="1:9" ht="18.75" customHeight="1" x14ac:dyDescent="0.25">
      <c r="A3" s="322"/>
      <c r="B3" s="322"/>
      <c r="C3" s="322"/>
      <c r="D3" s="322"/>
      <c r="E3" s="322"/>
      <c r="F3" s="322"/>
      <c r="G3" s="322"/>
      <c r="H3" s="322"/>
      <c r="I3" s="322"/>
    </row>
    <row r="4" spans="1:9" ht="18.75" customHeight="1" x14ac:dyDescent="0.25">
      <c r="A4" s="322"/>
      <c r="B4" s="322"/>
      <c r="C4" s="322"/>
      <c r="D4" s="322"/>
      <c r="E4" s="322"/>
      <c r="F4" s="322"/>
      <c r="G4" s="322"/>
      <c r="H4" s="322"/>
      <c r="I4" s="322"/>
    </row>
    <row r="5" spans="1:9" ht="18.75" customHeight="1" x14ac:dyDescent="0.25">
      <c r="A5" s="322"/>
      <c r="B5" s="322"/>
      <c r="C5" s="322"/>
      <c r="D5" s="322"/>
      <c r="E5" s="322"/>
      <c r="F5" s="322"/>
      <c r="G5" s="322"/>
      <c r="H5" s="322"/>
      <c r="I5" s="322"/>
    </row>
    <row r="6" spans="1:9" ht="18.75" customHeight="1" x14ac:dyDescent="0.25">
      <c r="A6" s="322"/>
      <c r="B6" s="322"/>
      <c r="C6" s="322"/>
      <c r="D6" s="322"/>
      <c r="E6" s="322"/>
      <c r="F6" s="322"/>
      <c r="G6" s="322"/>
      <c r="H6" s="322"/>
      <c r="I6" s="322"/>
    </row>
    <row r="7" spans="1:9" ht="18.75" customHeight="1" x14ac:dyDescent="0.25">
      <c r="A7" s="322"/>
      <c r="B7" s="322"/>
      <c r="C7" s="322"/>
      <c r="D7" s="322"/>
      <c r="E7" s="322"/>
      <c r="F7" s="322"/>
      <c r="G7" s="322"/>
      <c r="H7" s="322"/>
      <c r="I7" s="322"/>
    </row>
    <row r="8" spans="1:9" x14ac:dyDescent="0.25">
      <c r="A8" s="323" t="s">
        <v>46</v>
      </c>
      <c r="B8" s="323"/>
      <c r="C8" s="323"/>
      <c r="D8" s="323"/>
      <c r="E8" s="323"/>
      <c r="F8" s="323"/>
      <c r="G8" s="323"/>
      <c r="H8" s="323"/>
      <c r="I8" s="323"/>
    </row>
    <row r="9" spans="1:9" x14ac:dyDescent="0.25">
      <c r="A9" s="323"/>
      <c r="B9" s="323"/>
      <c r="C9" s="323"/>
      <c r="D9" s="323"/>
      <c r="E9" s="323"/>
      <c r="F9" s="323"/>
      <c r="G9" s="323"/>
      <c r="H9" s="323"/>
      <c r="I9" s="323"/>
    </row>
    <row r="10" spans="1:9" x14ac:dyDescent="0.25">
      <c r="A10" s="323"/>
      <c r="B10" s="323"/>
      <c r="C10" s="323"/>
      <c r="D10" s="323"/>
      <c r="E10" s="323"/>
      <c r="F10" s="323"/>
      <c r="G10" s="323"/>
      <c r="H10" s="323"/>
      <c r="I10" s="323"/>
    </row>
    <row r="11" spans="1:9" x14ac:dyDescent="0.25">
      <c r="A11" s="323"/>
      <c r="B11" s="323"/>
      <c r="C11" s="323"/>
      <c r="D11" s="323"/>
      <c r="E11" s="323"/>
      <c r="F11" s="323"/>
      <c r="G11" s="323"/>
      <c r="H11" s="323"/>
      <c r="I11" s="323"/>
    </row>
    <row r="12" spans="1:9" x14ac:dyDescent="0.25">
      <c r="A12" s="323"/>
      <c r="B12" s="323"/>
      <c r="C12" s="323"/>
      <c r="D12" s="323"/>
      <c r="E12" s="323"/>
      <c r="F12" s="323"/>
      <c r="G12" s="323"/>
      <c r="H12" s="323"/>
      <c r="I12" s="323"/>
    </row>
    <row r="13" spans="1:9" x14ac:dyDescent="0.25">
      <c r="A13" s="323"/>
      <c r="B13" s="323"/>
      <c r="C13" s="323"/>
      <c r="D13" s="323"/>
      <c r="E13" s="323"/>
      <c r="F13" s="323"/>
      <c r="G13" s="323"/>
      <c r="H13" s="323"/>
      <c r="I13" s="323"/>
    </row>
    <row r="14" spans="1:9" x14ac:dyDescent="0.25">
      <c r="A14" s="323"/>
      <c r="B14" s="323"/>
      <c r="C14" s="323"/>
      <c r="D14" s="323"/>
      <c r="E14" s="323"/>
      <c r="F14" s="323"/>
      <c r="G14" s="323"/>
      <c r="H14" s="323"/>
      <c r="I14" s="323"/>
    </row>
    <row r="15" spans="1:9" ht="19.5" customHeight="1" x14ac:dyDescent="0.3">
      <c r="A15" s="98"/>
    </row>
    <row r="16" spans="1:9" ht="19.5" customHeight="1" x14ac:dyDescent="0.3">
      <c r="A16" s="295" t="s">
        <v>31</v>
      </c>
      <c r="B16" s="296"/>
      <c r="C16" s="296"/>
      <c r="D16" s="296"/>
      <c r="E16" s="296"/>
      <c r="F16" s="296"/>
      <c r="G16" s="296"/>
      <c r="H16" s="297"/>
    </row>
    <row r="17" spans="1:14" ht="20.25" customHeight="1" x14ac:dyDescent="0.25">
      <c r="A17" s="298" t="s">
        <v>47</v>
      </c>
      <c r="B17" s="298"/>
      <c r="C17" s="298"/>
      <c r="D17" s="298"/>
      <c r="E17" s="298"/>
      <c r="F17" s="298"/>
      <c r="G17" s="298"/>
      <c r="H17" s="298"/>
    </row>
    <row r="18" spans="1:14" ht="26.25" customHeight="1" x14ac:dyDescent="0.4">
      <c r="A18" s="100" t="s">
        <v>33</v>
      </c>
      <c r="B18" s="294" t="s">
        <v>5</v>
      </c>
      <c r="C18" s="294"/>
      <c r="D18" s="24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9" t="s">
        <v>9</v>
      </c>
      <c r="C20" s="29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9" t="s">
        <v>11</v>
      </c>
      <c r="C21" s="299"/>
      <c r="D21" s="299"/>
      <c r="E21" s="299"/>
      <c r="F21" s="299"/>
      <c r="G21" s="299"/>
      <c r="H21" s="29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4" t="s">
        <v>9</v>
      </c>
      <c r="C26" s="294"/>
    </row>
    <row r="27" spans="1:14" ht="26.25" customHeight="1" x14ac:dyDescent="0.4">
      <c r="A27" s="109" t="s">
        <v>48</v>
      </c>
      <c r="B27" s="300" t="s">
        <v>131</v>
      </c>
      <c r="C27" s="300"/>
    </row>
    <row r="28" spans="1:14" ht="27" customHeight="1" x14ac:dyDescent="0.4">
      <c r="A28" s="109" t="s">
        <v>6</v>
      </c>
      <c r="B28" s="110">
        <v>99.39</v>
      </c>
    </row>
    <row r="29" spans="1:14" s="14" customFormat="1" ht="27" customHeight="1" x14ac:dyDescent="0.4">
      <c r="A29" s="109" t="s">
        <v>49</v>
      </c>
      <c r="B29" s="111">
        <v>0</v>
      </c>
      <c r="C29" s="301" t="s">
        <v>50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99.39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4" t="s">
        <v>53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4" t="s">
        <v>55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7" t="s">
        <v>59</v>
      </c>
      <c r="E36" s="308"/>
      <c r="F36" s="307" t="s">
        <v>60</v>
      </c>
      <c r="G36" s="30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95848713</v>
      </c>
      <c r="E38" s="133">
        <f>IF(ISBLANK(D38),"-",$D$48/$D$45*D38)</f>
        <v>86684924.556649491</v>
      </c>
      <c r="F38" s="132">
        <v>81143034</v>
      </c>
      <c r="G38" s="134">
        <f>IF(ISBLANK(F38),"-",$D$48/$F$45*F38)</f>
        <v>87269956.569386452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96053827</v>
      </c>
      <c r="E39" s="138">
        <f>IF(ISBLANK(D39),"-",$D$48/$D$45*D39)</f>
        <v>86870428.264096364</v>
      </c>
      <c r="F39" s="137">
        <v>81383724</v>
      </c>
      <c r="G39" s="139">
        <f>IF(ISBLANK(F39),"-",$D$48/$F$45*F39)</f>
        <v>87528820.513846368</v>
      </c>
      <c r="I39" s="311">
        <f>ABS((F43/D43*D42)-F42)/D42</f>
        <v>6.7226782095750779E-3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96118242</v>
      </c>
      <c r="E40" s="138">
        <f>IF(ISBLANK(D40),"-",$D$48/$D$45*D40)</f>
        <v>86928684.75226973</v>
      </c>
      <c r="F40" s="137">
        <v>81605865</v>
      </c>
      <c r="G40" s="139">
        <f>IF(ISBLANK(F40),"-",$D$48/$F$45*F40)</f>
        <v>87767734.866275936</v>
      </c>
      <c r="I40" s="31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96006927.333333328</v>
      </c>
      <c r="E42" s="148">
        <f>AVERAGE(E38:E41)</f>
        <v>86828012.524338529</v>
      </c>
      <c r="F42" s="147">
        <f>AVERAGE(F38:F41)</f>
        <v>81377541</v>
      </c>
      <c r="G42" s="149">
        <f>AVERAGE(G38:G41)</f>
        <v>87522170.649836257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22.25</v>
      </c>
      <c r="E43" s="140"/>
      <c r="F43" s="152">
        <v>18.71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22.25</v>
      </c>
      <c r="E44" s="155"/>
      <c r="F44" s="154">
        <f>F43*$B$34</f>
        <v>18.71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22.114275000000003</v>
      </c>
      <c r="E45" s="158"/>
      <c r="F45" s="157">
        <f>F44*$B$30/100</f>
        <v>18.595869</v>
      </c>
      <c r="H45" s="150"/>
    </row>
    <row r="46" spans="1:14" ht="19.5" customHeight="1" x14ac:dyDescent="0.3">
      <c r="A46" s="312" t="s">
        <v>78</v>
      </c>
      <c r="B46" s="313"/>
      <c r="C46" s="153" t="s">
        <v>79</v>
      </c>
      <c r="D46" s="159">
        <f>D45/$B$45</f>
        <v>0.22114275000000003</v>
      </c>
      <c r="E46" s="160"/>
      <c r="F46" s="161">
        <f>F45/$B$45</f>
        <v>0.18595869000000001</v>
      </c>
      <c r="H46" s="150"/>
    </row>
    <row r="47" spans="1:14" ht="27" customHeight="1" x14ac:dyDescent="0.4">
      <c r="A47" s="314"/>
      <c r="B47" s="315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87175091.587087393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4.8100979252769524E-3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Lamivudine 150mg 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>Lamivudine</v>
      </c>
      <c r="H56" s="179"/>
    </row>
    <row r="57" spans="1:12" ht="18.75" x14ac:dyDescent="0.3">
      <c r="A57" s="176" t="s">
        <v>88</v>
      </c>
      <c r="B57" s="246">
        <f>Uniformity!C46</f>
        <v>312.63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16" t="s">
        <v>94</v>
      </c>
      <c r="D60" s="319">
        <v>317.23</v>
      </c>
      <c r="E60" s="182">
        <v>1</v>
      </c>
      <c r="F60" s="183">
        <v>96780228</v>
      </c>
      <c r="G60" s="247">
        <f>IF(ISBLANK(F60),"-",(F60/$D$50*$D$47*$B$68)*($B$57/$D$60))</f>
        <v>145.87785359257938</v>
      </c>
      <c r="H60" s="265">
        <f t="shared" ref="H60:H71" si="0">IF(ISBLANK(F60),"-",(G60/$B$56)*100)</f>
        <v>97.251902395052923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17"/>
      <c r="D61" s="320"/>
      <c r="E61" s="184">
        <v>2</v>
      </c>
      <c r="F61" s="137">
        <v>96190022</v>
      </c>
      <c r="G61" s="248">
        <f>IF(ISBLANK(F61),"-",(F61/$D$50*$D$47*$B$68)*($B$57/$D$60))</f>
        <v>144.98822989322767</v>
      </c>
      <c r="H61" s="266">
        <f t="shared" si="0"/>
        <v>96.658819928818446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7"/>
      <c r="D62" s="320"/>
      <c r="E62" s="184">
        <v>3</v>
      </c>
      <c r="F62" s="185">
        <v>96683440</v>
      </c>
      <c r="G62" s="248">
        <f>IF(ISBLANK(F62),"-",(F62/$D$50*$D$47*$B$68)*($B$57/$D$60))</f>
        <v>145.73196402416963</v>
      </c>
      <c r="H62" s="266">
        <f t="shared" si="0"/>
        <v>97.154642682779752</v>
      </c>
      <c r="L62" s="112"/>
    </row>
    <row r="63" spans="1:12" ht="27" customHeight="1" x14ac:dyDescent="0.4">
      <c r="A63" s="124" t="s">
        <v>97</v>
      </c>
      <c r="B63" s="125">
        <v>1</v>
      </c>
      <c r="C63" s="318"/>
      <c r="D63" s="321"/>
      <c r="E63" s="186">
        <v>4</v>
      </c>
      <c r="F63" s="187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6" t="s">
        <v>99</v>
      </c>
      <c r="D64" s="319">
        <v>311.54000000000002</v>
      </c>
      <c r="E64" s="182">
        <v>1</v>
      </c>
      <c r="F64" s="183">
        <v>93966717</v>
      </c>
      <c r="G64" s="247">
        <f>IF(ISBLANK(F64),"-",(F64/$D$50*$D$47*$B$68)*($B$57/$D$64))</f>
        <v>144.22389264479537</v>
      </c>
      <c r="H64" s="265">
        <f t="shared" si="0"/>
        <v>96.149261763196918</v>
      </c>
    </row>
    <row r="65" spans="1:8" ht="26.25" customHeight="1" x14ac:dyDescent="0.4">
      <c r="A65" s="124" t="s">
        <v>100</v>
      </c>
      <c r="B65" s="125">
        <v>1</v>
      </c>
      <c r="C65" s="317"/>
      <c r="D65" s="320"/>
      <c r="E65" s="184">
        <v>2</v>
      </c>
      <c r="F65" s="137">
        <v>94119543</v>
      </c>
      <c r="G65" s="248">
        <f>IF(ISBLANK(F65),"-",(F65/$D$50*$D$47*$B$68)*($B$57/$D$64))</f>
        <v>144.45845612983584</v>
      </c>
      <c r="H65" s="266">
        <f t="shared" si="0"/>
        <v>96.305637419890559</v>
      </c>
    </row>
    <row r="66" spans="1:8" ht="26.25" customHeight="1" x14ac:dyDescent="0.4">
      <c r="A66" s="124" t="s">
        <v>101</v>
      </c>
      <c r="B66" s="125">
        <v>1</v>
      </c>
      <c r="C66" s="317"/>
      <c r="D66" s="320"/>
      <c r="E66" s="184">
        <v>3</v>
      </c>
      <c r="F66" s="137">
        <v>94009660</v>
      </c>
      <c r="G66" s="248">
        <f>IF(ISBLANK(F66),"-",(F66/$D$50*$D$47*$B$68)*($B$57/$D$64))</f>
        <v>144.28980328655848</v>
      </c>
      <c r="H66" s="266">
        <f t="shared" si="0"/>
        <v>96.193202191038978</v>
      </c>
    </row>
    <row r="67" spans="1:8" ht="27" customHeight="1" x14ac:dyDescent="0.4">
      <c r="A67" s="124" t="s">
        <v>102</v>
      </c>
      <c r="B67" s="125">
        <v>1</v>
      </c>
      <c r="C67" s="318"/>
      <c r="D67" s="321"/>
      <c r="E67" s="186">
        <v>4</v>
      </c>
      <c r="F67" s="187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666.66666666666674</v>
      </c>
      <c r="C68" s="316" t="s">
        <v>104</v>
      </c>
      <c r="D68" s="319">
        <v>311.12</v>
      </c>
      <c r="E68" s="182">
        <v>1</v>
      </c>
      <c r="F68" s="183">
        <v>95875212</v>
      </c>
      <c r="G68" s="247">
        <f>IF(ISBLANK(F68),"-",(F68/$D$50*$D$47*$B$68)*($B$57/$D$68))</f>
        <v>147.35177849658945</v>
      </c>
      <c r="H68" s="266">
        <f t="shared" si="0"/>
        <v>98.234518997726298</v>
      </c>
    </row>
    <row r="69" spans="1:8" ht="27" customHeight="1" x14ac:dyDescent="0.4">
      <c r="A69" s="172" t="s">
        <v>105</v>
      </c>
      <c r="B69" s="189">
        <f>(D47*B68)/B56*B57</f>
        <v>277.89333333333337</v>
      </c>
      <c r="C69" s="317"/>
      <c r="D69" s="320"/>
      <c r="E69" s="184">
        <v>2</v>
      </c>
      <c r="F69" s="137">
        <v>95863367</v>
      </c>
      <c r="G69" s="248">
        <f>IF(ISBLANK(F69),"-",(F69/$D$50*$D$47*$B$68)*($B$57/$D$68))</f>
        <v>147.3335737721369</v>
      </c>
      <c r="H69" s="266">
        <f t="shared" si="0"/>
        <v>98.222382514757939</v>
      </c>
    </row>
    <row r="70" spans="1:8" ht="26.25" customHeight="1" x14ac:dyDescent="0.4">
      <c r="A70" s="329" t="s">
        <v>78</v>
      </c>
      <c r="B70" s="330"/>
      <c r="C70" s="317"/>
      <c r="D70" s="320"/>
      <c r="E70" s="184">
        <v>3</v>
      </c>
      <c r="F70" s="137">
        <v>96037635</v>
      </c>
      <c r="G70" s="248">
        <f>IF(ISBLANK(F70),"-",(F70/$D$50*$D$47*$B$68)*($B$57/$D$68))</f>
        <v>147.60140837922015</v>
      </c>
      <c r="H70" s="266">
        <f t="shared" si="0"/>
        <v>98.400938919480097</v>
      </c>
    </row>
    <row r="71" spans="1:8" ht="27" customHeight="1" x14ac:dyDescent="0.4">
      <c r="A71" s="331"/>
      <c r="B71" s="332"/>
      <c r="C71" s="328"/>
      <c r="D71" s="321"/>
      <c r="E71" s="186">
        <v>4</v>
      </c>
      <c r="F71" s="187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3">
        <f>AVERAGE(G60:G71)</f>
        <v>145.7618844687903</v>
      </c>
      <c r="H72" s="268">
        <f>AVERAGE(H60:H71)</f>
        <v>97.174589645860223</v>
      </c>
    </row>
    <row r="73" spans="1:8" ht="26.25" customHeight="1" x14ac:dyDescent="0.4">
      <c r="C73" s="190"/>
      <c r="D73" s="190"/>
      <c r="E73" s="190"/>
      <c r="F73" s="193" t="s">
        <v>84</v>
      </c>
      <c r="G73" s="252">
        <f>STDEV(G60:G71)/G72</f>
        <v>9.464658776525265E-3</v>
      </c>
      <c r="H73" s="252">
        <f>STDEV(H60:H71)/H72</f>
        <v>9.4646587765252754E-3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4" t="str">
        <f>B26</f>
        <v>Lamivudine</v>
      </c>
      <c r="D76" s="324"/>
      <c r="E76" s="198" t="s">
        <v>108</v>
      </c>
      <c r="F76" s="198"/>
      <c r="G76" s="281">
        <f>H72</f>
        <v>97.174589645860223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0" t="str">
        <f>B26</f>
        <v>Lamivudine</v>
      </c>
      <c r="C79" s="310"/>
    </row>
    <row r="80" spans="1:8" ht="26.25" customHeight="1" x14ac:dyDescent="0.4">
      <c r="A80" s="109" t="s">
        <v>48</v>
      </c>
      <c r="B80" s="310" t="str">
        <f>B27</f>
        <v>L3-10</v>
      </c>
      <c r="C80" s="310"/>
    </row>
    <row r="81" spans="1:12" ht="27" customHeight="1" x14ac:dyDescent="0.4">
      <c r="A81" s="109" t="s">
        <v>6</v>
      </c>
      <c r="B81" s="201">
        <f>B28</f>
        <v>99.39</v>
      </c>
    </row>
    <row r="82" spans="1:12" s="14" customFormat="1" ht="27" customHeight="1" x14ac:dyDescent="0.4">
      <c r="A82" s="109" t="s">
        <v>49</v>
      </c>
      <c r="B82" s="111">
        <v>0</v>
      </c>
      <c r="C82" s="301" t="s">
        <v>50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4" t="s">
        <v>111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4" t="s">
        <v>112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07" t="s">
        <v>60</v>
      </c>
      <c r="G89" s="309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0.63700000000000001</v>
      </c>
      <c r="E91" s="133">
        <f>IF(ISBLANK(D91),"-",$D$101/$D$98*D91)</f>
        <v>0.57609847033194606</v>
      </c>
      <c r="F91" s="132">
        <v>0.53600000000000003</v>
      </c>
      <c r="G91" s="134">
        <f>IF(ISBLANK(F91),"-",$D$101/$F$98*F91)</f>
        <v>0.57647211861946324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0.63200000000000001</v>
      </c>
      <c r="E92" s="138">
        <f>IF(ISBLANK(D92),"-",$D$101/$D$98*D92)</f>
        <v>0.57157650431678164</v>
      </c>
      <c r="F92" s="137">
        <v>0.54700000000000004</v>
      </c>
      <c r="G92" s="139">
        <f>IF(ISBLANK(F92),"-",$D$101/$F$98*F92)</f>
        <v>0.58830270314337019</v>
      </c>
      <c r="I92" s="311">
        <f>ABS((F96/D96*D95)-F95)/D95</f>
        <v>1.1560139988948169E-2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0.622</v>
      </c>
      <c r="E93" s="138">
        <f>IF(ISBLANK(D93),"-",$D$101/$D$98*D93)</f>
        <v>0.56253257228645281</v>
      </c>
      <c r="F93" s="137">
        <v>0.52900000000000003</v>
      </c>
      <c r="G93" s="139">
        <f>IF(ISBLANK(F93),"-",$D$101/$F$98*F93)</f>
        <v>0.56894356483152253</v>
      </c>
      <c r="I93" s="31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0.6303333333333333</v>
      </c>
      <c r="E95" s="148">
        <f>AVERAGE(E91:E94)</f>
        <v>0.57006918231172687</v>
      </c>
      <c r="F95" s="211">
        <f>AVERAGE(F91:F94)</f>
        <v>0.53733333333333333</v>
      </c>
      <c r="G95" s="212">
        <f>AVERAGE(G91:G94)</f>
        <v>0.57790612886478521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22.25</v>
      </c>
      <c r="E96" s="140"/>
      <c r="F96" s="152">
        <v>18.71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22.25</v>
      </c>
      <c r="E97" s="155"/>
      <c r="F97" s="154">
        <f>F96*$B$87</f>
        <v>18.71</v>
      </c>
    </row>
    <row r="98" spans="1:10" ht="19.5" customHeight="1" x14ac:dyDescent="0.3">
      <c r="A98" s="124" t="s">
        <v>76</v>
      </c>
      <c r="B98" s="217">
        <f>(B97/B96)*(B95/B94)*(B93/B92)*(B91/B90)*B89</f>
        <v>2000</v>
      </c>
      <c r="C98" s="215" t="s">
        <v>115</v>
      </c>
      <c r="D98" s="218">
        <f>D97*$B$83/100</f>
        <v>22.114275000000003</v>
      </c>
      <c r="E98" s="158"/>
      <c r="F98" s="157">
        <f>F97*$B$83/100</f>
        <v>18.595869</v>
      </c>
    </row>
    <row r="99" spans="1:10" ht="19.5" customHeight="1" x14ac:dyDescent="0.3">
      <c r="A99" s="312" t="s">
        <v>78</v>
      </c>
      <c r="B99" s="326"/>
      <c r="C99" s="215" t="s">
        <v>116</v>
      </c>
      <c r="D99" s="219">
        <f>D98/$B$98</f>
        <v>1.1057137500000001E-2</v>
      </c>
      <c r="E99" s="158"/>
      <c r="F99" s="161">
        <f>F98/$B$98</f>
        <v>9.2979345000000005E-3</v>
      </c>
      <c r="G99" s="220"/>
      <c r="H99" s="150"/>
    </row>
    <row r="100" spans="1:10" ht="19.5" customHeight="1" x14ac:dyDescent="0.3">
      <c r="A100" s="314"/>
      <c r="B100" s="327"/>
      <c r="C100" s="215" t="s">
        <v>80</v>
      </c>
      <c r="D100" s="221">
        <f>$B$56/$B$116</f>
        <v>9.9999999999999985E-3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19.999999999999996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19.999999999999996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0.57398765558825604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1.5148589582338442E-2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69" t="s">
        <v>119</v>
      </c>
      <c r="D107" s="269" t="s">
        <v>63</v>
      </c>
      <c r="E107" s="269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3</v>
      </c>
      <c r="C108" s="272">
        <v>1</v>
      </c>
      <c r="D108" s="334">
        <v>0.57099999999999995</v>
      </c>
      <c r="E108" s="249">
        <f t="shared" ref="E108:E113" si="1">IF(ISBLANK(D108),"-",D108/$D$103*$D$100*$B$116)</f>
        <v>149.21923697508942</v>
      </c>
      <c r="F108" s="273">
        <f t="shared" ref="F108:F113" si="2">IF(ISBLANK(D108), "-", (E108/$B$56)*100)</f>
        <v>99.479491316726282</v>
      </c>
    </row>
    <row r="109" spans="1:10" ht="26.25" customHeight="1" x14ac:dyDescent="0.4">
      <c r="A109" s="124" t="s">
        <v>95</v>
      </c>
      <c r="B109" s="125">
        <v>50</v>
      </c>
      <c r="C109" s="270">
        <v>2</v>
      </c>
      <c r="D109" s="335">
        <v>0.56100000000000005</v>
      </c>
      <c r="E109" s="250">
        <f t="shared" si="1"/>
        <v>146.60594035556073</v>
      </c>
      <c r="F109" s="274">
        <f t="shared" si="2"/>
        <v>97.737293570373822</v>
      </c>
    </row>
    <row r="110" spans="1:10" ht="26.25" customHeight="1" x14ac:dyDescent="0.4">
      <c r="A110" s="124" t="s">
        <v>96</v>
      </c>
      <c r="B110" s="125">
        <v>1</v>
      </c>
      <c r="C110" s="270">
        <v>3</v>
      </c>
      <c r="D110" s="335">
        <v>0.56699999999999995</v>
      </c>
      <c r="E110" s="250">
        <f t="shared" si="1"/>
        <v>148.17391832727793</v>
      </c>
      <c r="F110" s="274">
        <f t="shared" si="2"/>
        <v>98.782612218185278</v>
      </c>
    </row>
    <row r="111" spans="1:10" ht="26.25" customHeight="1" x14ac:dyDescent="0.4">
      <c r="A111" s="124" t="s">
        <v>97</v>
      </c>
      <c r="B111" s="125">
        <v>1</v>
      </c>
      <c r="C111" s="270">
        <v>4</v>
      </c>
      <c r="D111" s="335">
        <v>0.57699999999999996</v>
      </c>
      <c r="E111" s="250">
        <f t="shared" si="1"/>
        <v>150.78721494680664</v>
      </c>
      <c r="F111" s="274">
        <f t="shared" si="2"/>
        <v>100.52480996453777</v>
      </c>
    </row>
    <row r="112" spans="1:10" ht="26.25" customHeight="1" x14ac:dyDescent="0.4">
      <c r="A112" s="124" t="s">
        <v>98</v>
      </c>
      <c r="B112" s="125">
        <v>1</v>
      </c>
      <c r="C112" s="270">
        <v>5</v>
      </c>
      <c r="D112" s="335">
        <v>0.57399999999999995</v>
      </c>
      <c r="E112" s="250">
        <f t="shared" si="1"/>
        <v>150.00322596094801</v>
      </c>
      <c r="F112" s="274">
        <f t="shared" si="2"/>
        <v>100.00215064063201</v>
      </c>
    </row>
    <row r="113" spans="1:10" ht="27" customHeight="1" x14ac:dyDescent="0.4">
      <c r="A113" s="124" t="s">
        <v>100</v>
      </c>
      <c r="B113" s="125">
        <v>1</v>
      </c>
      <c r="C113" s="271">
        <v>6</v>
      </c>
      <c r="D113" s="336">
        <v>0.56499999999999995</v>
      </c>
      <c r="E113" s="251">
        <f t="shared" si="1"/>
        <v>147.65125900337219</v>
      </c>
      <c r="F113" s="275">
        <f t="shared" si="2"/>
        <v>98.434172668914783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6"/>
    </row>
    <row r="115" spans="1:10" ht="26.25" customHeight="1" x14ac:dyDescent="0.4">
      <c r="A115" s="124" t="s">
        <v>102</v>
      </c>
      <c r="B115" s="125">
        <v>1</v>
      </c>
      <c r="C115" s="233"/>
      <c r="D115" s="256" t="s">
        <v>71</v>
      </c>
      <c r="E115" s="258">
        <f>AVERAGE(E108:E113)</f>
        <v>148.74013259484249</v>
      </c>
      <c r="F115" s="277">
        <f>AVERAGE(F108:F113)</f>
        <v>99.160088396561662</v>
      </c>
    </row>
    <row r="116" spans="1:10" ht="27" customHeight="1" x14ac:dyDescent="0.4">
      <c r="A116" s="124" t="s">
        <v>103</v>
      </c>
      <c r="B116" s="156">
        <f>(B115/B114)*(B113/B112)*(B111/B110)*(B109/B108)*B107</f>
        <v>15000.000000000002</v>
      </c>
      <c r="C116" s="234"/>
      <c r="D116" s="257" t="s">
        <v>84</v>
      </c>
      <c r="E116" s="255">
        <f>STDEV(E108:E113)/E115</f>
        <v>1.0448588052421524E-2</v>
      </c>
      <c r="F116" s="333">
        <f>STDEV(F108:F113)/F115</f>
        <v>1.0448588052421558E-2</v>
      </c>
      <c r="I116" s="98"/>
    </row>
    <row r="117" spans="1:10" ht="27" customHeight="1" x14ac:dyDescent="0.4">
      <c r="A117" s="312" t="s">
        <v>78</v>
      </c>
      <c r="B117" s="313"/>
      <c r="C117" s="235"/>
      <c r="D117" s="195" t="s">
        <v>20</v>
      </c>
      <c r="E117" s="260">
        <f>COUNT(E108:E113)</f>
        <v>6</v>
      </c>
      <c r="F117" s="261">
        <f>COUNT(F108:F113)</f>
        <v>6</v>
      </c>
      <c r="I117" s="98"/>
      <c r="J117" s="229"/>
    </row>
    <row r="118" spans="1:10" ht="26.25" customHeight="1" x14ac:dyDescent="0.3">
      <c r="A118" s="314"/>
      <c r="B118" s="315"/>
      <c r="C118" s="98"/>
      <c r="D118" s="259"/>
      <c r="E118" s="292" t="s">
        <v>123</v>
      </c>
      <c r="F118" s="293"/>
      <c r="G118" s="98"/>
      <c r="H118" s="98"/>
      <c r="I118" s="98"/>
    </row>
    <row r="119" spans="1:10" ht="25.5" customHeight="1" x14ac:dyDescent="0.4">
      <c r="A119" s="244"/>
      <c r="B119" s="120"/>
      <c r="C119" s="98"/>
      <c r="D119" s="257" t="s">
        <v>124</v>
      </c>
      <c r="E119" s="262">
        <f>MIN(E108:E113)</f>
        <v>146.60594035556073</v>
      </c>
      <c r="F119" s="278">
        <f>MIN(F108:F113)</f>
        <v>97.737293570373822</v>
      </c>
      <c r="G119" s="98"/>
      <c r="H119" s="98"/>
      <c r="I119" s="98"/>
    </row>
    <row r="120" spans="1:10" ht="24" customHeight="1" x14ac:dyDescent="0.4">
      <c r="A120" s="244"/>
      <c r="B120" s="120"/>
      <c r="C120" s="98"/>
      <c r="D120" s="167" t="s">
        <v>125</v>
      </c>
      <c r="E120" s="263">
        <f>MAX(E108:E113)</f>
        <v>150.78721494680664</v>
      </c>
      <c r="F120" s="279">
        <f>MAX(F108:F113)</f>
        <v>100.52480996453777</v>
      </c>
      <c r="G120" s="98"/>
      <c r="H120" s="98"/>
      <c r="I120" s="98"/>
    </row>
    <row r="121" spans="1:10" ht="27" customHeight="1" x14ac:dyDescent="0.3">
      <c r="A121" s="244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4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4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4" t="str">
        <f>B26</f>
        <v>Lamivudine</v>
      </c>
      <c r="D124" s="324"/>
      <c r="E124" s="198" t="s">
        <v>127</v>
      </c>
      <c r="F124" s="198"/>
      <c r="G124" s="280">
        <f>F115</f>
        <v>99.160088396561662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0">
        <f>MIN(F108:F113)</f>
        <v>97.737293570373822</v>
      </c>
      <c r="E125" s="209" t="s">
        <v>130</v>
      </c>
      <c r="F125" s="280">
        <f>MAX(F108:F113)</f>
        <v>100.52480996453777</v>
      </c>
      <c r="G125" s="199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325" t="s">
        <v>26</v>
      </c>
      <c r="C127" s="325"/>
      <c r="E127" s="204" t="s">
        <v>27</v>
      </c>
      <c r="F127" s="238"/>
      <c r="G127" s="325" t="s">
        <v>28</v>
      </c>
      <c r="H127" s="325"/>
    </row>
    <row r="128" spans="1:10" ht="69.95" customHeight="1" x14ac:dyDescent="0.3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8"/>
      <c r="G129" s="243"/>
      <c r="H129" s="243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Lamivudine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2017-08-28T07:06:46Z</cp:lastPrinted>
  <dcterms:created xsi:type="dcterms:W3CDTF">2005-07-05T10:19:27Z</dcterms:created>
  <dcterms:modified xsi:type="dcterms:W3CDTF">2017-08-28T07:12:59Z</dcterms:modified>
</cp:coreProperties>
</file>