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615" windowWidth="20730" windowHeight="9405" activeTab="1"/>
  </bookViews>
  <sheets>
    <sheet name="SST" sheetId="4" r:id="rId1"/>
    <sheet name="ABACAVIR" sheetId="5" r:id="rId2"/>
    <sheet name="Uniformity" sheetId="2" r:id="rId3"/>
  </sheets>
  <definedNames>
    <definedName name="_xlnm.Print_Area" localSheetId="1">ABACAVIR!$A$1:$I$130</definedName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57" i="5" l="1"/>
  <c r="C124" i="5" l="1"/>
  <c r="B116" i="5"/>
  <c r="D101" i="5"/>
  <c r="D100" i="5"/>
  <c r="B98" i="5"/>
  <c r="D97" i="5"/>
  <c r="F95" i="5"/>
  <c r="D95" i="5"/>
  <c r="I92" i="5" s="1"/>
  <c r="G94" i="5"/>
  <c r="E94" i="5"/>
  <c r="B87" i="5"/>
  <c r="F97" i="5" s="1"/>
  <c r="F98" i="5" s="1"/>
  <c r="B81" i="5"/>
  <c r="B83" i="5" s="1"/>
  <c r="B80" i="5"/>
  <c r="B79" i="5"/>
  <c r="C76" i="5"/>
  <c r="H71" i="5"/>
  <c r="G71" i="5"/>
  <c r="B68" i="5"/>
  <c r="H67" i="5"/>
  <c r="G67" i="5"/>
  <c r="H63" i="5"/>
  <c r="G63" i="5"/>
  <c r="C56" i="5"/>
  <c r="B55" i="5"/>
  <c r="D48" i="5"/>
  <c r="B45" i="5"/>
  <c r="F44" i="5"/>
  <c r="F42" i="5"/>
  <c r="D42" i="5"/>
  <c r="G41" i="5"/>
  <c r="E41" i="5"/>
  <c r="I39" i="5"/>
  <c r="B34" i="5"/>
  <c r="D44" i="5" s="1"/>
  <c r="B30" i="5"/>
  <c r="B53" i="4"/>
  <c r="E51" i="4"/>
  <c r="D51" i="4"/>
  <c r="C51" i="4"/>
  <c r="B51" i="4"/>
  <c r="B52" i="4" s="1"/>
  <c r="B32" i="4"/>
  <c r="E30" i="4"/>
  <c r="D30" i="4"/>
  <c r="C30" i="4"/>
  <c r="B30" i="4"/>
  <c r="B31" i="4" s="1"/>
  <c r="B21" i="4"/>
  <c r="C46" i="2"/>
  <c r="C45" i="2"/>
  <c r="D29" i="2"/>
  <c r="D25" i="2"/>
  <c r="C19" i="2"/>
  <c r="F45" i="5" l="1"/>
  <c r="F46" i="5" s="1"/>
  <c r="D45" i="5"/>
  <c r="D46" i="5" s="1"/>
  <c r="D98" i="5"/>
  <c r="E91" i="5" s="1"/>
  <c r="B69" i="5"/>
  <c r="F99" i="5"/>
  <c r="G91" i="5"/>
  <c r="D99" i="5"/>
  <c r="E93" i="5"/>
  <c r="D49" i="5"/>
  <c r="E92" i="5"/>
  <c r="G93" i="5"/>
  <c r="D102" i="5"/>
  <c r="G40" i="5"/>
  <c r="G92" i="5"/>
  <c r="C50" i="2"/>
  <c r="D33" i="2"/>
  <c r="D37" i="2"/>
  <c r="D41" i="2"/>
  <c r="D26" i="2"/>
  <c r="D30" i="2"/>
  <c r="D34" i="2"/>
  <c r="D38" i="2"/>
  <c r="D42" i="2"/>
  <c r="B49" i="2"/>
  <c r="D50" i="2"/>
  <c r="D27" i="2"/>
  <c r="D35" i="2"/>
  <c r="D43" i="2"/>
  <c r="C49" i="2"/>
  <c r="D31" i="2"/>
  <c r="D39" i="2"/>
  <c r="D24" i="2"/>
  <c r="D28" i="2"/>
  <c r="D32" i="2"/>
  <c r="D36" i="2"/>
  <c r="D40" i="2"/>
  <c r="D49" i="2"/>
  <c r="E40" i="5" l="1"/>
  <c r="E38" i="5"/>
  <c r="E39" i="5"/>
  <c r="D52" i="5" s="1"/>
  <c r="G38" i="5"/>
  <c r="G39" i="5"/>
  <c r="D103" i="5"/>
  <c r="E111" i="5" s="1"/>
  <c r="F111" i="5" s="1"/>
  <c r="E113" i="5"/>
  <c r="F113" i="5" s="1"/>
  <c r="E109" i="5"/>
  <c r="F109" i="5" s="1"/>
  <c r="D104" i="5"/>
  <c r="E112" i="5"/>
  <c r="F112" i="5" s="1"/>
  <c r="E108" i="5"/>
  <c r="D105" i="5"/>
  <c r="E95" i="5"/>
  <c r="E42" i="5"/>
  <c r="G42" i="5"/>
  <c r="G95" i="5"/>
  <c r="D50" i="5" l="1"/>
  <c r="G65" i="5" s="1"/>
  <c r="H65" i="5" s="1"/>
  <c r="E110" i="5"/>
  <c r="F110" i="5" s="1"/>
  <c r="E120" i="5"/>
  <c r="E117" i="5"/>
  <c r="F108" i="5"/>
  <c r="E115" i="5"/>
  <c r="E116" i="5" s="1"/>
  <c r="E119" i="5"/>
  <c r="G70" i="5"/>
  <c r="H70" i="5" s="1"/>
  <c r="G61" i="5"/>
  <c r="H61" i="5" s="1"/>
  <c r="G62" i="5"/>
  <c r="H62" i="5" s="1"/>
  <c r="G66" i="5"/>
  <c r="H66" i="5" s="1"/>
  <c r="G60" i="5"/>
  <c r="G64" i="5" l="1"/>
  <c r="H64" i="5" s="1"/>
  <c r="G68" i="5"/>
  <c r="H68" i="5" s="1"/>
  <c r="D51" i="5"/>
  <c r="G69" i="5"/>
  <c r="H69" i="5" s="1"/>
  <c r="G74" i="5"/>
  <c r="H60" i="5"/>
  <c r="F125" i="5"/>
  <c r="F120" i="5"/>
  <c r="F117" i="5"/>
  <c r="D125" i="5"/>
  <c r="F115" i="5"/>
  <c r="F119" i="5"/>
  <c r="G72" i="5" l="1"/>
  <c r="G73" i="5" s="1"/>
  <c r="G124" i="5"/>
  <c r="F116" i="5"/>
  <c r="H74" i="5"/>
  <c r="H72" i="5"/>
  <c r="G76" i="5" l="1"/>
  <c r="H73" i="5"/>
</calcChain>
</file>

<file path=xl/sharedStrings.xml><?xml version="1.0" encoding="utf-8"?>
<sst xmlns="http://schemas.openxmlformats.org/spreadsheetml/2006/main" count="239" uniqueCount="135">
  <si>
    <t>HPLC System Suitability Report</t>
  </si>
  <si>
    <t>Analysis Data</t>
  </si>
  <si>
    <t>Assay</t>
  </si>
  <si>
    <t>Sample(s)</t>
  </si>
  <si>
    <t>Reference Substance:</t>
  </si>
  <si>
    <t>ABACAVIR SULFATE 300MG TABLETS</t>
  </si>
  <si>
    <t>% age Purity:</t>
  </si>
  <si>
    <t>NDQB201707041</t>
  </si>
  <si>
    <t>Weight (mg):</t>
  </si>
  <si>
    <t xml:space="preserve">Abacavir Sulfate </t>
  </si>
  <si>
    <t>Standard Conc (mg/mL):</t>
  </si>
  <si>
    <t>Abacavir Sulfate 300mg</t>
  </si>
  <si>
    <t>2017-07-19 14:03:12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</si>
  <si>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</si>
  <si>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</si>
  <si>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</si>
  <si>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</si>
  <si>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</si>
  <si>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</si>
  <si>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</si>
  <si>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</si>
  <si>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</si>
  <si>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</si>
  <si>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</si>
  <si>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</si>
  <si>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</si>
  <si>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</si>
  <si>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</si>
  <si>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</si>
  <si>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</si>
  <si>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</si>
  <si>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</si>
  <si>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</si>
  <si>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</si>
  <si>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</si>
  <si>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</si>
  <si>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</si>
  <si>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</si>
  <si>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</si>
  <si>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</si>
  <si>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</si>
  <si>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</si>
  <si>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</si>
  <si>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</si>
  <si>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</si>
  <si>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</si>
  <si>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</si>
  <si>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</si>
  <si>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</si>
  <si>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</si>
  <si>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</si>
  <si>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</si>
  <si>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</si>
  <si>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</si>
  <si>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</si>
  <si>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</si>
  <si>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</si>
  <si>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</si>
  <si>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</si>
  <si>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</si>
  <si>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</si>
  <si>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</si>
  <si>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</si>
  <si>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</si>
  <si>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</si>
  <si>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</si>
  <si>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</si>
  <si>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</si>
  <si>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</si>
  <si>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</si>
  <si>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</si>
  <si>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</si>
  <si>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</si>
  <si>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</si>
  <si>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</si>
  <si>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</si>
  <si>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</si>
  <si>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</si>
  <si>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</si>
  <si>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</si>
  <si>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</si>
  <si>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</si>
  <si>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</si>
  <si>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</si>
  <si>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</si>
  <si>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</si>
  <si>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</si>
  <si>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</si>
  <si>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</si>
  <si>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</si>
  <si>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</si>
  <si>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</si>
  <si>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</si>
  <si>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</si>
  <si>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</si>
  <si>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</si>
  <si>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</si>
  <si>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</si>
  <si>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</si>
  <si>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</si>
  <si>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</si>
  <si>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</si>
  <si>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</si>
  <si>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</si>
  <si>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</si>
  <si>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</si>
  <si>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</si>
  <si>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</si>
  <si>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</si>
  <si>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</si>
  <si>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</si>
  <si>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</si>
  <si>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</si>
  <si>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</si>
  <si>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</si>
  <si>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</si>
  <si>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</si>
  <si>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</si>
  <si>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</si>
  <si>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</si>
  <si>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</si>
  <si>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</si>
  <si>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</si>
  <si>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</si>
  <si>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</si>
  <si>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</si>
  <si>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</si>
  <si>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</si>
  <si>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</si>
  <si>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</si>
  <si>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</si>
  <si>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Abacavir</t>
  </si>
  <si>
    <t>2017-07-19 14:00:33</t>
  </si>
  <si>
    <t>Abacavir Sulphate</t>
  </si>
  <si>
    <t>A12-4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</si>
</sst>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305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5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7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7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7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2">
    <cellStyle name="Normal" xfId="0" builtinId="0"/>
    <cellStyle name="Normal 2" xfId="1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9" workbookViewId="0">
      <selection activeCell="C51" sqref="C51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51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254" t="s">
        <v>0</v>
      </c>
      <c r="B15" s="254"/>
      <c r="C15" s="254"/>
      <c r="D15" s="254"/>
      <c r="E15" s="254"/>
    </row>
    <row r="16" spans="1:6" ht="16.5" customHeight="1" x14ac:dyDescent="0.3">
      <c r="A16" s="52" t="s">
        <v>1</v>
      </c>
      <c r="B16" s="53" t="s">
        <v>2</v>
      </c>
    </row>
    <row r="17" spans="1:5" ht="16.5" customHeight="1" x14ac:dyDescent="0.3">
      <c r="A17" s="54" t="s">
        <v>3</v>
      </c>
      <c r="B17" s="54" t="s">
        <v>5</v>
      </c>
      <c r="D17" s="55"/>
      <c r="E17" s="56"/>
    </row>
    <row r="18" spans="1:5" ht="16.5" customHeight="1" x14ac:dyDescent="0.3">
      <c r="A18" s="57" t="s">
        <v>4</v>
      </c>
      <c r="B18" s="49" t="s">
        <v>131</v>
      </c>
      <c r="C18" s="56"/>
      <c r="D18" s="56"/>
      <c r="E18" s="56"/>
    </row>
    <row r="19" spans="1:5" ht="16.5" customHeight="1" x14ac:dyDescent="0.3">
      <c r="A19" s="57" t="s">
        <v>6</v>
      </c>
      <c r="B19" s="58">
        <v>99.5</v>
      </c>
      <c r="C19" s="56"/>
      <c r="D19" s="56"/>
      <c r="E19" s="56"/>
    </row>
    <row r="20" spans="1:5" ht="16.5" customHeight="1" x14ac:dyDescent="0.3">
      <c r="A20" s="54" t="s">
        <v>8</v>
      </c>
      <c r="B20" s="58">
        <v>26.28</v>
      </c>
      <c r="C20" s="56"/>
      <c r="D20" s="56"/>
      <c r="E20" s="56"/>
    </row>
    <row r="21" spans="1:5" ht="16.5" customHeight="1" x14ac:dyDescent="0.3">
      <c r="A21" s="54" t="s">
        <v>10</v>
      </c>
      <c r="B21" s="59">
        <f>B20/25*10/50</f>
        <v>0.21024000000000001</v>
      </c>
      <c r="C21" s="56"/>
      <c r="D21" s="56"/>
      <c r="E21" s="56"/>
    </row>
    <row r="22" spans="1:5" ht="15.75" customHeight="1" x14ac:dyDescent="0.25">
      <c r="A22" s="56"/>
      <c r="B22" s="56" t="s">
        <v>132</v>
      </c>
      <c r="C22" s="56"/>
      <c r="D22" s="56"/>
      <c r="E22" s="56"/>
    </row>
    <row r="23" spans="1:5" ht="16.5" customHeight="1" x14ac:dyDescent="0.3">
      <c r="A23" s="60" t="s">
        <v>13</v>
      </c>
      <c r="B23" s="61" t="s">
        <v>14</v>
      </c>
      <c r="C23" s="60" t="s">
        <v>15</v>
      </c>
      <c r="D23" s="60" t="s">
        <v>16</v>
      </c>
      <c r="E23" s="60" t="s">
        <v>17</v>
      </c>
    </row>
    <row r="24" spans="1:5" ht="16.5" customHeight="1" x14ac:dyDescent="0.3">
      <c r="A24" s="62">
        <v>1</v>
      </c>
      <c r="B24" s="63">
        <v>233306648</v>
      </c>
      <c r="C24" s="63">
        <v>5801.2</v>
      </c>
      <c r="D24" s="64">
        <v>1.1000000000000001</v>
      </c>
      <c r="E24" s="65">
        <v>2.6</v>
      </c>
    </row>
    <row r="25" spans="1:5" ht="16.5" customHeight="1" x14ac:dyDescent="0.3">
      <c r="A25" s="62">
        <v>2</v>
      </c>
      <c r="B25" s="63">
        <v>233583406</v>
      </c>
      <c r="C25" s="63">
        <v>5812.3</v>
      </c>
      <c r="D25" s="64">
        <v>1.1000000000000001</v>
      </c>
      <c r="E25" s="64">
        <v>2.6</v>
      </c>
    </row>
    <row r="26" spans="1:5" ht="16.5" customHeight="1" x14ac:dyDescent="0.3">
      <c r="A26" s="62">
        <v>3</v>
      </c>
      <c r="B26" s="63">
        <v>233402589</v>
      </c>
      <c r="C26" s="63">
        <v>5835.7</v>
      </c>
      <c r="D26" s="64">
        <v>1.1000000000000001</v>
      </c>
      <c r="E26" s="64">
        <v>2.6</v>
      </c>
    </row>
    <row r="27" spans="1:5" ht="16.5" customHeight="1" x14ac:dyDescent="0.3">
      <c r="A27" s="62">
        <v>4</v>
      </c>
      <c r="B27" s="63">
        <v>233161673</v>
      </c>
      <c r="C27" s="63">
        <v>5820.5</v>
      </c>
      <c r="D27" s="64">
        <v>1.1000000000000001</v>
      </c>
      <c r="E27" s="64">
        <v>2.6</v>
      </c>
    </row>
    <row r="28" spans="1:5" ht="16.5" customHeight="1" x14ac:dyDescent="0.3">
      <c r="A28" s="62">
        <v>5</v>
      </c>
      <c r="B28" s="63">
        <v>233089881</v>
      </c>
      <c r="C28" s="63">
        <v>5819.7</v>
      </c>
      <c r="D28" s="64">
        <v>1.1000000000000001</v>
      </c>
      <c r="E28" s="64">
        <v>2.6</v>
      </c>
    </row>
    <row r="29" spans="1:5" ht="16.5" customHeight="1" x14ac:dyDescent="0.3">
      <c r="A29" s="62">
        <v>6</v>
      </c>
      <c r="B29" s="66">
        <v>233267310</v>
      </c>
      <c r="C29" s="66">
        <v>5825.8</v>
      </c>
      <c r="D29" s="67">
        <v>1.1000000000000001</v>
      </c>
      <c r="E29" s="67">
        <v>2.6</v>
      </c>
    </row>
    <row r="30" spans="1:5" ht="16.5" customHeight="1" x14ac:dyDescent="0.3">
      <c r="A30" s="68" t="s">
        <v>18</v>
      </c>
      <c r="B30" s="69">
        <f>AVERAGE(B24:B29)</f>
        <v>233301917.83333334</v>
      </c>
      <c r="C30" s="70">
        <f>AVERAGE(C24:C29)</f>
        <v>5819.2000000000007</v>
      </c>
      <c r="D30" s="71">
        <f>AVERAGE(D24:D29)</f>
        <v>1.0999999999999999</v>
      </c>
      <c r="E30" s="71">
        <f>AVERAGE(E24:E29)</f>
        <v>2.6</v>
      </c>
    </row>
    <row r="31" spans="1:5" ht="16.5" customHeight="1" x14ac:dyDescent="0.3">
      <c r="A31" s="72" t="s">
        <v>19</v>
      </c>
      <c r="B31" s="73">
        <f>(STDEV(B24:B29)/B30)</f>
        <v>7.5521140935689353E-4</v>
      </c>
      <c r="C31" s="74"/>
      <c r="D31" s="74"/>
      <c r="E31" s="75"/>
    </row>
    <row r="32" spans="1:5" s="49" customFormat="1" ht="16.5" customHeight="1" x14ac:dyDescent="0.3">
      <c r="A32" s="76" t="s">
        <v>20</v>
      </c>
      <c r="B32" s="77">
        <f>COUNT(B24:B29)</f>
        <v>6</v>
      </c>
      <c r="C32" s="78"/>
      <c r="D32" s="79"/>
      <c r="E32" s="80"/>
    </row>
    <row r="33" spans="1:5" s="49" customFormat="1" ht="15.75" customHeight="1" x14ac:dyDescent="0.25">
      <c r="A33" s="56"/>
      <c r="B33" s="56"/>
      <c r="C33" s="56"/>
      <c r="D33" s="56"/>
      <c r="E33" s="56"/>
    </row>
    <row r="34" spans="1:5" s="49" customFormat="1" ht="16.5" customHeight="1" x14ac:dyDescent="0.3">
      <c r="A34" s="57" t="s">
        <v>21</v>
      </c>
      <c r="B34" s="81" t="s">
        <v>22</v>
      </c>
      <c r="C34" s="82"/>
      <c r="D34" s="82"/>
      <c r="E34" s="82"/>
    </row>
    <row r="35" spans="1:5" ht="16.5" customHeight="1" x14ac:dyDescent="0.3">
      <c r="A35" s="57"/>
      <c r="B35" s="81" t="s">
        <v>23</v>
      </c>
      <c r="C35" s="82"/>
      <c r="D35" s="82"/>
      <c r="E35" s="82"/>
    </row>
    <row r="36" spans="1:5" ht="16.5" customHeight="1" x14ac:dyDescent="0.3">
      <c r="A36" s="57"/>
      <c r="B36" s="81" t="s">
        <v>24</v>
      </c>
      <c r="C36" s="82"/>
      <c r="D36" s="82"/>
      <c r="E36" s="82"/>
    </row>
    <row r="37" spans="1:5" ht="15.75" customHeight="1" x14ac:dyDescent="0.25">
      <c r="A37" s="56"/>
      <c r="B37" s="56"/>
      <c r="C37" s="56"/>
      <c r="D37" s="56"/>
      <c r="E37" s="56"/>
    </row>
    <row r="38" spans="1:5" ht="16.5" customHeight="1" x14ac:dyDescent="0.3">
      <c r="A38" s="52" t="s">
        <v>1</v>
      </c>
      <c r="B38" s="53" t="s">
        <v>25</v>
      </c>
    </row>
    <row r="39" spans="1:5" ht="16.5" customHeight="1" x14ac:dyDescent="0.3">
      <c r="A39" s="57" t="s">
        <v>4</v>
      </c>
      <c r="B39" s="54"/>
      <c r="C39" s="56"/>
      <c r="D39" s="56"/>
      <c r="E39" s="56"/>
    </row>
    <row r="40" spans="1:5" ht="16.5" customHeight="1" x14ac:dyDescent="0.3">
      <c r="A40" s="57" t="s">
        <v>6</v>
      </c>
      <c r="B40" s="58"/>
      <c r="C40" s="56"/>
      <c r="D40" s="56"/>
      <c r="E40" s="56"/>
    </row>
    <row r="41" spans="1:5" ht="16.5" customHeight="1" x14ac:dyDescent="0.3">
      <c r="A41" s="54" t="s">
        <v>8</v>
      </c>
      <c r="B41" s="58"/>
      <c r="C41" s="56"/>
      <c r="D41" s="56"/>
      <c r="E41" s="56"/>
    </row>
    <row r="42" spans="1:5" ht="16.5" customHeight="1" x14ac:dyDescent="0.3">
      <c r="A42" s="54" t="s">
        <v>10</v>
      </c>
      <c r="B42" s="59"/>
      <c r="C42" s="56"/>
      <c r="D42" s="56"/>
      <c r="E42" s="56"/>
    </row>
    <row r="43" spans="1:5" ht="15.75" customHeight="1" x14ac:dyDescent="0.25">
      <c r="A43" s="56"/>
      <c r="B43" s="56"/>
      <c r="C43" s="56"/>
      <c r="D43" s="56"/>
      <c r="E43" s="56"/>
    </row>
    <row r="44" spans="1:5" ht="16.5" customHeight="1" x14ac:dyDescent="0.3">
      <c r="A44" s="60" t="s">
        <v>13</v>
      </c>
      <c r="B44" s="61" t="s">
        <v>14</v>
      </c>
      <c r="C44" s="60" t="s">
        <v>15</v>
      </c>
      <c r="D44" s="60" t="s">
        <v>16</v>
      </c>
      <c r="E44" s="60" t="s">
        <v>17</v>
      </c>
    </row>
    <row r="45" spans="1:5" ht="16.5" customHeight="1" x14ac:dyDescent="0.3">
      <c r="A45" s="62">
        <v>1</v>
      </c>
      <c r="B45" s="63"/>
      <c r="C45" s="63"/>
      <c r="D45" s="64"/>
      <c r="E45" s="65"/>
    </row>
    <row r="46" spans="1:5" ht="16.5" customHeight="1" x14ac:dyDescent="0.3">
      <c r="A46" s="62">
        <v>2</v>
      </c>
      <c r="B46" s="63"/>
      <c r="C46" s="63"/>
      <c r="D46" s="64"/>
      <c r="E46" s="64"/>
    </row>
    <row r="47" spans="1:5" ht="16.5" customHeight="1" x14ac:dyDescent="0.3">
      <c r="A47" s="62">
        <v>3</v>
      </c>
      <c r="B47" s="63"/>
      <c r="C47" s="63"/>
      <c r="D47" s="64"/>
      <c r="E47" s="64"/>
    </row>
    <row r="48" spans="1:5" ht="16.5" customHeight="1" x14ac:dyDescent="0.3">
      <c r="A48" s="62">
        <v>4</v>
      </c>
      <c r="B48" s="63"/>
      <c r="C48" s="63"/>
      <c r="D48" s="64"/>
      <c r="E48" s="64"/>
    </row>
    <row r="49" spans="1:7" ht="16.5" customHeight="1" x14ac:dyDescent="0.3">
      <c r="A49" s="62">
        <v>5</v>
      </c>
      <c r="B49" s="63"/>
      <c r="C49" s="63"/>
      <c r="D49" s="64"/>
      <c r="E49" s="64"/>
    </row>
    <row r="50" spans="1:7" ht="16.5" customHeight="1" x14ac:dyDescent="0.3">
      <c r="A50" s="62">
        <v>6</v>
      </c>
      <c r="B50" s="66"/>
      <c r="C50" s="66"/>
      <c r="D50" s="67"/>
      <c r="E50" s="67"/>
    </row>
    <row r="51" spans="1:7" ht="16.5" customHeight="1" x14ac:dyDescent="0.3">
      <c r="A51" s="68" t="s">
        <v>18</v>
      </c>
      <c r="B51" s="69" t="e">
        <f>AVERAGE(B45:B50)</f>
        <v>#DIV/0!</v>
      </c>
      <c r="C51" s="70" t="e">
        <f>AVERAGE(C45:C50)</f>
        <v>#DIV/0!</v>
      </c>
      <c r="D51" s="71" t="e">
        <f>AVERAGE(D45:D50)</f>
        <v>#DIV/0!</v>
      </c>
      <c r="E51" s="71" t="e">
        <f>AVERAGE(E45:E50)</f>
        <v>#DIV/0!</v>
      </c>
    </row>
    <row r="52" spans="1:7" ht="16.5" customHeight="1" x14ac:dyDescent="0.3">
      <c r="A52" s="72" t="s">
        <v>19</v>
      </c>
      <c r="B52" s="73" t="e">
        <f>(STDEV(B45:B50)/B51)</f>
        <v>#DIV/0!</v>
      </c>
      <c r="C52" s="74"/>
      <c r="D52" s="74"/>
      <c r="E52" s="75"/>
    </row>
    <row r="53" spans="1:7" s="49" customFormat="1" ht="16.5" customHeight="1" x14ac:dyDescent="0.3">
      <c r="A53" s="76" t="s">
        <v>20</v>
      </c>
      <c r="B53" s="77">
        <f>COUNT(B45:B50)</f>
        <v>0</v>
      </c>
      <c r="C53" s="78"/>
      <c r="D53" s="79"/>
      <c r="E53" s="80"/>
    </row>
    <row r="54" spans="1:7" s="49" customFormat="1" ht="15.75" customHeight="1" x14ac:dyDescent="0.25">
      <c r="A54" s="56"/>
      <c r="B54" s="56"/>
      <c r="C54" s="56"/>
      <c r="D54" s="56"/>
      <c r="E54" s="56"/>
    </row>
    <row r="55" spans="1:7" s="49" customFormat="1" ht="16.5" customHeight="1" x14ac:dyDescent="0.3">
      <c r="A55" s="57" t="s">
        <v>21</v>
      </c>
      <c r="B55" s="81" t="s">
        <v>22</v>
      </c>
      <c r="C55" s="82"/>
      <c r="D55" s="82"/>
      <c r="E55" s="82"/>
    </row>
    <row r="56" spans="1:7" ht="16.5" customHeight="1" x14ac:dyDescent="0.3">
      <c r="A56" s="57"/>
      <c r="B56" s="81" t="s">
        <v>23</v>
      </c>
      <c r="C56" s="82"/>
      <c r="D56" s="82"/>
      <c r="E56" s="82"/>
    </row>
    <row r="57" spans="1:7" ht="16.5" customHeight="1" x14ac:dyDescent="0.3">
      <c r="A57" s="57"/>
      <c r="B57" s="81" t="s">
        <v>24</v>
      </c>
      <c r="C57" s="82"/>
      <c r="D57" s="82"/>
      <c r="E57" s="82"/>
    </row>
    <row r="58" spans="1:7" ht="14.25" customHeight="1" thickBot="1" x14ac:dyDescent="0.3">
      <c r="A58" s="83"/>
      <c r="B58" s="84"/>
      <c r="D58" s="85"/>
      <c r="F58" s="51"/>
      <c r="G58" s="51"/>
    </row>
    <row r="59" spans="1:7" ht="15" customHeight="1" x14ac:dyDescent="0.3">
      <c r="B59" s="255" t="s">
        <v>26</v>
      </c>
      <c r="C59" s="255"/>
      <c r="E59" s="86" t="s">
        <v>27</v>
      </c>
      <c r="F59" s="87"/>
      <c r="G59" s="86" t="s">
        <v>28</v>
      </c>
    </row>
    <row r="60" spans="1:7" ht="15" customHeight="1" x14ac:dyDescent="0.3">
      <c r="A60" s="88" t="s">
        <v>29</v>
      </c>
      <c r="B60" s="89"/>
      <c r="C60" s="89"/>
      <c r="E60" s="89"/>
      <c r="G60" s="89"/>
    </row>
    <row r="61" spans="1:7" ht="15" customHeight="1" x14ac:dyDescent="0.3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0" zoomScale="55" zoomScaleNormal="40" zoomScaleSheetLayoutView="55" zoomScalePageLayoutView="55" workbookViewId="0">
      <selection activeCell="B58" sqref="B58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51"/>
  </cols>
  <sheetData>
    <row r="1" spans="1:9" ht="18.75" customHeight="1" x14ac:dyDescent="0.25">
      <c r="A1" s="291" t="s">
        <v>45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25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25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25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25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25">
      <c r="A8" s="292" t="s">
        <v>46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25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25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25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25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25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25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thickBot="1" x14ac:dyDescent="0.35">
      <c r="A15" s="92"/>
    </row>
    <row r="16" spans="1:9" ht="19.5" customHeight="1" thickBot="1" x14ac:dyDescent="0.35">
      <c r="A16" s="293" t="s">
        <v>31</v>
      </c>
      <c r="B16" s="294"/>
      <c r="C16" s="294"/>
      <c r="D16" s="294"/>
      <c r="E16" s="294"/>
      <c r="F16" s="294"/>
      <c r="G16" s="294"/>
      <c r="H16" s="295"/>
    </row>
    <row r="17" spans="1:14" ht="20.25" customHeight="1" x14ac:dyDescent="0.25">
      <c r="A17" s="296" t="s">
        <v>47</v>
      </c>
      <c r="B17" s="296"/>
      <c r="C17" s="296"/>
      <c r="D17" s="296"/>
      <c r="E17" s="296"/>
      <c r="F17" s="296"/>
      <c r="G17" s="296"/>
      <c r="H17" s="296"/>
    </row>
    <row r="18" spans="1:14" ht="26.25" customHeight="1" x14ac:dyDescent="0.4">
      <c r="A18" s="93" t="s">
        <v>33</v>
      </c>
      <c r="B18" s="289" t="s">
        <v>5</v>
      </c>
      <c r="C18" s="289"/>
      <c r="D18" s="94"/>
      <c r="E18" s="95"/>
      <c r="F18" s="96"/>
      <c r="G18" s="96"/>
      <c r="H18" s="96"/>
    </row>
    <row r="19" spans="1:14" ht="26.25" customHeight="1" x14ac:dyDescent="0.4">
      <c r="A19" s="93" t="s">
        <v>34</v>
      </c>
      <c r="B19" s="97" t="s">
        <v>7</v>
      </c>
      <c r="C19" s="96">
        <v>1</v>
      </c>
      <c r="D19" s="96"/>
      <c r="E19" s="96"/>
      <c r="F19" s="96"/>
      <c r="G19" s="96"/>
      <c r="H19" s="96"/>
    </row>
    <row r="20" spans="1:14" ht="26.25" customHeight="1" x14ac:dyDescent="0.4">
      <c r="A20" s="93" t="s">
        <v>35</v>
      </c>
      <c r="B20" s="288" t="s">
        <v>131</v>
      </c>
      <c r="C20" s="288"/>
      <c r="D20" s="96"/>
      <c r="E20" s="96"/>
      <c r="F20" s="96"/>
      <c r="G20" s="96"/>
      <c r="H20" s="96"/>
    </row>
    <row r="21" spans="1:14" ht="26.25" customHeight="1" x14ac:dyDescent="0.4">
      <c r="A21" s="93" t="s">
        <v>36</v>
      </c>
      <c r="B21" s="288" t="s">
        <v>11</v>
      </c>
      <c r="C21" s="288"/>
      <c r="D21" s="288"/>
      <c r="E21" s="288"/>
      <c r="F21" s="288"/>
      <c r="G21" s="288"/>
      <c r="H21" s="288"/>
      <c r="I21" s="98"/>
    </row>
    <row r="22" spans="1:14" ht="26.25" customHeight="1" x14ac:dyDescent="0.4">
      <c r="A22" s="93" t="s">
        <v>37</v>
      </c>
      <c r="B22" s="99" t="s">
        <v>132</v>
      </c>
      <c r="C22" s="96"/>
      <c r="D22" s="96"/>
      <c r="E22" s="96"/>
      <c r="F22" s="96"/>
      <c r="G22" s="96"/>
      <c r="H22" s="96"/>
    </row>
    <row r="23" spans="1:14" ht="26.25" customHeight="1" x14ac:dyDescent="0.4">
      <c r="A23" s="93" t="s">
        <v>38</v>
      </c>
      <c r="B23" s="99"/>
      <c r="C23" s="96"/>
      <c r="D23" s="96"/>
      <c r="E23" s="96"/>
      <c r="F23" s="96"/>
      <c r="G23" s="96"/>
      <c r="H23" s="96"/>
    </row>
    <row r="24" spans="1:14" ht="18.75" x14ac:dyDescent="0.3">
      <c r="A24" s="93"/>
      <c r="B24" s="100"/>
    </row>
    <row r="25" spans="1:14" ht="18.75" x14ac:dyDescent="0.3">
      <c r="A25" s="101" t="s">
        <v>1</v>
      </c>
      <c r="B25" s="100"/>
    </row>
    <row r="26" spans="1:14" ht="26.25" customHeight="1" x14ac:dyDescent="0.4">
      <c r="A26" s="102" t="s">
        <v>4</v>
      </c>
      <c r="B26" s="289" t="s">
        <v>133</v>
      </c>
      <c r="C26" s="289"/>
    </row>
    <row r="27" spans="1:14" ht="26.25" customHeight="1" x14ac:dyDescent="0.4">
      <c r="A27" s="103" t="s">
        <v>48</v>
      </c>
      <c r="B27" s="290" t="s">
        <v>134</v>
      </c>
      <c r="C27" s="290"/>
    </row>
    <row r="28" spans="1:14" ht="27" customHeight="1" thickBot="1" x14ac:dyDescent="0.45">
      <c r="A28" s="103" t="s">
        <v>6</v>
      </c>
      <c r="B28" s="104">
        <v>100.2</v>
      </c>
    </row>
    <row r="29" spans="1:14" s="60" customFormat="1" ht="27" customHeight="1" thickBot="1" x14ac:dyDescent="0.45">
      <c r="A29" s="103" t="s">
        <v>49</v>
      </c>
      <c r="B29" s="105">
        <v>0</v>
      </c>
      <c r="C29" s="268" t="s">
        <v>50</v>
      </c>
      <c r="D29" s="269"/>
      <c r="E29" s="269"/>
      <c r="F29" s="269"/>
      <c r="G29" s="270"/>
      <c r="I29" s="106"/>
      <c r="J29" s="106"/>
      <c r="K29" s="106"/>
      <c r="L29" s="106"/>
    </row>
    <row r="30" spans="1:14" s="60" customFormat="1" ht="19.5" customHeight="1" thickBot="1" x14ac:dyDescent="0.35">
      <c r="A30" s="103" t="s">
        <v>51</v>
      </c>
      <c r="B30" s="107">
        <f>B28-B29</f>
        <v>100.2</v>
      </c>
      <c r="C30" s="108"/>
      <c r="D30" s="108"/>
      <c r="E30" s="108"/>
      <c r="F30" s="108"/>
      <c r="G30" s="109"/>
      <c r="I30" s="106"/>
      <c r="J30" s="106"/>
      <c r="K30" s="106"/>
      <c r="L30" s="106"/>
    </row>
    <row r="31" spans="1:14" s="60" customFormat="1" ht="27" customHeight="1" thickBot="1" x14ac:dyDescent="0.45">
      <c r="A31" s="103" t="s">
        <v>52</v>
      </c>
      <c r="B31" s="110">
        <v>572.66</v>
      </c>
      <c r="C31" s="271" t="s">
        <v>53</v>
      </c>
      <c r="D31" s="272"/>
      <c r="E31" s="272"/>
      <c r="F31" s="272"/>
      <c r="G31" s="272"/>
      <c r="H31" s="273"/>
      <c r="I31" s="106"/>
      <c r="J31" s="106"/>
      <c r="K31" s="106"/>
      <c r="L31" s="106"/>
    </row>
    <row r="32" spans="1:14" s="60" customFormat="1" ht="27" customHeight="1" thickBot="1" x14ac:dyDescent="0.45">
      <c r="A32" s="103" t="s">
        <v>54</v>
      </c>
      <c r="B32" s="110">
        <v>670.74</v>
      </c>
      <c r="C32" s="271" t="s">
        <v>55</v>
      </c>
      <c r="D32" s="272"/>
      <c r="E32" s="272"/>
      <c r="F32" s="272"/>
      <c r="G32" s="272"/>
      <c r="H32" s="273"/>
      <c r="I32" s="106"/>
      <c r="J32" s="106"/>
      <c r="K32" s="106"/>
      <c r="L32" s="111"/>
      <c r="M32" s="111"/>
      <c r="N32" s="112"/>
    </row>
    <row r="33" spans="1:14" s="60" customFormat="1" ht="17.25" customHeight="1" x14ac:dyDescent="0.3">
      <c r="A33" s="103"/>
      <c r="B33" s="113"/>
      <c r="C33" s="114"/>
      <c r="D33" s="114"/>
      <c r="E33" s="114"/>
      <c r="F33" s="114"/>
      <c r="G33" s="114"/>
      <c r="H33" s="114"/>
      <c r="I33" s="106"/>
      <c r="J33" s="106"/>
      <c r="K33" s="106"/>
      <c r="L33" s="111"/>
      <c r="M33" s="111"/>
      <c r="N33" s="112"/>
    </row>
    <row r="34" spans="1:14" s="60" customFormat="1" ht="18.75" x14ac:dyDescent="0.3">
      <c r="A34" s="103" t="s">
        <v>56</v>
      </c>
      <c r="B34" s="115">
        <f>B31/B32</f>
        <v>0.8537734442555982</v>
      </c>
      <c r="C34" s="92" t="s">
        <v>57</v>
      </c>
      <c r="D34" s="92"/>
      <c r="E34" s="92"/>
      <c r="F34" s="92"/>
      <c r="G34" s="92"/>
      <c r="I34" s="106"/>
      <c r="J34" s="106"/>
      <c r="K34" s="106"/>
      <c r="L34" s="111"/>
      <c r="M34" s="111"/>
      <c r="N34" s="112"/>
    </row>
    <row r="35" spans="1:14" s="60" customFormat="1" ht="19.5" customHeight="1" thickBot="1" x14ac:dyDescent="0.35">
      <c r="A35" s="103"/>
      <c r="B35" s="107"/>
      <c r="G35" s="92"/>
      <c r="I35" s="106"/>
      <c r="J35" s="106"/>
      <c r="K35" s="106"/>
      <c r="L35" s="111"/>
      <c r="M35" s="111"/>
      <c r="N35" s="112"/>
    </row>
    <row r="36" spans="1:14" s="60" customFormat="1" ht="27" customHeight="1" thickBot="1" x14ac:dyDescent="0.45">
      <c r="A36" s="116" t="s">
        <v>58</v>
      </c>
      <c r="B36" s="117">
        <v>25</v>
      </c>
      <c r="C36" s="92"/>
      <c r="D36" s="274" t="s">
        <v>59</v>
      </c>
      <c r="E36" s="287"/>
      <c r="F36" s="274" t="s">
        <v>60</v>
      </c>
      <c r="G36" s="275"/>
      <c r="J36" s="106"/>
      <c r="K36" s="106"/>
      <c r="L36" s="111"/>
      <c r="M36" s="111"/>
      <c r="N36" s="112"/>
    </row>
    <row r="37" spans="1:14" s="60" customFormat="1" ht="27" customHeight="1" thickBot="1" x14ac:dyDescent="0.45">
      <c r="A37" s="118" t="s">
        <v>61</v>
      </c>
      <c r="B37" s="119">
        <v>10</v>
      </c>
      <c r="C37" s="120" t="s">
        <v>62</v>
      </c>
      <c r="D37" s="121" t="s">
        <v>63</v>
      </c>
      <c r="E37" s="122" t="s">
        <v>64</v>
      </c>
      <c r="F37" s="121" t="s">
        <v>63</v>
      </c>
      <c r="G37" s="123" t="s">
        <v>64</v>
      </c>
      <c r="I37" s="124" t="s">
        <v>65</v>
      </c>
      <c r="J37" s="106"/>
      <c r="K37" s="106"/>
      <c r="L37" s="111"/>
      <c r="M37" s="111"/>
      <c r="N37" s="112"/>
    </row>
    <row r="38" spans="1:14" s="60" customFormat="1" ht="26.25" customHeight="1" x14ac:dyDescent="0.4">
      <c r="A38" s="118" t="s">
        <v>66</v>
      </c>
      <c r="B38" s="119">
        <v>50</v>
      </c>
      <c r="C38" s="125">
        <v>1</v>
      </c>
      <c r="D38" s="126">
        <v>235118170</v>
      </c>
      <c r="E38" s="127">
        <f>IF(ISBLANK(D38),"-",$D$48/$D$45*D38)</f>
        <v>261451101.99348006</v>
      </c>
      <c r="F38" s="126">
        <v>221938734</v>
      </c>
      <c r="G38" s="128">
        <f>IF(ISBLANK(F38),"-",$D$48/$F$45*F38)</f>
        <v>257679300.91320592</v>
      </c>
      <c r="I38" s="129"/>
      <c r="J38" s="106"/>
      <c r="K38" s="106"/>
      <c r="L38" s="111"/>
      <c r="M38" s="111"/>
      <c r="N38" s="112"/>
    </row>
    <row r="39" spans="1:14" s="60" customFormat="1" ht="26.25" customHeight="1" x14ac:dyDescent="0.4">
      <c r="A39" s="118" t="s">
        <v>67</v>
      </c>
      <c r="B39" s="119">
        <v>1</v>
      </c>
      <c r="C39" s="130">
        <v>2</v>
      </c>
      <c r="D39" s="131">
        <v>234776378</v>
      </c>
      <c r="E39" s="132">
        <f>IF(ISBLANK(D39),"-",$D$48/$D$45*D39)</f>
        <v>261071029.73001972</v>
      </c>
      <c r="F39" s="131">
        <v>222181755</v>
      </c>
      <c r="G39" s="133">
        <f>IF(ISBLANK(F39),"-",$D$48/$F$45*F39)</f>
        <v>257961457.52579266</v>
      </c>
      <c r="I39" s="256">
        <f>ABS((F43/D43*D42)-F42)/D42</f>
        <v>1.2415514611002239E-2</v>
      </c>
      <c r="J39" s="106"/>
      <c r="K39" s="106"/>
      <c r="L39" s="111"/>
      <c r="M39" s="111"/>
      <c r="N39" s="112"/>
    </row>
    <row r="40" spans="1:14" ht="26.25" customHeight="1" x14ac:dyDescent="0.4">
      <c r="A40" s="118" t="s">
        <v>68</v>
      </c>
      <c r="B40" s="119">
        <v>1</v>
      </c>
      <c r="C40" s="130">
        <v>3</v>
      </c>
      <c r="D40" s="131">
        <v>234812292</v>
      </c>
      <c r="E40" s="132">
        <f>IF(ISBLANK(D40),"-",$D$48/$D$45*D40)</f>
        <v>261110966.05172974</v>
      </c>
      <c r="F40" s="131">
        <v>222072038</v>
      </c>
      <c r="G40" s="133">
        <f>IF(ISBLANK(F40),"-",$D$48/$F$45*F40)</f>
        <v>257834071.92099646</v>
      </c>
      <c r="I40" s="256"/>
      <c r="L40" s="111"/>
      <c r="M40" s="111"/>
      <c r="N40" s="92"/>
    </row>
    <row r="41" spans="1:14" ht="27" customHeight="1" thickBot="1" x14ac:dyDescent="0.45">
      <c r="A41" s="118" t="s">
        <v>69</v>
      </c>
      <c r="B41" s="119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I41" s="138"/>
      <c r="L41" s="111"/>
      <c r="M41" s="111"/>
      <c r="N41" s="92"/>
    </row>
    <row r="42" spans="1:14" ht="27" customHeight="1" thickBot="1" x14ac:dyDescent="0.45">
      <c r="A42" s="118" t="s">
        <v>70</v>
      </c>
      <c r="B42" s="119">
        <v>1</v>
      </c>
      <c r="C42" s="139" t="s">
        <v>71</v>
      </c>
      <c r="D42" s="140">
        <f>AVERAGE(D38:D41)</f>
        <v>234902280</v>
      </c>
      <c r="E42" s="141">
        <f>AVERAGE(E38:E41)</f>
        <v>261211032.59174314</v>
      </c>
      <c r="F42" s="140">
        <f>AVERAGE(F38:F41)</f>
        <v>222064175.66666666</v>
      </c>
      <c r="G42" s="142">
        <f>AVERAGE(G38:G41)</f>
        <v>257824943.45333168</v>
      </c>
      <c r="H42" s="84"/>
    </row>
    <row r="43" spans="1:14" ht="26.25" customHeight="1" x14ac:dyDescent="0.4">
      <c r="A43" s="118" t="s">
        <v>72</v>
      </c>
      <c r="B43" s="119">
        <v>1</v>
      </c>
      <c r="C43" s="143" t="s">
        <v>73</v>
      </c>
      <c r="D43" s="144">
        <v>26.28</v>
      </c>
      <c r="E43" s="92"/>
      <c r="F43" s="144">
        <v>25.17</v>
      </c>
      <c r="H43" s="84"/>
    </row>
    <row r="44" spans="1:14" ht="26.25" customHeight="1" x14ac:dyDescent="0.4">
      <c r="A44" s="118" t="s">
        <v>74</v>
      </c>
      <c r="B44" s="119">
        <v>1</v>
      </c>
      <c r="C44" s="145" t="s">
        <v>75</v>
      </c>
      <c r="D44" s="146">
        <f>D43*$B$34</f>
        <v>22.437166115037122</v>
      </c>
      <c r="E44" s="147"/>
      <c r="F44" s="146">
        <f>F43*$B$34</f>
        <v>21.48947759191341</v>
      </c>
      <c r="H44" s="84"/>
    </row>
    <row r="45" spans="1:14" ht="19.5" customHeight="1" thickBot="1" x14ac:dyDescent="0.35">
      <c r="A45" s="118" t="s">
        <v>76</v>
      </c>
      <c r="B45" s="130">
        <f>(B44/B43)*(B42/B41)*(B40/B39)*(B38/B37)*B36</f>
        <v>125</v>
      </c>
      <c r="C45" s="145" t="s">
        <v>77</v>
      </c>
      <c r="D45" s="148">
        <f>D44*$B$30/100</f>
        <v>22.482040447267195</v>
      </c>
      <c r="E45" s="149"/>
      <c r="F45" s="148">
        <f>F44*$B$30/100</f>
        <v>21.532456547097237</v>
      </c>
      <c r="H45" s="84"/>
    </row>
    <row r="46" spans="1:14" ht="19.5" customHeight="1" thickBot="1" x14ac:dyDescent="0.35">
      <c r="A46" s="257" t="s">
        <v>78</v>
      </c>
      <c r="B46" s="261"/>
      <c r="C46" s="145" t="s">
        <v>79</v>
      </c>
      <c r="D46" s="150">
        <f>D45/$B$45</f>
        <v>0.17985632357813755</v>
      </c>
      <c r="E46" s="151"/>
      <c r="F46" s="152">
        <f>F45/$B$45</f>
        <v>0.1722596523767779</v>
      </c>
      <c r="H46" s="84"/>
    </row>
    <row r="47" spans="1:14" ht="27" customHeight="1" thickBot="1" x14ac:dyDescent="0.45">
      <c r="A47" s="259"/>
      <c r="B47" s="262"/>
      <c r="C47" s="153" t="s">
        <v>80</v>
      </c>
      <c r="D47" s="154">
        <v>0.2</v>
      </c>
      <c r="E47" s="155"/>
      <c r="F47" s="151"/>
      <c r="H47" s="84"/>
    </row>
    <row r="48" spans="1:14" ht="18.75" x14ac:dyDescent="0.3">
      <c r="C48" s="156" t="s">
        <v>81</v>
      </c>
      <c r="D48" s="148">
        <f>D47*$B$45</f>
        <v>25</v>
      </c>
      <c r="F48" s="157"/>
      <c r="H48" s="84"/>
    </row>
    <row r="49" spans="1:12" ht="19.5" customHeight="1" thickBot="1" x14ac:dyDescent="0.35">
      <c r="C49" s="158" t="s">
        <v>82</v>
      </c>
      <c r="D49" s="159">
        <f>D48/B34</f>
        <v>29.281772779659835</v>
      </c>
      <c r="F49" s="157"/>
      <c r="H49" s="84"/>
    </row>
    <row r="50" spans="1:12" ht="18.75" x14ac:dyDescent="0.3">
      <c r="C50" s="116" t="s">
        <v>83</v>
      </c>
      <c r="D50" s="160">
        <f>AVERAGE(E38:E41,G38:G41)</f>
        <v>259517988.02253738</v>
      </c>
      <c r="F50" s="161"/>
      <c r="H50" s="84"/>
    </row>
    <row r="51" spans="1:12" ht="18.75" x14ac:dyDescent="0.3">
      <c r="C51" s="118" t="s">
        <v>84</v>
      </c>
      <c r="D51" s="162">
        <f>STDEV(E38:E41,G38:G41)/D50</f>
        <v>7.1728442265444328E-3</v>
      </c>
      <c r="F51" s="161"/>
      <c r="H51" s="84"/>
    </row>
    <row r="52" spans="1:12" ht="19.5" customHeight="1" thickBot="1" x14ac:dyDescent="0.35">
      <c r="C52" s="163" t="s">
        <v>20</v>
      </c>
      <c r="D52" s="164">
        <f>COUNT(E38:E41,G38:G41)</f>
        <v>6</v>
      </c>
      <c r="F52" s="161"/>
    </row>
    <row r="54" spans="1:12" ht="18.75" x14ac:dyDescent="0.3">
      <c r="A54" s="165" t="s">
        <v>1</v>
      </c>
      <c r="B54" s="166" t="s">
        <v>85</v>
      </c>
    </row>
    <row r="55" spans="1:12" ht="18.75" x14ac:dyDescent="0.3">
      <c r="A55" s="92" t="s">
        <v>86</v>
      </c>
      <c r="B55" s="167" t="str">
        <f>B21</f>
        <v>Abacavir Sulfate 300mg</v>
      </c>
    </row>
    <row r="56" spans="1:12" ht="26.25" customHeight="1" x14ac:dyDescent="0.4">
      <c r="A56" s="167" t="s">
        <v>87</v>
      </c>
      <c r="B56" s="168">
        <v>300</v>
      </c>
      <c r="C56" s="92" t="str">
        <f>B20</f>
        <v>Abacavir</v>
      </c>
      <c r="H56" s="147"/>
    </row>
    <row r="57" spans="1:12" ht="18.75" x14ac:dyDescent="0.3">
      <c r="A57" s="167" t="s">
        <v>88</v>
      </c>
      <c r="B57" s="169">
        <f>Uniformity!C46</f>
        <v>818.53700000000003</v>
      </c>
      <c r="H57" s="147"/>
    </row>
    <row r="58" spans="1:12" ht="19.5" customHeight="1" thickBot="1" x14ac:dyDescent="0.35">
      <c r="H58" s="147"/>
    </row>
    <row r="59" spans="1:12" s="60" customFormat="1" ht="27" customHeight="1" thickBot="1" x14ac:dyDescent="0.45">
      <c r="A59" s="116" t="s">
        <v>89</v>
      </c>
      <c r="B59" s="117">
        <v>250</v>
      </c>
      <c r="C59" s="92"/>
      <c r="D59" s="170" t="s">
        <v>90</v>
      </c>
      <c r="E59" s="171" t="s">
        <v>62</v>
      </c>
      <c r="F59" s="171" t="s">
        <v>63</v>
      </c>
      <c r="G59" s="171" t="s">
        <v>91</v>
      </c>
      <c r="H59" s="120" t="s">
        <v>92</v>
      </c>
      <c r="L59" s="106"/>
    </row>
    <row r="60" spans="1:12" s="60" customFormat="1" ht="26.25" customHeight="1" x14ac:dyDescent="0.4">
      <c r="A60" s="118" t="s">
        <v>93</v>
      </c>
      <c r="B60" s="119">
        <v>5</v>
      </c>
      <c r="C60" s="276" t="s">
        <v>94</v>
      </c>
      <c r="D60" s="279">
        <v>823.69</v>
      </c>
      <c r="E60" s="172">
        <v>1</v>
      </c>
      <c r="F60" s="173">
        <v>303505430</v>
      </c>
      <c r="G60" s="174">
        <f>IF(ISBLANK(F60),"-",(F60/$D$50*$D$47*$B$68)*($B$57/$D$60))</f>
        <v>290.54508325009675</v>
      </c>
      <c r="H60" s="175">
        <f t="shared" ref="H60:H71" si="0">IF(ISBLANK(F60),"-",(G60/$B$56)*100)</f>
        <v>96.848361083365589</v>
      </c>
      <c r="L60" s="106"/>
    </row>
    <row r="61" spans="1:12" s="60" customFormat="1" ht="26.25" customHeight="1" x14ac:dyDescent="0.4">
      <c r="A61" s="118" t="s">
        <v>95</v>
      </c>
      <c r="B61" s="119">
        <v>25</v>
      </c>
      <c r="C61" s="277"/>
      <c r="D61" s="280"/>
      <c r="E61" s="176">
        <v>2</v>
      </c>
      <c r="F61" s="131">
        <v>305214042</v>
      </c>
      <c r="G61" s="177">
        <f>IF(ISBLANK(F61),"-",(F61/$D$50*$D$47*$B$68)*($B$57/$D$60))</f>
        <v>292.18073377464287</v>
      </c>
      <c r="H61" s="178">
        <f t="shared" si="0"/>
        <v>97.393577924880958</v>
      </c>
      <c r="L61" s="106"/>
    </row>
    <row r="62" spans="1:12" s="60" customFormat="1" ht="26.25" customHeight="1" x14ac:dyDescent="0.4">
      <c r="A62" s="118" t="s">
        <v>96</v>
      </c>
      <c r="B62" s="119">
        <v>1</v>
      </c>
      <c r="C62" s="277"/>
      <c r="D62" s="280"/>
      <c r="E62" s="176">
        <v>3</v>
      </c>
      <c r="F62" s="179">
        <v>304816122</v>
      </c>
      <c r="G62" s="177">
        <f>IF(ISBLANK(F62),"-",(F62/$D$50*$D$47*$B$68)*($B$57/$D$60))</f>
        <v>291.7998058303657</v>
      </c>
      <c r="H62" s="178">
        <f t="shared" si="0"/>
        <v>97.266601943455228</v>
      </c>
      <c r="L62" s="106"/>
    </row>
    <row r="63" spans="1:12" ht="27" customHeight="1" thickBot="1" x14ac:dyDescent="0.45">
      <c r="A63" s="118" t="s">
        <v>97</v>
      </c>
      <c r="B63" s="119">
        <v>1</v>
      </c>
      <c r="C63" s="278"/>
      <c r="D63" s="281"/>
      <c r="E63" s="180">
        <v>4</v>
      </c>
      <c r="F63" s="181"/>
      <c r="G63" s="177" t="str">
        <f>IF(ISBLANK(F63),"-",(F63/$D$50*$D$47*$B$68)*($B$57/$D$60))</f>
        <v>-</v>
      </c>
      <c r="H63" s="178" t="str">
        <f t="shared" si="0"/>
        <v>-</v>
      </c>
    </row>
    <row r="64" spans="1:12" ht="26.25" customHeight="1" x14ac:dyDescent="0.4">
      <c r="A64" s="118" t="s">
        <v>98</v>
      </c>
      <c r="B64" s="119">
        <v>1</v>
      </c>
      <c r="C64" s="276" t="s">
        <v>99</v>
      </c>
      <c r="D64" s="279">
        <v>840.03</v>
      </c>
      <c r="E64" s="172">
        <v>1</v>
      </c>
      <c r="F64" s="173">
        <v>305194869</v>
      </c>
      <c r="G64" s="174">
        <f>IF(ISBLANK(F64),"-",(F64/$D$50*$D$47*$B$68)*($B$57/$D$64))</f>
        <v>286.47932856378924</v>
      </c>
      <c r="H64" s="175">
        <f t="shared" si="0"/>
        <v>95.493109521263079</v>
      </c>
    </row>
    <row r="65" spans="1:8" ht="26.25" customHeight="1" x14ac:dyDescent="0.4">
      <c r="A65" s="118" t="s">
        <v>100</v>
      </c>
      <c r="B65" s="119">
        <v>1</v>
      </c>
      <c r="C65" s="277"/>
      <c r="D65" s="280"/>
      <c r="E65" s="176">
        <v>2</v>
      </c>
      <c r="F65" s="131">
        <v>305721458</v>
      </c>
      <c r="G65" s="177">
        <f>IF(ISBLANK(F65),"-",(F65/$D$50*$D$47*$B$68)*($B$57/$D$64))</f>
        <v>286.97362541629985</v>
      </c>
      <c r="H65" s="178">
        <f t="shared" si="0"/>
        <v>95.657875138766613</v>
      </c>
    </row>
    <row r="66" spans="1:8" ht="26.25" customHeight="1" x14ac:dyDescent="0.4">
      <c r="A66" s="118" t="s">
        <v>101</v>
      </c>
      <c r="B66" s="119">
        <v>1</v>
      </c>
      <c r="C66" s="277"/>
      <c r="D66" s="280"/>
      <c r="E66" s="176">
        <v>3</v>
      </c>
      <c r="F66" s="131">
        <v>306127253</v>
      </c>
      <c r="G66" s="177">
        <f>IF(ISBLANK(F66),"-",(F66/$D$50*$D$47*$B$68)*($B$57/$D$64))</f>
        <v>287.35453574914862</v>
      </c>
      <c r="H66" s="178">
        <f t="shared" si="0"/>
        <v>95.784845249716213</v>
      </c>
    </row>
    <row r="67" spans="1:8" ht="27" customHeight="1" thickBot="1" x14ac:dyDescent="0.45">
      <c r="A67" s="118" t="s">
        <v>102</v>
      </c>
      <c r="B67" s="119">
        <v>1</v>
      </c>
      <c r="C67" s="278"/>
      <c r="D67" s="281"/>
      <c r="E67" s="180">
        <v>4</v>
      </c>
      <c r="F67" s="181"/>
      <c r="G67" s="182" t="str">
        <f>IF(ISBLANK(F67),"-",(F67/$D$50*$D$47*$B$68)*($B$57/$D$64))</f>
        <v>-</v>
      </c>
      <c r="H67" s="183" t="str">
        <f t="shared" si="0"/>
        <v>-</v>
      </c>
    </row>
    <row r="68" spans="1:8" ht="26.25" customHeight="1" x14ac:dyDescent="0.4">
      <c r="A68" s="118" t="s">
        <v>103</v>
      </c>
      <c r="B68" s="184">
        <f>(B67/B66)*(B65/B64)*(B63/B62)*(B61/B60)*B59</f>
        <v>1250</v>
      </c>
      <c r="C68" s="276" t="s">
        <v>104</v>
      </c>
      <c r="D68" s="279">
        <v>821.17</v>
      </c>
      <c r="E68" s="172">
        <v>1</v>
      </c>
      <c r="F68" s="173">
        <v>301650920</v>
      </c>
      <c r="G68" s="174">
        <f>IF(ISBLANK(F68),"-",(F68/$D$50*$D$47*$B$68)*($B$57/$D$68))</f>
        <v>289.65593925990231</v>
      </c>
      <c r="H68" s="178">
        <f t="shared" si="0"/>
        <v>96.55197975330077</v>
      </c>
    </row>
    <row r="69" spans="1:8" ht="27" customHeight="1" thickBot="1" x14ac:dyDescent="0.45">
      <c r="A69" s="163" t="s">
        <v>105</v>
      </c>
      <c r="B69" s="185">
        <f>(D47*B68)/B56*B57</f>
        <v>682.11416666666673</v>
      </c>
      <c r="C69" s="277"/>
      <c r="D69" s="280"/>
      <c r="E69" s="176">
        <v>2</v>
      </c>
      <c r="F69" s="131">
        <v>300986706</v>
      </c>
      <c r="G69" s="177">
        <f>IF(ISBLANK(F69),"-",(F69/$D$50*$D$47*$B$68)*($B$57/$D$68))</f>
        <v>289.01813735948178</v>
      </c>
      <c r="H69" s="178">
        <f t="shared" si="0"/>
        <v>96.339379119827257</v>
      </c>
    </row>
    <row r="70" spans="1:8" ht="26.25" customHeight="1" x14ac:dyDescent="0.4">
      <c r="A70" s="283" t="s">
        <v>78</v>
      </c>
      <c r="B70" s="284"/>
      <c r="C70" s="277"/>
      <c r="D70" s="280"/>
      <c r="E70" s="176">
        <v>3</v>
      </c>
      <c r="F70" s="131">
        <v>302636281</v>
      </c>
      <c r="G70" s="177">
        <f>IF(ISBLANK(F70),"-",(F70/$D$50*$D$47*$B$68)*($B$57/$D$68))</f>
        <v>290.60211792882552</v>
      </c>
      <c r="H70" s="178">
        <f t="shared" si="0"/>
        <v>96.867372642941845</v>
      </c>
    </row>
    <row r="71" spans="1:8" ht="27" customHeight="1" thickBot="1" x14ac:dyDescent="0.45">
      <c r="A71" s="285"/>
      <c r="B71" s="286"/>
      <c r="C71" s="282"/>
      <c r="D71" s="281"/>
      <c r="E71" s="180">
        <v>4</v>
      </c>
      <c r="F71" s="181"/>
      <c r="G71" s="182" t="str">
        <f>IF(ISBLANK(F71),"-",(F71/$D$50*$D$47*$B$68)*($B$57/$D$68))</f>
        <v>-</v>
      </c>
      <c r="H71" s="183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86" t="s">
        <v>71</v>
      </c>
      <c r="G72" s="187">
        <f>AVERAGE(G60:G71)</f>
        <v>289.4010341258392</v>
      </c>
      <c r="H72" s="188">
        <f>AVERAGE(H60:H71)</f>
        <v>96.467011375279725</v>
      </c>
    </row>
    <row r="73" spans="1:8" ht="26.25" customHeight="1" x14ac:dyDescent="0.4">
      <c r="C73" s="147"/>
      <c r="D73" s="147"/>
      <c r="E73" s="147"/>
      <c r="F73" s="189" t="s">
        <v>84</v>
      </c>
      <c r="G73" s="190">
        <f>STDEV(G60:G71)/G72</f>
        <v>7.2337792417028184E-3</v>
      </c>
      <c r="H73" s="190">
        <f>STDEV(H60:H71)/H72</f>
        <v>7.2337792417028219E-3</v>
      </c>
    </row>
    <row r="74" spans="1:8" ht="27" customHeight="1" thickBot="1" x14ac:dyDescent="0.45">
      <c r="A74" s="147"/>
      <c r="B74" s="147"/>
      <c r="C74" s="147"/>
      <c r="D74" s="147"/>
      <c r="E74" s="149"/>
      <c r="F74" s="191" t="s">
        <v>20</v>
      </c>
      <c r="G74" s="192">
        <f>COUNT(G60:G71)</f>
        <v>9</v>
      </c>
      <c r="H74" s="192">
        <f>COUNT(H60:H71)</f>
        <v>9</v>
      </c>
    </row>
    <row r="76" spans="1:8" ht="26.25" customHeight="1" x14ac:dyDescent="0.4">
      <c r="A76" s="102" t="s">
        <v>106</v>
      </c>
      <c r="B76" s="103" t="s">
        <v>107</v>
      </c>
      <c r="C76" s="265" t="str">
        <f>B26</f>
        <v>Abacavir Sulphate</v>
      </c>
      <c r="D76" s="265"/>
      <c r="E76" s="92" t="s">
        <v>108</v>
      </c>
      <c r="F76" s="92"/>
      <c r="G76" s="193">
        <f>H72</f>
        <v>96.467011375279725</v>
      </c>
      <c r="H76" s="107"/>
    </row>
    <row r="77" spans="1:8" ht="18.75" x14ac:dyDescent="0.3">
      <c r="A77" s="101" t="s">
        <v>109</v>
      </c>
      <c r="B77" s="101" t="s">
        <v>110</v>
      </c>
    </row>
    <row r="78" spans="1:8" ht="18.75" x14ac:dyDescent="0.3">
      <c r="A78" s="101"/>
      <c r="B78" s="101"/>
    </row>
    <row r="79" spans="1:8" ht="26.25" customHeight="1" x14ac:dyDescent="0.4">
      <c r="A79" s="102" t="s">
        <v>4</v>
      </c>
      <c r="B79" s="267" t="str">
        <f>B26</f>
        <v>Abacavir Sulphate</v>
      </c>
      <c r="C79" s="267"/>
    </row>
    <row r="80" spans="1:8" ht="26.25" customHeight="1" x14ac:dyDescent="0.4">
      <c r="A80" s="103" t="s">
        <v>48</v>
      </c>
      <c r="B80" s="267" t="str">
        <f>B27</f>
        <v>A12-4</v>
      </c>
      <c r="C80" s="267"/>
    </row>
    <row r="81" spans="1:12" ht="27" customHeight="1" thickBot="1" x14ac:dyDescent="0.45">
      <c r="A81" s="103" t="s">
        <v>6</v>
      </c>
      <c r="B81" s="104">
        <f>B28</f>
        <v>100.2</v>
      </c>
    </row>
    <row r="82" spans="1:12" s="60" customFormat="1" ht="27" customHeight="1" thickBot="1" x14ac:dyDescent="0.45">
      <c r="A82" s="103" t="s">
        <v>49</v>
      </c>
      <c r="B82" s="105">
        <v>0</v>
      </c>
      <c r="C82" s="268" t="s">
        <v>50</v>
      </c>
      <c r="D82" s="269"/>
      <c r="E82" s="269"/>
      <c r="F82" s="269"/>
      <c r="G82" s="270"/>
      <c r="I82" s="106"/>
      <c r="J82" s="106"/>
      <c r="K82" s="106"/>
      <c r="L82" s="106"/>
    </row>
    <row r="83" spans="1:12" s="60" customFormat="1" ht="19.5" customHeight="1" thickBot="1" x14ac:dyDescent="0.35">
      <c r="A83" s="103" t="s">
        <v>51</v>
      </c>
      <c r="B83" s="107">
        <f>B81-B82</f>
        <v>100.2</v>
      </c>
      <c r="C83" s="108"/>
      <c r="D83" s="108"/>
      <c r="E83" s="108"/>
      <c r="F83" s="108"/>
      <c r="G83" s="109"/>
      <c r="I83" s="106"/>
      <c r="J83" s="106"/>
      <c r="K83" s="106"/>
      <c r="L83" s="106"/>
    </row>
    <row r="84" spans="1:12" s="60" customFormat="1" ht="27" customHeight="1" thickBot="1" x14ac:dyDescent="0.45">
      <c r="A84" s="103" t="s">
        <v>52</v>
      </c>
      <c r="B84" s="110">
        <v>572.66</v>
      </c>
      <c r="C84" s="271" t="s">
        <v>111</v>
      </c>
      <c r="D84" s="272"/>
      <c r="E84" s="272"/>
      <c r="F84" s="272"/>
      <c r="G84" s="272"/>
      <c r="H84" s="273"/>
      <c r="I84" s="106"/>
      <c r="J84" s="106"/>
      <c r="K84" s="106"/>
      <c r="L84" s="106"/>
    </row>
    <row r="85" spans="1:12" s="60" customFormat="1" ht="27" customHeight="1" thickBot="1" x14ac:dyDescent="0.45">
      <c r="A85" s="103" t="s">
        <v>54</v>
      </c>
      <c r="B85" s="110">
        <v>670.74</v>
      </c>
      <c r="C85" s="271" t="s">
        <v>112</v>
      </c>
      <c r="D85" s="272"/>
      <c r="E85" s="272"/>
      <c r="F85" s="272"/>
      <c r="G85" s="272"/>
      <c r="H85" s="273"/>
      <c r="I85" s="106"/>
      <c r="J85" s="106"/>
      <c r="K85" s="106"/>
      <c r="L85" s="106"/>
    </row>
    <row r="86" spans="1:12" s="60" customFormat="1" ht="18.75" x14ac:dyDescent="0.3">
      <c r="A86" s="103"/>
      <c r="B86" s="113"/>
      <c r="C86" s="114"/>
      <c r="D86" s="114"/>
      <c r="E86" s="114"/>
      <c r="F86" s="114"/>
      <c r="G86" s="114"/>
      <c r="H86" s="114"/>
      <c r="I86" s="106"/>
      <c r="J86" s="106"/>
      <c r="K86" s="106"/>
      <c r="L86" s="106"/>
    </row>
    <row r="87" spans="1:12" s="60" customFormat="1" ht="18.75" x14ac:dyDescent="0.3">
      <c r="A87" s="103" t="s">
        <v>56</v>
      </c>
      <c r="B87" s="115">
        <f>B84/B85</f>
        <v>0.8537734442555982</v>
      </c>
      <c r="C87" s="92" t="s">
        <v>57</v>
      </c>
      <c r="D87" s="92"/>
      <c r="E87" s="92"/>
      <c r="F87" s="92"/>
      <c r="G87" s="92"/>
      <c r="I87" s="106"/>
      <c r="J87" s="106"/>
      <c r="K87" s="106"/>
      <c r="L87" s="106"/>
    </row>
    <row r="88" spans="1:12" ht="19.5" customHeight="1" thickBot="1" x14ac:dyDescent="0.35">
      <c r="A88" s="101"/>
      <c r="B88" s="101"/>
    </row>
    <row r="89" spans="1:12" ht="27" customHeight="1" thickBot="1" x14ac:dyDescent="0.45">
      <c r="A89" s="116" t="s">
        <v>58</v>
      </c>
      <c r="B89" s="117">
        <v>25</v>
      </c>
      <c r="D89" s="194" t="s">
        <v>59</v>
      </c>
      <c r="E89" s="195"/>
      <c r="F89" s="274" t="s">
        <v>60</v>
      </c>
      <c r="G89" s="275"/>
    </row>
    <row r="90" spans="1:12" ht="27" customHeight="1" thickBot="1" x14ac:dyDescent="0.45">
      <c r="A90" s="118" t="s">
        <v>61</v>
      </c>
      <c r="B90" s="119">
        <v>10</v>
      </c>
      <c r="C90" s="196" t="s">
        <v>62</v>
      </c>
      <c r="D90" s="121" t="s">
        <v>63</v>
      </c>
      <c r="E90" s="122" t="s">
        <v>64</v>
      </c>
      <c r="F90" s="121" t="s">
        <v>63</v>
      </c>
      <c r="G90" s="197" t="s">
        <v>64</v>
      </c>
      <c r="I90" s="124" t="s">
        <v>65</v>
      </c>
    </row>
    <row r="91" spans="1:12" ht="26.25" customHeight="1" x14ac:dyDescent="0.4">
      <c r="A91" s="118" t="s">
        <v>66</v>
      </c>
      <c r="B91" s="119">
        <v>50</v>
      </c>
      <c r="C91" s="198">
        <v>1</v>
      </c>
      <c r="D91" s="126">
        <v>0.64900000000000002</v>
      </c>
      <c r="E91" s="127">
        <f>IF(ISBLANK(D91),"-",$D$101/$D$98*D91)</f>
        <v>0.48112477566427864</v>
      </c>
      <c r="F91" s="126">
        <v>0.61899999999999999</v>
      </c>
      <c r="G91" s="128">
        <f>IF(ISBLANK(F91),"-",$D$101/$F$98*F91)</f>
        <v>0.47912167588037902</v>
      </c>
      <c r="I91" s="129"/>
    </row>
    <row r="92" spans="1:12" ht="26.25" customHeight="1" x14ac:dyDescent="0.4">
      <c r="A92" s="118" t="s">
        <v>67</v>
      </c>
      <c r="B92" s="119">
        <v>5</v>
      </c>
      <c r="C92" s="147">
        <v>2</v>
      </c>
      <c r="D92" s="131">
        <v>0.65100000000000002</v>
      </c>
      <c r="E92" s="132">
        <f>IF(ISBLANK(D92),"-",$D$101/$D$98*D92)</f>
        <v>0.48260744061239663</v>
      </c>
      <c r="F92" s="131">
        <v>0.61899999999999999</v>
      </c>
      <c r="G92" s="133">
        <f>IF(ISBLANK(F92),"-",$D$101/$F$98*F92)</f>
        <v>0.47912167588037902</v>
      </c>
      <c r="I92" s="256">
        <f>ABS((F96/D96*D95)-F95)/D95</f>
        <v>5.9676852827540167E-3</v>
      </c>
    </row>
    <row r="93" spans="1:12" ht="26.25" customHeight="1" x14ac:dyDescent="0.4">
      <c r="A93" s="118" t="s">
        <v>68</v>
      </c>
      <c r="B93" s="119">
        <v>50</v>
      </c>
      <c r="C93" s="147">
        <v>3</v>
      </c>
      <c r="D93" s="131">
        <v>0.65</v>
      </c>
      <c r="E93" s="132">
        <f>IF(ISBLANK(D93),"-",$D$101/$D$98*D93)</f>
        <v>0.48186610813833763</v>
      </c>
      <c r="F93" s="131">
        <v>0.61799999999999999</v>
      </c>
      <c r="G93" s="133">
        <f>IF(ISBLANK(F93),"-",$D$101/$F$98*F93)</f>
        <v>0.47834765055585499</v>
      </c>
      <c r="I93" s="256"/>
    </row>
    <row r="94" spans="1:12" ht="27" customHeight="1" thickBot="1" x14ac:dyDescent="0.45">
      <c r="A94" s="118" t="s">
        <v>69</v>
      </c>
      <c r="B94" s="119">
        <v>1</v>
      </c>
      <c r="C94" s="199">
        <v>4</v>
      </c>
      <c r="D94" s="135"/>
      <c r="E94" s="136" t="str">
        <f>IF(ISBLANK(D94),"-",$D$101/$D$98*D94)</f>
        <v>-</v>
      </c>
      <c r="F94" s="200"/>
      <c r="G94" s="137" t="str">
        <f>IF(ISBLANK(F94),"-",$D$101/$F$98*F94)</f>
        <v>-</v>
      </c>
      <c r="I94" s="138"/>
    </row>
    <row r="95" spans="1:12" ht="27" customHeight="1" thickBot="1" x14ac:dyDescent="0.45">
      <c r="A95" s="118" t="s">
        <v>70</v>
      </c>
      <c r="B95" s="119">
        <v>1</v>
      </c>
      <c r="C95" s="103" t="s">
        <v>71</v>
      </c>
      <c r="D95" s="201">
        <f>AVERAGE(D91:D94)</f>
        <v>0.65</v>
      </c>
      <c r="E95" s="141">
        <f>AVERAGE(E91:E94)</f>
        <v>0.48186610813833769</v>
      </c>
      <c r="F95" s="202">
        <f>AVERAGE(F91:F94)</f>
        <v>0.61866666666666659</v>
      </c>
      <c r="G95" s="203">
        <f>AVERAGE(G91:G94)</f>
        <v>0.47886366743887104</v>
      </c>
    </row>
    <row r="96" spans="1:12" ht="26.25" customHeight="1" x14ac:dyDescent="0.4">
      <c r="A96" s="118" t="s">
        <v>72</v>
      </c>
      <c r="B96" s="104">
        <v>1</v>
      </c>
      <c r="C96" s="204" t="s">
        <v>113</v>
      </c>
      <c r="D96" s="205">
        <v>26.28</v>
      </c>
      <c r="E96" s="92"/>
      <c r="F96" s="144">
        <v>25.17</v>
      </c>
    </row>
    <row r="97" spans="1:10" ht="26.25" customHeight="1" x14ac:dyDescent="0.4">
      <c r="A97" s="118" t="s">
        <v>74</v>
      </c>
      <c r="B97" s="104">
        <v>1</v>
      </c>
      <c r="C97" s="206" t="s">
        <v>114</v>
      </c>
      <c r="D97" s="207">
        <f>D96*$B$87</f>
        <v>22.437166115037122</v>
      </c>
      <c r="E97" s="147"/>
      <c r="F97" s="146">
        <f>F96*$B$87</f>
        <v>21.48947759191341</v>
      </c>
    </row>
    <row r="98" spans="1:10" ht="19.5" customHeight="1" thickBot="1" x14ac:dyDescent="0.35">
      <c r="A98" s="118" t="s">
        <v>76</v>
      </c>
      <c r="B98" s="147">
        <f>(B97/B96)*(B95/B94)*(B93/B92)*(B91/B90)*B89</f>
        <v>1250</v>
      </c>
      <c r="C98" s="206" t="s">
        <v>115</v>
      </c>
      <c r="D98" s="208">
        <f>D97*$B$83/100</f>
        <v>22.482040447267195</v>
      </c>
      <c r="E98" s="149"/>
      <c r="F98" s="148">
        <f>F97*$B$83/100</f>
        <v>21.532456547097237</v>
      </c>
    </row>
    <row r="99" spans="1:10" ht="19.5" customHeight="1" thickBot="1" x14ac:dyDescent="0.35">
      <c r="A99" s="257" t="s">
        <v>78</v>
      </c>
      <c r="B99" s="258"/>
      <c r="C99" s="206" t="s">
        <v>116</v>
      </c>
      <c r="D99" s="209">
        <f>D98/$B$98</f>
        <v>1.7985632357813756E-2</v>
      </c>
      <c r="E99" s="149"/>
      <c r="F99" s="152">
        <f>F98/$B$98</f>
        <v>1.722596523767779E-2</v>
      </c>
      <c r="H99" s="84"/>
    </row>
    <row r="100" spans="1:10" ht="19.5" customHeight="1" thickBot="1" x14ac:dyDescent="0.35">
      <c r="A100" s="259"/>
      <c r="B100" s="260"/>
      <c r="C100" s="206" t="s">
        <v>80</v>
      </c>
      <c r="D100" s="210">
        <f>$B$56/$B$116</f>
        <v>1.3333333333333334E-2</v>
      </c>
      <c r="F100" s="157"/>
      <c r="G100" s="211"/>
      <c r="H100" s="84"/>
    </row>
    <row r="101" spans="1:10" ht="18.75" x14ac:dyDescent="0.3">
      <c r="C101" s="206" t="s">
        <v>81</v>
      </c>
      <c r="D101" s="207">
        <f>D100*$B$98</f>
        <v>16.666666666666668</v>
      </c>
      <c r="F101" s="157"/>
      <c r="H101" s="84"/>
    </row>
    <row r="102" spans="1:10" ht="19.5" customHeight="1" thickBot="1" x14ac:dyDescent="0.35">
      <c r="C102" s="212" t="s">
        <v>82</v>
      </c>
      <c r="D102" s="213">
        <f>D101/B34</f>
        <v>19.521181853106558</v>
      </c>
      <c r="F102" s="161"/>
      <c r="H102" s="84"/>
      <c r="J102" s="214"/>
    </row>
    <row r="103" spans="1:10" ht="18.75" x14ac:dyDescent="0.3">
      <c r="C103" s="215" t="s">
        <v>117</v>
      </c>
      <c r="D103" s="216">
        <f>AVERAGE(E91:E94,G91:G94)</f>
        <v>0.48036488778860426</v>
      </c>
      <c r="F103" s="161"/>
      <c r="G103" s="211"/>
      <c r="H103" s="84"/>
      <c r="J103" s="217"/>
    </row>
    <row r="104" spans="1:10" ht="18.75" x14ac:dyDescent="0.3">
      <c r="C104" s="189" t="s">
        <v>84</v>
      </c>
      <c r="D104" s="218">
        <f>STDEV(E91:E94,G91:G94)/D103</f>
        <v>3.6081652132535945E-3</v>
      </c>
      <c r="F104" s="161"/>
      <c r="H104" s="84"/>
      <c r="J104" s="217"/>
    </row>
    <row r="105" spans="1:10" ht="19.5" customHeight="1" thickBot="1" x14ac:dyDescent="0.35">
      <c r="C105" s="191" t="s">
        <v>20</v>
      </c>
      <c r="D105" s="219">
        <f>COUNT(E91:E94,G91:G94)</f>
        <v>6</v>
      </c>
      <c r="F105" s="161"/>
      <c r="H105" s="84"/>
      <c r="J105" s="217"/>
    </row>
    <row r="106" spans="1:10" ht="19.5" customHeight="1" thickBot="1" x14ac:dyDescent="0.35">
      <c r="A106" s="165"/>
      <c r="B106" s="165"/>
      <c r="C106" s="165"/>
      <c r="D106" s="165"/>
      <c r="E106" s="165"/>
    </row>
    <row r="107" spans="1:10" ht="27" customHeight="1" thickBot="1" x14ac:dyDescent="0.45">
      <c r="A107" s="116" t="s">
        <v>118</v>
      </c>
      <c r="B107" s="117">
        <v>900</v>
      </c>
      <c r="C107" s="171" t="s">
        <v>119</v>
      </c>
      <c r="D107" s="171" t="s">
        <v>63</v>
      </c>
      <c r="E107" s="171" t="s">
        <v>120</v>
      </c>
      <c r="F107" s="220" t="s">
        <v>121</v>
      </c>
    </row>
    <row r="108" spans="1:10" ht="26.25" customHeight="1" x14ac:dyDescent="0.4">
      <c r="A108" s="118" t="s">
        <v>122</v>
      </c>
      <c r="B108" s="119">
        <v>2</v>
      </c>
      <c r="C108" s="172">
        <v>1</v>
      </c>
      <c r="D108" s="221">
        <v>0.48099999999999998</v>
      </c>
      <c r="E108" s="222">
        <f t="shared" ref="E108:E113" si="1">IF(ISBLANK(D108),"-",D108/$D$103*$D$100*$B$116)</f>
        <v>300.39664361043509</v>
      </c>
      <c r="F108" s="223">
        <f t="shared" ref="F108:F113" si="2">IF(ISBLANK(D108), "-", (E108/$B$56)*100)</f>
        <v>100.13221453681169</v>
      </c>
    </row>
    <row r="109" spans="1:10" ht="26.25" customHeight="1" x14ac:dyDescent="0.4">
      <c r="A109" s="118" t="s">
        <v>95</v>
      </c>
      <c r="B109" s="119">
        <v>50</v>
      </c>
      <c r="C109" s="176">
        <v>2</v>
      </c>
      <c r="D109" s="224">
        <v>0.49299999999999999</v>
      </c>
      <c r="E109" s="225">
        <f t="shared" si="1"/>
        <v>307.89094656953125</v>
      </c>
      <c r="F109" s="226">
        <f t="shared" si="2"/>
        <v>102.63031552317707</v>
      </c>
    </row>
    <row r="110" spans="1:10" ht="26.25" customHeight="1" x14ac:dyDescent="0.4">
      <c r="A110" s="118" t="s">
        <v>96</v>
      </c>
      <c r="B110" s="119">
        <v>1</v>
      </c>
      <c r="C110" s="176">
        <v>3</v>
      </c>
      <c r="D110" s="224">
        <v>0.48699999999999999</v>
      </c>
      <c r="E110" s="225">
        <f t="shared" si="1"/>
        <v>304.14379508998314</v>
      </c>
      <c r="F110" s="226">
        <f t="shared" si="2"/>
        <v>101.38126502999438</v>
      </c>
    </row>
    <row r="111" spans="1:10" ht="26.25" customHeight="1" x14ac:dyDescent="0.4">
      <c r="A111" s="118" t="s">
        <v>97</v>
      </c>
      <c r="B111" s="119">
        <v>1</v>
      </c>
      <c r="C111" s="176">
        <v>4</v>
      </c>
      <c r="D111" s="224">
        <v>0.49</v>
      </c>
      <c r="E111" s="225">
        <f t="shared" si="1"/>
        <v>306.01737082975717</v>
      </c>
      <c r="F111" s="226">
        <f t="shared" si="2"/>
        <v>102.00579027658571</v>
      </c>
    </row>
    <row r="112" spans="1:10" ht="26.25" customHeight="1" x14ac:dyDescent="0.4">
      <c r="A112" s="118" t="s">
        <v>98</v>
      </c>
      <c r="B112" s="119">
        <v>1</v>
      </c>
      <c r="C112" s="176">
        <v>5</v>
      </c>
      <c r="D112" s="224">
        <v>0.48699999999999999</v>
      </c>
      <c r="E112" s="225">
        <f t="shared" si="1"/>
        <v>304.14379508998314</v>
      </c>
      <c r="F112" s="226">
        <f t="shared" si="2"/>
        <v>101.38126502999438</v>
      </c>
    </row>
    <row r="113" spans="1:10" ht="27" customHeight="1" thickBot="1" x14ac:dyDescent="0.45">
      <c r="A113" s="118" t="s">
        <v>100</v>
      </c>
      <c r="B113" s="119">
        <v>1</v>
      </c>
      <c r="C113" s="180">
        <v>6</v>
      </c>
      <c r="D113" s="227">
        <v>0.49</v>
      </c>
      <c r="E113" s="228">
        <f t="shared" si="1"/>
        <v>306.01737082975717</v>
      </c>
      <c r="F113" s="229">
        <f t="shared" si="2"/>
        <v>102.00579027658571</v>
      </c>
    </row>
    <row r="114" spans="1:10" ht="27" customHeight="1" thickBot="1" x14ac:dyDescent="0.45">
      <c r="A114" s="118" t="s">
        <v>101</v>
      </c>
      <c r="B114" s="119">
        <v>1</v>
      </c>
      <c r="C114" s="230"/>
      <c r="D114" s="147"/>
      <c r="E114" s="92"/>
      <c r="F114" s="226"/>
    </row>
    <row r="115" spans="1:10" ht="26.25" customHeight="1" x14ac:dyDescent="0.4">
      <c r="A115" s="118" t="s">
        <v>102</v>
      </c>
      <c r="B115" s="119">
        <v>1</v>
      </c>
      <c r="C115" s="230"/>
      <c r="D115" s="231" t="s">
        <v>71</v>
      </c>
      <c r="E115" s="232">
        <f>AVERAGE(E108:E113)</f>
        <v>304.7683203365745</v>
      </c>
      <c r="F115" s="233">
        <f>AVERAGE(F108:F113)</f>
        <v>101.5894401121915</v>
      </c>
    </row>
    <row r="116" spans="1:10" ht="27" customHeight="1" thickBot="1" x14ac:dyDescent="0.45">
      <c r="A116" s="118" t="s">
        <v>103</v>
      </c>
      <c r="B116" s="130">
        <f>(B115/B114)*(B113/B112)*(B111/B110)*(B109/B108)*B107</f>
        <v>22500</v>
      </c>
      <c r="C116" s="234"/>
      <c r="D116" s="235" t="s">
        <v>84</v>
      </c>
      <c r="E116" s="190">
        <f>STDEV(E108:E113)/E115</f>
        <v>8.399139972098086E-3</v>
      </c>
      <c r="F116" s="236">
        <f>STDEV(F108:F113)/F115</f>
        <v>8.3991399720980773E-3</v>
      </c>
      <c r="I116" s="92"/>
    </row>
    <row r="117" spans="1:10" ht="27" customHeight="1" thickBot="1" x14ac:dyDescent="0.45">
      <c r="A117" s="257" t="s">
        <v>78</v>
      </c>
      <c r="B117" s="261"/>
      <c r="C117" s="237"/>
      <c r="D117" s="191" t="s">
        <v>20</v>
      </c>
      <c r="E117" s="238">
        <f>COUNT(E108:E113)</f>
        <v>6</v>
      </c>
      <c r="F117" s="239">
        <f>COUNT(F108:F113)</f>
        <v>6</v>
      </c>
      <c r="I117" s="92"/>
      <c r="J117" s="217"/>
    </row>
    <row r="118" spans="1:10" ht="26.25" customHeight="1" thickBot="1" x14ac:dyDescent="0.35">
      <c r="A118" s="259"/>
      <c r="B118" s="262"/>
      <c r="C118" s="92"/>
      <c r="D118" s="240"/>
      <c r="E118" s="263" t="s">
        <v>123</v>
      </c>
      <c r="F118" s="264"/>
      <c r="G118" s="92"/>
      <c r="H118" s="92"/>
      <c r="I118" s="92"/>
    </row>
    <row r="119" spans="1:10" ht="25.5" customHeight="1" x14ac:dyDescent="0.4">
      <c r="A119" s="241"/>
      <c r="B119" s="114"/>
      <c r="C119" s="92"/>
      <c r="D119" s="235" t="s">
        <v>124</v>
      </c>
      <c r="E119" s="242">
        <f>MIN(E108:E113)</f>
        <v>300.39664361043509</v>
      </c>
      <c r="F119" s="243">
        <f>MIN(F108:F113)</f>
        <v>100.13221453681169</v>
      </c>
      <c r="G119" s="92"/>
      <c r="H119" s="92"/>
      <c r="I119" s="92"/>
    </row>
    <row r="120" spans="1:10" ht="24" customHeight="1" thickBot="1" x14ac:dyDescent="0.45">
      <c r="A120" s="241"/>
      <c r="B120" s="114"/>
      <c r="C120" s="92"/>
      <c r="D120" s="158" t="s">
        <v>125</v>
      </c>
      <c r="E120" s="244">
        <f>MAX(E108:E113)</f>
        <v>307.89094656953125</v>
      </c>
      <c r="F120" s="245">
        <f>MAX(F108:F113)</f>
        <v>102.63031552317707</v>
      </c>
      <c r="G120" s="92"/>
      <c r="H120" s="92"/>
      <c r="I120" s="92"/>
    </row>
    <row r="121" spans="1:10" ht="27" customHeight="1" x14ac:dyDescent="0.3">
      <c r="A121" s="241"/>
      <c r="B121" s="114"/>
      <c r="C121" s="92"/>
      <c r="D121" s="92"/>
      <c r="E121" s="92"/>
      <c r="F121" s="147"/>
      <c r="G121" s="92"/>
      <c r="H121" s="92"/>
      <c r="I121" s="92"/>
    </row>
    <row r="122" spans="1:10" ht="25.5" customHeight="1" x14ac:dyDescent="0.3">
      <c r="A122" s="241"/>
      <c r="B122" s="114"/>
      <c r="C122" s="92"/>
      <c r="D122" s="92"/>
      <c r="E122" s="92"/>
      <c r="F122" s="147"/>
      <c r="G122" s="92"/>
      <c r="H122" s="92"/>
      <c r="I122" s="92"/>
    </row>
    <row r="123" spans="1:10" ht="18.75" x14ac:dyDescent="0.3">
      <c r="A123" s="241"/>
      <c r="B123" s="114"/>
      <c r="C123" s="92"/>
      <c r="D123" s="92"/>
      <c r="E123" s="92"/>
      <c r="F123" s="147"/>
      <c r="G123" s="92"/>
      <c r="H123" s="92"/>
      <c r="I123" s="92"/>
    </row>
    <row r="124" spans="1:10" ht="45.75" customHeight="1" x14ac:dyDescent="0.65">
      <c r="A124" s="102" t="s">
        <v>106</v>
      </c>
      <c r="B124" s="103" t="s">
        <v>126</v>
      </c>
      <c r="C124" s="265" t="str">
        <f>B26</f>
        <v>Abacavir Sulphate</v>
      </c>
      <c r="D124" s="265"/>
      <c r="E124" s="92" t="s">
        <v>127</v>
      </c>
      <c r="F124" s="92"/>
      <c r="G124" s="246">
        <f>F115</f>
        <v>101.5894401121915</v>
      </c>
      <c r="H124" s="92"/>
      <c r="I124" s="92"/>
    </row>
    <row r="125" spans="1:10" ht="45.75" customHeight="1" x14ac:dyDescent="0.65">
      <c r="A125" s="102"/>
      <c r="B125" s="103" t="s">
        <v>128</v>
      </c>
      <c r="C125" s="103" t="s">
        <v>129</v>
      </c>
      <c r="D125" s="246">
        <f>MIN(F108:F113)</f>
        <v>100.13221453681169</v>
      </c>
      <c r="E125" s="103" t="s">
        <v>130</v>
      </c>
      <c r="F125" s="246">
        <f>MAX(F108:F113)</f>
        <v>102.63031552317707</v>
      </c>
      <c r="G125" s="247"/>
      <c r="H125" s="92"/>
      <c r="I125" s="92"/>
    </row>
    <row r="126" spans="1:10" ht="19.5" customHeight="1" thickBot="1" x14ac:dyDescent="0.35">
      <c r="A126" s="248"/>
      <c r="B126" s="248"/>
      <c r="C126" s="249"/>
      <c r="D126" s="249"/>
      <c r="E126" s="249"/>
      <c r="F126" s="249"/>
      <c r="G126" s="249"/>
      <c r="H126" s="249"/>
    </row>
    <row r="127" spans="1:10" ht="18.75" x14ac:dyDescent="0.3">
      <c r="B127" s="266" t="s">
        <v>26</v>
      </c>
      <c r="C127" s="266"/>
      <c r="E127" s="196" t="s">
        <v>27</v>
      </c>
      <c r="F127" s="250"/>
      <c r="G127" s="266" t="s">
        <v>28</v>
      </c>
      <c r="H127" s="266"/>
    </row>
    <row r="128" spans="1:10" ht="69.95" customHeight="1" x14ac:dyDescent="0.3">
      <c r="A128" s="102" t="s">
        <v>29</v>
      </c>
      <c r="B128" s="251"/>
      <c r="C128" s="251"/>
      <c r="E128" s="251"/>
      <c r="F128" s="92"/>
      <c r="G128" s="251"/>
      <c r="H128" s="251"/>
    </row>
    <row r="129" spans="1:9" ht="69.95" customHeight="1" x14ac:dyDescent="0.3">
      <c r="A129" s="102" t="s">
        <v>30</v>
      </c>
      <c r="B129" s="252"/>
      <c r="C129" s="252"/>
      <c r="E129" s="252"/>
      <c r="F129" s="92"/>
      <c r="G129" s="253"/>
      <c r="H129" s="253"/>
    </row>
    <row r="130" spans="1:9" ht="18.75" x14ac:dyDescent="0.3">
      <c r="A130" s="147"/>
      <c r="B130" s="147"/>
      <c r="C130" s="147"/>
      <c r="D130" s="147"/>
      <c r="E130" s="147"/>
      <c r="F130" s="149"/>
      <c r="G130" s="147"/>
      <c r="H130" s="147"/>
      <c r="I130" s="92"/>
    </row>
    <row r="131" spans="1:9" ht="18.75" x14ac:dyDescent="0.3">
      <c r="A131" s="147"/>
      <c r="B131" s="147"/>
      <c r="C131" s="147"/>
      <c r="D131" s="147"/>
      <c r="E131" s="147"/>
      <c r="F131" s="149"/>
      <c r="G131" s="147"/>
      <c r="H131" s="147"/>
      <c r="I131" s="92"/>
    </row>
    <row r="132" spans="1:9" ht="18.75" x14ac:dyDescent="0.3">
      <c r="A132" s="147"/>
      <c r="B132" s="147"/>
      <c r="C132" s="147"/>
      <c r="D132" s="147"/>
      <c r="E132" s="147"/>
      <c r="F132" s="149"/>
      <c r="G132" s="147"/>
      <c r="H132" s="147"/>
      <c r="I132" s="92"/>
    </row>
    <row r="133" spans="1:9" ht="18.75" x14ac:dyDescent="0.3">
      <c r="A133" s="147"/>
      <c r="B133" s="147"/>
      <c r="C133" s="147"/>
      <c r="D133" s="147"/>
      <c r="E133" s="147"/>
      <c r="F133" s="149"/>
      <c r="G133" s="147"/>
      <c r="H133" s="147"/>
      <c r="I133" s="92"/>
    </row>
    <row r="134" spans="1:9" ht="18.75" x14ac:dyDescent="0.3">
      <c r="A134" s="147"/>
      <c r="B134" s="147"/>
      <c r="C134" s="147"/>
      <c r="D134" s="147"/>
      <c r="E134" s="147"/>
      <c r="F134" s="149"/>
      <c r="G134" s="147"/>
      <c r="H134" s="147"/>
      <c r="I134" s="92"/>
    </row>
    <row r="135" spans="1:9" ht="18.75" x14ac:dyDescent="0.3">
      <c r="A135" s="147"/>
      <c r="B135" s="147"/>
      <c r="C135" s="147"/>
      <c r="D135" s="147"/>
      <c r="E135" s="147"/>
      <c r="F135" s="149"/>
      <c r="G135" s="147"/>
      <c r="H135" s="147"/>
      <c r="I135" s="92"/>
    </row>
    <row r="136" spans="1:9" ht="18.75" x14ac:dyDescent="0.3">
      <c r="A136" s="147"/>
      <c r="B136" s="147"/>
      <c r="C136" s="147"/>
      <c r="D136" s="147"/>
      <c r="E136" s="147"/>
      <c r="F136" s="149"/>
      <c r="G136" s="147"/>
      <c r="H136" s="147"/>
      <c r="I136" s="92"/>
    </row>
    <row r="137" spans="1:9" ht="18.75" x14ac:dyDescent="0.3">
      <c r="A137" s="147"/>
      <c r="B137" s="147"/>
      <c r="C137" s="147"/>
      <c r="D137" s="147"/>
      <c r="E137" s="147"/>
      <c r="F137" s="149"/>
      <c r="G137" s="147"/>
      <c r="H137" s="147"/>
      <c r="I137" s="92"/>
    </row>
    <row r="138" spans="1:9" ht="18.75" x14ac:dyDescent="0.3">
      <c r="A138" s="147"/>
      <c r="B138" s="147"/>
      <c r="C138" s="147"/>
      <c r="D138" s="147"/>
      <c r="E138" s="147"/>
      <c r="F138" s="149"/>
      <c r="G138" s="147"/>
      <c r="H138" s="147"/>
      <c r="I138" s="92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4" workbookViewId="0">
      <selection activeCell="A11" sqref="A11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0" t="s">
        <v>31</v>
      </c>
      <c r="B11" s="301"/>
      <c r="C11" s="301"/>
      <c r="D11" s="301"/>
      <c r="E11" s="301"/>
      <c r="F11" s="302"/>
      <c r="G11" s="41"/>
    </row>
    <row r="12" spans="1:7" ht="16.5" customHeight="1" x14ac:dyDescent="0.3">
      <c r="A12" s="299" t="s">
        <v>32</v>
      </c>
      <c r="B12" s="299"/>
      <c r="C12" s="299"/>
      <c r="D12" s="299"/>
      <c r="E12" s="299"/>
      <c r="F12" s="299"/>
      <c r="G12" s="40"/>
    </row>
    <row r="14" spans="1:7" ht="16.5" customHeight="1" x14ac:dyDescent="0.3">
      <c r="A14" s="304" t="s">
        <v>33</v>
      </c>
      <c r="B14" s="304"/>
      <c r="C14" s="10" t="s">
        <v>5</v>
      </c>
    </row>
    <row r="15" spans="1:7" ht="16.5" customHeight="1" x14ac:dyDescent="0.3">
      <c r="A15" s="304" t="s">
        <v>34</v>
      </c>
      <c r="B15" s="304"/>
      <c r="C15" s="10" t="s">
        <v>7</v>
      </c>
    </row>
    <row r="16" spans="1:7" ht="16.5" customHeight="1" x14ac:dyDescent="0.3">
      <c r="A16" s="304" t="s">
        <v>35</v>
      </c>
      <c r="B16" s="304"/>
      <c r="C16" s="10" t="s">
        <v>9</v>
      </c>
    </row>
    <row r="17" spans="1:5" ht="16.5" customHeight="1" x14ac:dyDescent="0.3">
      <c r="A17" s="304" t="s">
        <v>36</v>
      </c>
      <c r="B17" s="304"/>
      <c r="C17" s="10" t="s">
        <v>11</v>
      </c>
    </row>
    <row r="18" spans="1:5" ht="16.5" customHeight="1" x14ac:dyDescent="0.3">
      <c r="A18" s="304" t="s">
        <v>37</v>
      </c>
      <c r="B18" s="304"/>
      <c r="C18" s="47" t="s">
        <v>12</v>
      </c>
    </row>
    <row r="19" spans="1:5" ht="16.5" customHeight="1" x14ac:dyDescent="0.3">
      <c r="A19" s="304" t="s">
        <v>38</v>
      </c>
      <c r="B19" s="304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99" t="s">
        <v>1</v>
      </c>
      <c r="B21" s="299"/>
      <c r="C21" s="9" t="s">
        <v>39</v>
      </c>
      <c r="D21" s="16"/>
    </row>
    <row r="22" spans="1:5" ht="15.75" customHeight="1" x14ac:dyDescent="0.3">
      <c r="A22" s="303"/>
      <c r="B22" s="303"/>
      <c r="C22" s="7"/>
      <c r="D22" s="303"/>
      <c r="E22" s="303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818.62</v>
      </c>
      <c r="D24" s="37">
        <f t="shared" ref="D24:D43" si="0">(C24-$C$46)/$C$46</f>
        <v>1.0140042539307324E-4</v>
      </c>
      <c r="E24" s="3"/>
    </row>
    <row r="25" spans="1:5" ht="15.75" customHeight="1" x14ac:dyDescent="0.3">
      <c r="C25" s="45">
        <v>817.76</v>
      </c>
      <c r="D25" s="38">
        <f t="shared" si="0"/>
        <v>-9.4925458470422673E-4</v>
      </c>
      <c r="E25" s="3"/>
    </row>
    <row r="26" spans="1:5" ht="15.75" customHeight="1" x14ac:dyDescent="0.3">
      <c r="C26" s="45">
        <v>808.4</v>
      </c>
      <c r="D26" s="38">
        <f t="shared" si="0"/>
        <v>-1.2384290508553745E-2</v>
      </c>
      <c r="E26" s="3"/>
    </row>
    <row r="27" spans="1:5" ht="15.75" customHeight="1" x14ac:dyDescent="0.3">
      <c r="C27" s="45">
        <v>832.72</v>
      </c>
      <c r="D27" s="38">
        <f t="shared" si="0"/>
        <v>1.7327255823499723E-2</v>
      </c>
      <c r="E27" s="3"/>
    </row>
    <row r="28" spans="1:5" ht="15.75" customHeight="1" x14ac:dyDescent="0.3">
      <c r="C28" s="45">
        <v>819</v>
      </c>
      <c r="D28" s="38">
        <f t="shared" si="0"/>
        <v>5.6564333683140218E-4</v>
      </c>
      <c r="E28" s="3"/>
    </row>
    <row r="29" spans="1:5" ht="15.75" customHeight="1" x14ac:dyDescent="0.3">
      <c r="C29" s="45">
        <v>797.45</v>
      </c>
      <c r="D29" s="38">
        <f t="shared" si="0"/>
        <v>-2.576181650921093E-2</v>
      </c>
      <c r="E29" s="3"/>
    </row>
    <row r="30" spans="1:5" ht="15.75" customHeight="1" x14ac:dyDescent="0.3">
      <c r="C30" s="45">
        <v>815.3</v>
      </c>
      <c r="D30" s="38">
        <f t="shared" si="0"/>
        <v>-3.9546165903313838E-3</v>
      </c>
      <c r="E30" s="3"/>
    </row>
    <row r="31" spans="1:5" ht="15.75" customHeight="1" x14ac:dyDescent="0.3">
      <c r="C31" s="45">
        <v>822</v>
      </c>
      <c r="D31" s="38">
        <f t="shared" si="0"/>
        <v>4.2307189534498326E-3</v>
      </c>
      <c r="E31" s="3"/>
    </row>
    <row r="32" spans="1:5" ht="15.75" customHeight="1" x14ac:dyDescent="0.3">
      <c r="C32" s="45">
        <v>816.06</v>
      </c>
      <c r="D32" s="38">
        <f t="shared" si="0"/>
        <v>-3.0261307674547258E-3</v>
      </c>
      <c r="E32" s="3"/>
    </row>
    <row r="33" spans="1:7" ht="15.75" customHeight="1" x14ac:dyDescent="0.3">
      <c r="C33" s="45">
        <v>818.21</v>
      </c>
      <c r="D33" s="38">
        <f t="shared" si="0"/>
        <v>-3.9949324221140664E-4</v>
      </c>
      <c r="E33" s="3"/>
    </row>
    <row r="34" spans="1:7" ht="15.75" customHeight="1" x14ac:dyDescent="0.3">
      <c r="C34" s="45">
        <v>798.91</v>
      </c>
      <c r="D34" s="38">
        <f t="shared" si="0"/>
        <v>-2.3978146375790058E-2</v>
      </c>
      <c r="E34" s="3"/>
    </row>
    <row r="35" spans="1:7" ht="15.75" customHeight="1" x14ac:dyDescent="0.3">
      <c r="C35" s="45">
        <v>814.89</v>
      </c>
      <c r="D35" s="38">
        <f t="shared" si="0"/>
        <v>-4.4555102579358638E-3</v>
      </c>
      <c r="E35" s="3"/>
    </row>
    <row r="36" spans="1:7" ht="15.75" customHeight="1" x14ac:dyDescent="0.3">
      <c r="C36" s="45">
        <v>825.74</v>
      </c>
      <c r="D36" s="38">
        <f t="shared" si="0"/>
        <v>8.799846555500819E-3</v>
      </c>
      <c r="E36" s="3"/>
    </row>
    <row r="37" spans="1:7" ht="15.75" customHeight="1" x14ac:dyDescent="0.3">
      <c r="C37" s="45">
        <v>806.5</v>
      </c>
      <c r="D37" s="38">
        <f t="shared" si="0"/>
        <v>-1.4705505065745389E-2</v>
      </c>
      <c r="E37" s="3"/>
    </row>
    <row r="38" spans="1:7" ht="15.75" customHeight="1" x14ac:dyDescent="0.3">
      <c r="C38" s="45">
        <v>829.81</v>
      </c>
      <c r="D38" s="38">
        <f t="shared" si="0"/>
        <v>1.3772132475379745E-2</v>
      </c>
      <c r="E38" s="3"/>
    </row>
    <row r="39" spans="1:7" ht="15.75" customHeight="1" x14ac:dyDescent="0.3">
      <c r="C39" s="45">
        <v>824.36</v>
      </c>
      <c r="D39" s="38">
        <f t="shared" si="0"/>
        <v>7.1139117718563467E-3</v>
      </c>
      <c r="E39" s="3"/>
    </row>
    <row r="40" spans="1:7" ht="15.75" customHeight="1" x14ac:dyDescent="0.3">
      <c r="C40" s="45">
        <v>830.35</v>
      </c>
      <c r="D40" s="38">
        <f t="shared" si="0"/>
        <v>1.4431846086371157E-2</v>
      </c>
      <c r="E40" s="3"/>
    </row>
    <row r="41" spans="1:7" ht="15.75" customHeight="1" x14ac:dyDescent="0.3">
      <c r="C41" s="45">
        <v>835.57</v>
      </c>
      <c r="D41" s="38">
        <f t="shared" si="0"/>
        <v>2.0809077659287259E-2</v>
      </c>
      <c r="E41" s="3"/>
    </row>
    <row r="42" spans="1:7" ht="15.75" customHeight="1" x14ac:dyDescent="0.3">
      <c r="C42" s="45">
        <v>831.35</v>
      </c>
      <c r="D42" s="38">
        <f t="shared" si="0"/>
        <v>1.5653537958577299E-2</v>
      </c>
      <c r="E42" s="3"/>
    </row>
    <row r="43" spans="1:7" ht="16.5" customHeight="1" x14ac:dyDescent="0.3">
      <c r="C43" s="46">
        <v>807.74</v>
      </c>
      <c r="D43" s="39">
        <f t="shared" si="0"/>
        <v>-1.319060714420976E-2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16370.74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818.53700000000003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97">
        <f>C46</f>
        <v>818.53700000000003</v>
      </c>
      <c r="C49" s="43">
        <f>-IF(C46&lt;=80,10%,IF(C46&lt;250,7.5%,5%))</f>
        <v>-0.05</v>
      </c>
      <c r="D49" s="31">
        <f>IF(C46&lt;=80,C46*0.9,IF(C46&lt;250,C46*0.925,C46*0.95))</f>
        <v>777.61014999999998</v>
      </c>
    </row>
    <row r="50" spans="1:6" ht="17.25" customHeight="1" x14ac:dyDescent="0.3">
      <c r="B50" s="298"/>
      <c r="C50" s="44">
        <f>IF(C46&lt;=80, 10%, IF(C46&lt;250, 7.5%, 5%))</f>
        <v>0.05</v>
      </c>
      <c r="D50" s="31">
        <f>IF(C46&lt;=80, C46*1.1, IF(C46&lt;250, C46*1.075, C46*1.05))</f>
        <v>859.46385000000009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ABACAVIR</vt:lpstr>
      <vt:lpstr>Uniformity</vt:lpstr>
      <vt:lpstr>ABACAVIR!Print_Area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cp:lastPrinted>2017-09-13T14:19:51Z</cp:lastPrinted>
  <dcterms:created xsi:type="dcterms:W3CDTF">2005-07-05T10:19:27Z</dcterms:created>
  <dcterms:modified xsi:type="dcterms:W3CDTF">2017-09-13T14:22:43Z</dcterms:modified>
</cp:coreProperties>
</file>